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EstaPastaDeTrabalho" defaultThemeVersion="166925"/>
  <mc:AlternateContent xmlns:mc="http://schemas.openxmlformats.org/markup-compatibility/2006">
    <mc:Choice Requires="x15">
      <x15ac:absPath xmlns:x15ac="http://schemas.microsoft.com/office/spreadsheetml/2010/11/ac" url="K:\Drives compartilhados\trt18-g-dec\OBRAS E SERVIÇOS\INTERIOR\GOIÁS\2025\ORÇAMENTO - DEC\"/>
    </mc:Choice>
  </mc:AlternateContent>
  <xr:revisionPtr revIDLastSave="0" documentId="13_ncr:1_{93667886-BBDC-4174-A370-EF32094AE424}" xr6:coauthVersionLast="47" xr6:coauthVersionMax="47" xr10:uidLastSave="{00000000-0000-0000-0000-000000000000}"/>
  <bookViews>
    <workbookView xWindow="-120" yWindow="-120" windowWidth="29040" windowHeight="15720" tabRatio="857" xr2:uid="{00000000-000D-0000-FFFF-FFFF00000000}"/>
  </bookViews>
  <sheets>
    <sheet name="CAPA-DADOS" sheetId="1" r:id="rId1"/>
    <sheet name="01_SINTETICO" sheetId="2" r:id="rId2"/>
    <sheet name="02_CRONOGRAMA" sheetId="3" r:id="rId3"/>
    <sheet name="03_COMPOSIÇÕES" sheetId="4" r:id="rId4"/>
    <sheet name="04_PESQUISAS" sheetId="5" r:id="rId5"/>
    <sheet name="05_BDI" sheetId="6" r:id="rId6"/>
    <sheet name="06_ENCARGOS" sheetId="7" r:id="rId7"/>
    <sheet name="CURVA ABC" sheetId="8" r:id="rId8"/>
    <sheet name="INSUMOS_AUX" sheetId="10" r:id="rId9"/>
    <sheet name="INSUMOS SINAPI" sheetId="11" r:id="rId10"/>
  </sheets>
  <definedNames>
    <definedName name="_xlnm._FilterDatabase" localSheetId="1" hidden="1">'01_SINTETICO'!$A$6:$M$430</definedName>
    <definedName name="_xlnm._FilterDatabase" localSheetId="3" hidden="1">'03_COMPOSIÇÕES'!$A$4:$G$5230</definedName>
    <definedName name="_xlnm._FilterDatabase" localSheetId="4" hidden="1">'04_PESQUISAS'!$A$7:$G$7</definedName>
    <definedName name="_xlnm._FilterDatabase" localSheetId="7" hidden="1">'CURVA ABC'!$A$6:$I$370</definedName>
    <definedName name="_xlnm._FilterDatabase" localSheetId="8" hidden="1">INSUMOS_AUX!$A$3:$H$565</definedName>
    <definedName name="_xlnm.Print_Area" localSheetId="1">'01_SINTETICO'!$A$1:$J$448</definedName>
    <definedName name="_xlnm.Print_Area" localSheetId="2">'02_CRONOGRAMA'!$B$2:$N$54</definedName>
    <definedName name="_xlnm.Print_Area" localSheetId="3">'03_COMPOSIÇÕES'!$A:$G</definedName>
    <definedName name="_xlnm.Print_Area" localSheetId="4">'04_PESQUISAS'!$A:$G</definedName>
    <definedName name="_xlnm.Print_Area" localSheetId="5">'05_BDI'!$A$1:$E$44</definedName>
    <definedName name="_xlnm.Print_Area" localSheetId="6">'06_ENCARGOS'!$A:$G</definedName>
    <definedName name="_xlnm.Print_Area" localSheetId="0">'CAPA-DADOS'!$A$1:$M$33</definedName>
    <definedName name="_xlnm.Print_Area" localSheetId="7">'CURVA ABC'!$A:$K</definedName>
    <definedName name="_xlnm.Print_Area" localSheetId="8">INSUMOS_AUX!$A:$H</definedName>
    <definedName name="BDI_MAT" localSheetId="1">'01_SINTETICO'!$I$434</definedName>
    <definedName name="BDI_MAT" localSheetId="7">'CURVA ABC'!#REF!</definedName>
    <definedName name="BDI_MDO" localSheetId="1">'01_SINTETICO'!$J$434</definedName>
    <definedName name="BDI_MDO" localSheetId="7">'CURVA ABC'!#REF!</definedName>
    <definedName name="MED_DIRETA">'02_CRONOGRAMA'!$P$3</definedName>
    <definedName name="_xlnm.Print_Titles" localSheetId="1">'01_SINTETICO'!$1:$5</definedName>
    <definedName name="_xlnm.Print_Titles" localSheetId="3">'03_COMPOSIÇÕES'!$1:$3</definedName>
    <definedName name="_xlnm.Print_Titles" localSheetId="4">'04_PESQUISAS'!$1:$5</definedName>
    <definedName name="_xlnm.Print_Titles" localSheetId="7">'CURVA ABC'!$1:$5</definedName>
  </definedNames>
  <calcPr calcId="181029"/>
</workbook>
</file>

<file path=xl/calcChain.xml><?xml version="1.0" encoding="utf-8"?>
<calcChain xmlns="http://schemas.openxmlformats.org/spreadsheetml/2006/main">
  <c r="I53" i="3" l="1"/>
  <c r="J53" i="3" s="1"/>
  <c r="K53" i="3" s="1"/>
  <c r="L53" i="3" s="1"/>
  <c r="M53" i="3" s="1"/>
  <c r="N53" i="3" s="1"/>
  <c r="H53" i="3"/>
  <c r="E4847" i="11"/>
  <c r="E4846" i="11"/>
  <c r="E4845" i="11"/>
  <c r="E4844" i="11"/>
  <c r="E4843" i="11"/>
  <c r="E4842" i="11"/>
  <c r="E4841" i="11"/>
  <c r="E4840" i="11"/>
  <c r="E4839" i="11"/>
  <c r="E4838" i="11"/>
  <c r="E4837" i="11"/>
  <c r="E4836" i="11"/>
  <c r="E4835" i="11"/>
  <c r="E4834" i="11"/>
  <c r="E4833" i="11"/>
  <c r="E4832" i="11"/>
  <c r="E4831" i="11"/>
  <c r="E4830" i="11"/>
  <c r="E4829" i="11"/>
  <c r="E4828" i="11"/>
  <c r="E4827" i="11"/>
  <c r="E4826" i="11"/>
  <c r="E4825" i="11"/>
  <c r="E4824" i="11"/>
  <c r="E4823" i="11"/>
  <c r="E4822" i="11"/>
  <c r="E4821" i="11"/>
  <c r="E4820" i="11"/>
  <c r="E4819" i="11"/>
  <c r="E4818" i="11"/>
  <c r="E4817" i="11"/>
  <c r="E4816" i="11"/>
  <c r="E4815" i="11"/>
  <c r="E4814" i="11"/>
  <c r="E4813" i="11"/>
  <c r="E4812" i="11"/>
  <c r="E4811" i="11"/>
  <c r="E4810" i="11"/>
  <c r="E4809" i="11"/>
  <c r="E4808" i="11"/>
  <c r="E4807" i="11"/>
  <c r="E4806" i="11"/>
  <c r="E4805" i="11"/>
  <c r="E4804" i="11"/>
  <c r="E4803" i="11"/>
  <c r="E4802" i="11"/>
  <c r="E4801" i="11"/>
  <c r="E4800" i="11"/>
  <c r="E4799" i="11"/>
  <c r="E4798" i="11"/>
  <c r="E4797" i="11"/>
  <c r="E4796" i="11"/>
  <c r="E4795" i="11"/>
  <c r="E4794" i="11"/>
  <c r="E4793" i="11"/>
  <c r="E4792" i="11"/>
  <c r="E4791" i="11"/>
  <c r="E4790" i="11"/>
  <c r="E4789" i="11"/>
  <c r="E4788" i="11"/>
  <c r="E4787" i="11"/>
  <c r="E4786" i="11"/>
  <c r="E4785" i="11"/>
  <c r="E4784" i="11"/>
  <c r="E4783" i="11"/>
  <c r="E4782" i="11"/>
  <c r="E4781" i="11"/>
  <c r="E4780" i="11"/>
  <c r="E4779" i="11"/>
  <c r="E4778" i="11"/>
  <c r="E4777" i="11"/>
  <c r="E4776" i="11"/>
  <c r="E4775" i="11"/>
  <c r="E4774" i="11"/>
  <c r="E4773" i="11"/>
  <c r="E4772" i="11"/>
  <c r="E4771" i="11"/>
  <c r="E4770" i="11"/>
  <c r="E4769" i="11"/>
  <c r="E4768" i="11"/>
  <c r="E4767" i="11"/>
  <c r="E4766" i="11"/>
  <c r="E4765" i="11"/>
  <c r="E4764" i="11"/>
  <c r="E4763" i="11"/>
  <c r="E4762" i="11"/>
  <c r="E4761" i="11"/>
  <c r="E4760" i="11"/>
  <c r="E4759" i="11"/>
  <c r="E4758" i="11"/>
  <c r="E4757" i="11"/>
  <c r="E4756" i="11"/>
  <c r="E4755" i="11"/>
  <c r="E4754" i="11"/>
  <c r="E4753" i="11"/>
  <c r="E4752" i="11"/>
  <c r="E4751" i="11"/>
  <c r="E4750" i="11"/>
  <c r="E4749" i="11"/>
  <c r="E4748" i="11"/>
  <c r="E4747" i="11"/>
  <c r="E4746" i="11"/>
  <c r="E4745" i="11"/>
  <c r="E4744" i="11"/>
  <c r="E4743" i="11"/>
  <c r="E4742" i="11"/>
  <c r="E4741" i="11"/>
  <c r="E4740" i="11"/>
  <c r="E4739" i="11"/>
  <c r="E4738" i="11"/>
  <c r="E4737" i="11"/>
  <c r="E4736" i="11"/>
  <c r="E4735" i="11"/>
  <c r="E4734" i="11"/>
  <c r="E4733" i="11"/>
  <c r="E4732" i="11"/>
  <c r="E4731" i="11"/>
  <c r="E4730" i="11"/>
  <c r="E4729" i="11"/>
  <c r="E4728" i="11"/>
  <c r="E4727" i="11"/>
  <c r="E4726" i="11"/>
  <c r="E4725" i="11"/>
  <c r="E4724" i="11"/>
  <c r="E4723" i="11"/>
  <c r="E4722" i="11"/>
  <c r="E4721" i="11"/>
  <c r="E4720" i="11"/>
  <c r="E4719" i="11"/>
  <c r="E4718" i="11"/>
  <c r="E4717" i="11"/>
  <c r="E4716" i="11"/>
  <c r="E4715" i="11"/>
  <c r="E4714" i="11"/>
  <c r="E4713" i="11"/>
  <c r="E4712" i="11"/>
  <c r="E4711" i="11"/>
  <c r="E4710" i="11"/>
  <c r="E4709" i="11"/>
  <c r="E4708" i="11"/>
  <c r="E4707" i="11"/>
  <c r="E4706" i="11"/>
  <c r="E4705" i="11"/>
  <c r="E4704" i="11"/>
  <c r="E4703" i="11"/>
  <c r="E4702" i="11"/>
  <c r="E4701" i="11"/>
  <c r="E4700" i="11"/>
  <c r="E4699" i="11"/>
  <c r="E4698" i="11"/>
  <c r="E4697" i="11"/>
  <c r="E4696" i="11"/>
  <c r="E4695" i="11"/>
  <c r="E4694" i="11"/>
  <c r="E4693" i="11"/>
  <c r="E4692" i="11"/>
  <c r="E4691" i="11"/>
  <c r="E4690" i="11"/>
  <c r="E4689" i="11"/>
  <c r="E4688" i="11"/>
  <c r="E4687" i="11"/>
  <c r="E4686" i="11"/>
  <c r="E4685" i="11"/>
  <c r="E4684" i="11"/>
  <c r="E4683" i="11"/>
  <c r="E4682" i="11"/>
  <c r="E4681" i="11"/>
  <c r="E4680" i="11"/>
  <c r="E4679" i="11"/>
  <c r="E4678" i="11"/>
  <c r="E4677" i="11"/>
  <c r="E4676" i="11"/>
  <c r="E4675" i="11"/>
  <c r="E4674" i="11"/>
  <c r="E4673" i="11"/>
  <c r="E4672" i="11"/>
  <c r="E4671" i="11"/>
  <c r="E4670" i="11"/>
  <c r="E4669" i="11"/>
  <c r="E4668" i="11"/>
  <c r="E4667" i="11"/>
  <c r="E4666" i="11"/>
  <c r="E4665" i="11"/>
  <c r="E4664" i="11"/>
  <c r="E4663" i="11"/>
  <c r="E4662" i="11"/>
  <c r="E4661" i="11"/>
  <c r="E4660" i="11"/>
  <c r="E4659" i="11"/>
  <c r="E4658" i="11"/>
  <c r="E4657" i="11"/>
  <c r="E4656" i="11"/>
  <c r="E4655" i="11"/>
  <c r="E4654" i="11"/>
  <c r="E4653" i="11"/>
  <c r="E4652" i="11"/>
  <c r="E4651" i="11"/>
  <c r="E4650" i="11"/>
  <c r="E4649" i="11"/>
  <c r="E4648" i="11"/>
  <c r="E4647" i="11"/>
  <c r="E4646" i="11"/>
  <c r="E4645" i="11"/>
  <c r="E4644" i="11"/>
  <c r="E4643" i="11"/>
  <c r="E4642" i="11"/>
  <c r="E4641" i="11"/>
  <c r="E4640" i="11"/>
  <c r="E4639" i="11"/>
  <c r="E4638" i="11"/>
  <c r="E4637" i="11"/>
  <c r="E4636" i="11"/>
  <c r="E4635" i="11"/>
  <c r="E4634" i="11"/>
  <c r="E4633" i="11"/>
  <c r="E4632" i="11"/>
  <c r="E4631" i="11"/>
  <c r="E4630" i="11"/>
  <c r="E4629" i="11"/>
  <c r="E4628" i="11"/>
  <c r="E4627" i="11"/>
  <c r="E4626" i="11"/>
  <c r="E4625" i="11"/>
  <c r="E4624" i="11"/>
  <c r="E4623" i="11"/>
  <c r="E4622" i="11"/>
  <c r="E4621" i="11"/>
  <c r="E4620" i="11"/>
  <c r="E4619" i="11"/>
  <c r="E4618" i="11"/>
  <c r="E4617" i="11"/>
  <c r="E4616" i="11"/>
  <c r="E4615" i="11"/>
  <c r="E4614" i="11"/>
  <c r="E4613" i="11"/>
  <c r="E4612" i="11"/>
  <c r="E4611" i="11"/>
  <c r="E4610" i="11"/>
  <c r="E4609" i="11"/>
  <c r="E4608" i="11"/>
  <c r="E4607" i="11"/>
  <c r="E4606" i="11"/>
  <c r="E4605" i="11"/>
  <c r="E4604" i="11"/>
  <c r="E4603" i="11"/>
  <c r="E4602" i="11"/>
  <c r="E4601" i="11"/>
  <c r="E4600" i="11"/>
  <c r="E4599" i="11"/>
  <c r="E4598" i="11"/>
  <c r="E4597" i="11"/>
  <c r="E4596" i="11"/>
  <c r="E4595" i="11"/>
  <c r="E4594" i="11"/>
  <c r="E4593" i="11"/>
  <c r="E4592" i="11"/>
  <c r="E4591" i="11"/>
  <c r="E4590" i="11"/>
  <c r="E4589" i="11"/>
  <c r="E4588" i="11"/>
  <c r="E4587" i="11"/>
  <c r="E4586" i="11"/>
  <c r="E4585" i="11"/>
  <c r="E4584" i="11"/>
  <c r="E4583" i="11"/>
  <c r="E4582" i="11"/>
  <c r="E4581" i="11"/>
  <c r="E4580" i="11"/>
  <c r="E4579" i="11"/>
  <c r="E4578" i="11"/>
  <c r="E4577" i="11"/>
  <c r="E4576" i="11"/>
  <c r="E4575" i="11"/>
  <c r="E4574" i="11"/>
  <c r="E4573" i="11"/>
  <c r="E4572" i="11"/>
  <c r="E4571" i="11"/>
  <c r="E4570" i="11"/>
  <c r="E4569" i="11"/>
  <c r="E4568" i="11"/>
  <c r="E4567" i="11"/>
  <c r="E4566" i="11"/>
  <c r="E4565" i="11"/>
  <c r="E4564" i="11"/>
  <c r="E4563" i="11"/>
  <c r="E4562" i="11"/>
  <c r="E4561" i="11"/>
  <c r="E4560" i="11"/>
  <c r="E4559" i="11"/>
  <c r="E4558" i="11"/>
  <c r="E4557" i="11"/>
  <c r="E4556" i="11"/>
  <c r="E4555" i="11"/>
  <c r="E4554" i="11"/>
  <c r="E4553" i="11"/>
  <c r="E4552" i="11"/>
  <c r="E4551" i="11"/>
  <c r="E4550" i="11"/>
  <c r="E4549" i="11"/>
  <c r="E4548" i="11"/>
  <c r="E4547" i="11"/>
  <c r="E4546" i="11"/>
  <c r="E4545" i="11"/>
  <c r="E4544" i="11"/>
  <c r="E4543" i="11"/>
  <c r="E4542" i="11"/>
  <c r="E4541" i="11"/>
  <c r="E4540" i="11"/>
  <c r="E4539" i="11"/>
  <c r="E4538" i="11"/>
  <c r="E4537" i="11"/>
  <c r="E4536" i="11"/>
  <c r="E4535" i="11"/>
  <c r="E4534" i="11"/>
  <c r="E4533" i="11"/>
  <c r="E4532" i="11"/>
  <c r="E4531" i="11"/>
  <c r="E4530" i="11"/>
  <c r="E4529" i="11"/>
  <c r="E4528" i="11"/>
  <c r="E4527" i="11"/>
  <c r="E4526" i="11"/>
  <c r="E4525" i="11"/>
  <c r="E4524" i="11"/>
  <c r="E4523" i="11"/>
  <c r="E4522" i="11"/>
  <c r="E4521" i="11"/>
  <c r="E4520" i="11"/>
  <c r="E4519" i="11"/>
  <c r="E4518" i="11"/>
  <c r="E4517" i="11"/>
  <c r="E4516" i="11"/>
  <c r="E4515" i="11"/>
  <c r="E4514" i="11"/>
  <c r="E4513" i="11"/>
  <c r="E4512" i="11"/>
  <c r="E4511" i="11"/>
  <c r="E4510" i="11"/>
  <c r="E4509" i="11"/>
  <c r="E4508" i="11"/>
  <c r="E4507" i="11"/>
  <c r="E4506" i="11"/>
  <c r="E4505" i="11"/>
  <c r="E4504" i="11"/>
  <c r="E4503" i="11"/>
  <c r="E4502" i="11"/>
  <c r="E4501" i="11"/>
  <c r="E4500" i="11"/>
  <c r="E4499" i="11"/>
  <c r="E4498" i="11"/>
  <c r="E4497" i="11"/>
  <c r="E4496" i="11"/>
  <c r="E4495" i="11"/>
  <c r="E4494" i="11"/>
  <c r="E4493" i="11"/>
  <c r="E4492" i="11"/>
  <c r="E4491" i="11"/>
  <c r="E4490" i="11"/>
  <c r="E4489" i="11"/>
  <c r="E4488" i="11"/>
  <c r="E4487" i="11"/>
  <c r="E4486" i="11"/>
  <c r="E4485" i="11"/>
  <c r="E4484" i="11"/>
  <c r="E4483" i="11"/>
  <c r="E4482" i="11"/>
  <c r="E4481" i="11"/>
  <c r="E4480" i="11"/>
  <c r="E4479" i="11"/>
  <c r="E4478" i="11"/>
  <c r="E4477" i="11"/>
  <c r="E4476" i="11"/>
  <c r="E4475" i="11"/>
  <c r="E4474" i="11"/>
  <c r="E4473" i="11"/>
  <c r="E4472" i="11"/>
  <c r="E4471" i="11"/>
  <c r="E4470" i="11"/>
  <c r="E4469" i="11"/>
  <c r="E4468" i="11"/>
  <c r="E4467" i="11"/>
  <c r="E4466" i="11"/>
  <c r="E4465" i="11"/>
  <c r="E4464" i="11"/>
  <c r="E4463" i="11"/>
  <c r="E4462" i="11"/>
  <c r="E4461" i="11"/>
  <c r="E4460" i="11"/>
  <c r="E4459" i="11"/>
  <c r="E4458" i="11"/>
  <c r="E4457" i="11"/>
  <c r="E4456" i="11"/>
  <c r="E4455" i="11"/>
  <c r="E4454" i="11"/>
  <c r="E4453" i="11"/>
  <c r="E4452" i="11"/>
  <c r="E4451" i="11"/>
  <c r="E4450" i="11"/>
  <c r="E4449" i="11"/>
  <c r="E4448" i="11"/>
  <c r="E4447" i="11"/>
  <c r="E4446" i="11"/>
  <c r="E4445" i="11"/>
  <c r="E4444" i="11"/>
  <c r="E4443" i="11"/>
  <c r="E4442" i="11"/>
  <c r="E4441" i="11"/>
  <c r="E4440" i="11"/>
  <c r="E4439" i="11"/>
  <c r="E4438" i="11"/>
  <c r="E4437" i="11"/>
  <c r="E4436" i="11"/>
  <c r="E4435" i="11"/>
  <c r="E4434" i="11"/>
  <c r="E4433" i="11"/>
  <c r="E4432" i="11"/>
  <c r="E4431" i="11"/>
  <c r="E4430" i="11"/>
  <c r="E4429" i="11"/>
  <c r="E4428" i="11"/>
  <c r="E4427" i="11"/>
  <c r="E4426" i="11"/>
  <c r="E4425" i="11"/>
  <c r="E4424" i="11"/>
  <c r="E4423" i="11"/>
  <c r="E4422" i="11"/>
  <c r="E4421" i="11"/>
  <c r="E4420" i="11"/>
  <c r="E4419" i="11"/>
  <c r="E4418" i="11"/>
  <c r="E4417" i="11"/>
  <c r="E4416" i="11"/>
  <c r="E4415" i="11"/>
  <c r="E4414" i="11"/>
  <c r="E4413" i="11"/>
  <c r="E4412" i="11"/>
  <c r="E4411" i="11"/>
  <c r="E4410" i="11"/>
  <c r="E4409" i="11"/>
  <c r="E4408" i="11"/>
  <c r="E4407" i="11"/>
  <c r="E4406" i="11"/>
  <c r="E4405" i="11"/>
  <c r="E4404" i="11"/>
  <c r="E4403" i="11"/>
  <c r="E4402" i="11"/>
  <c r="E4401" i="11"/>
  <c r="E4400" i="11"/>
  <c r="E4399" i="11"/>
  <c r="E4398" i="11"/>
  <c r="E4397" i="11"/>
  <c r="E4396" i="11"/>
  <c r="E4395" i="11"/>
  <c r="E4394" i="11"/>
  <c r="E4393" i="11"/>
  <c r="E4392" i="11"/>
  <c r="E4391" i="11"/>
  <c r="E4390" i="11"/>
  <c r="E4389" i="11"/>
  <c r="E4388" i="11"/>
  <c r="E4387" i="11"/>
  <c r="E4386" i="11"/>
  <c r="E4385" i="11"/>
  <c r="E4384" i="11"/>
  <c r="E4383" i="11"/>
  <c r="E4382" i="11"/>
  <c r="E4381" i="11"/>
  <c r="E4380" i="11"/>
  <c r="E4379" i="11"/>
  <c r="E4378" i="11"/>
  <c r="E4377" i="11"/>
  <c r="E4376" i="11"/>
  <c r="E4375" i="11"/>
  <c r="E4374" i="11"/>
  <c r="E4373" i="11"/>
  <c r="E4372" i="11"/>
  <c r="E4371" i="11"/>
  <c r="E4370" i="11"/>
  <c r="E4369" i="11"/>
  <c r="E4368" i="11"/>
  <c r="E4367" i="11"/>
  <c r="E4366" i="11"/>
  <c r="E4365" i="11"/>
  <c r="E4364" i="11"/>
  <c r="E4363" i="11"/>
  <c r="E4362" i="11"/>
  <c r="E4361" i="11"/>
  <c r="E4360" i="11"/>
  <c r="E4359" i="11"/>
  <c r="E4358" i="11"/>
  <c r="E4357" i="11"/>
  <c r="E4356" i="11"/>
  <c r="E4355" i="11"/>
  <c r="E4354" i="11"/>
  <c r="E4353" i="11"/>
  <c r="E4352" i="11"/>
  <c r="E4351" i="11"/>
  <c r="E4350" i="11"/>
  <c r="E4349" i="11"/>
  <c r="E4348" i="11"/>
  <c r="E4347" i="11"/>
  <c r="E4346" i="11"/>
  <c r="E4345" i="11"/>
  <c r="E4344" i="11"/>
  <c r="E4343" i="11"/>
  <c r="E4342" i="11"/>
  <c r="E4341" i="11"/>
  <c r="E4340" i="11"/>
  <c r="E4339" i="11"/>
  <c r="E4338" i="11"/>
  <c r="E4337" i="11"/>
  <c r="E4336" i="11"/>
  <c r="E4335" i="11"/>
  <c r="E4334" i="11"/>
  <c r="E4333" i="11"/>
  <c r="E4332" i="11"/>
  <c r="E4331" i="11"/>
  <c r="E4330" i="11"/>
  <c r="E4329" i="11"/>
  <c r="E4328" i="11"/>
  <c r="E4327" i="11"/>
  <c r="E4326" i="11"/>
  <c r="E4325" i="11"/>
  <c r="E4324" i="11"/>
  <c r="E4323" i="11"/>
  <c r="E4322" i="11"/>
  <c r="E4321" i="11"/>
  <c r="E4320" i="11"/>
  <c r="E4319" i="11"/>
  <c r="E4318" i="11"/>
  <c r="E4317" i="11"/>
  <c r="E4316" i="11"/>
  <c r="E4315" i="11"/>
  <c r="E4314" i="11"/>
  <c r="E4313" i="11"/>
  <c r="E4312" i="11"/>
  <c r="E4311" i="11"/>
  <c r="E4310" i="11"/>
  <c r="E4309" i="11"/>
  <c r="E4308" i="11"/>
  <c r="E4307" i="11"/>
  <c r="E4306" i="11"/>
  <c r="E4305" i="11"/>
  <c r="E4304" i="11"/>
  <c r="E4303" i="11"/>
  <c r="E4302" i="11"/>
  <c r="E4301" i="11"/>
  <c r="E4300" i="11"/>
  <c r="E4299" i="11"/>
  <c r="E4298" i="11"/>
  <c r="E4297" i="11"/>
  <c r="E4296" i="11"/>
  <c r="E4295" i="11"/>
  <c r="E4294" i="11"/>
  <c r="E4293" i="11"/>
  <c r="E4292" i="11"/>
  <c r="E4291" i="11"/>
  <c r="E4290" i="11"/>
  <c r="E4289" i="11"/>
  <c r="E4288" i="11"/>
  <c r="E4287" i="11"/>
  <c r="E4286" i="11"/>
  <c r="E4285" i="11"/>
  <c r="E4284" i="11"/>
  <c r="E4283" i="11"/>
  <c r="E4282" i="11"/>
  <c r="E4281" i="11"/>
  <c r="E4280" i="11"/>
  <c r="E4279" i="11"/>
  <c r="E4278" i="11"/>
  <c r="E4277" i="11"/>
  <c r="E4276" i="11"/>
  <c r="E4275" i="11"/>
  <c r="E4274" i="11"/>
  <c r="E4273" i="11"/>
  <c r="E4272" i="11"/>
  <c r="E4271" i="11"/>
  <c r="E4270" i="11"/>
  <c r="E4269" i="11"/>
  <c r="E4268" i="11"/>
  <c r="E4267" i="11"/>
  <c r="E4266" i="11"/>
  <c r="E4265" i="11"/>
  <c r="E4264" i="11"/>
  <c r="E4263" i="11"/>
  <c r="E4262" i="11"/>
  <c r="E4261" i="11"/>
  <c r="E4260" i="11"/>
  <c r="E4259" i="11"/>
  <c r="E4258" i="11"/>
  <c r="E4257" i="11"/>
  <c r="E4256" i="11"/>
  <c r="E4255" i="11"/>
  <c r="E4254" i="11"/>
  <c r="E4253" i="11"/>
  <c r="E4252" i="11"/>
  <c r="E4251" i="11"/>
  <c r="E4250" i="11"/>
  <c r="E4249" i="11"/>
  <c r="E4248" i="11"/>
  <c r="E4247" i="11"/>
  <c r="E4246" i="11"/>
  <c r="E4245" i="11"/>
  <c r="E4244" i="11"/>
  <c r="E4243" i="11"/>
  <c r="E4242" i="11"/>
  <c r="E4241" i="11"/>
  <c r="E4240" i="11"/>
  <c r="E4239" i="11"/>
  <c r="E4238" i="11"/>
  <c r="E4237" i="11"/>
  <c r="E4236" i="11"/>
  <c r="E4235" i="11"/>
  <c r="E4234" i="11"/>
  <c r="E4233" i="11"/>
  <c r="E4232" i="11"/>
  <c r="E4231" i="11"/>
  <c r="E4230" i="11"/>
  <c r="E4229" i="11"/>
  <c r="E4228" i="11"/>
  <c r="E4227" i="11"/>
  <c r="E4226" i="11"/>
  <c r="E4225" i="11"/>
  <c r="E4224" i="11"/>
  <c r="E4223" i="11"/>
  <c r="E4222" i="11"/>
  <c r="E4221" i="11"/>
  <c r="E4220" i="11"/>
  <c r="E4219" i="11"/>
  <c r="E4218" i="11"/>
  <c r="E4217" i="11"/>
  <c r="E4216" i="11"/>
  <c r="E4215" i="11"/>
  <c r="E4214" i="11"/>
  <c r="E4213" i="11"/>
  <c r="E4212" i="11"/>
  <c r="E4211" i="11"/>
  <c r="E4210" i="11"/>
  <c r="E4209" i="11"/>
  <c r="E4208" i="11"/>
  <c r="E4207" i="11"/>
  <c r="E4206" i="11"/>
  <c r="E4205" i="11"/>
  <c r="E4204" i="11"/>
  <c r="E4203" i="11"/>
  <c r="E4202" i="11"/>
  <c r="E4201" i="11"/>
  <c r="E4200" i="11"/>
  <c r="E4199" i="11"/>
  <c r="E4198" i="11"/>
  <c r="E4197" i="11"/>
  <c r="E4196" i="11"/>
  <c r="E4195" i="11"/>
  <c r="E4194" i="11"/>
  <c r="E4193" i="11"/>
  <c r="E4192" i="11"/>
  <c r="E4191" i="11"/>
  <c r="E4190" i="11"/>
  <c r="E4189" i="11"/>
  <c r="E4188" i="11"/>
  <c r="E4187" i="11"/>
  <c r="E4186" i="11"/>
  <c r="E4185" i="11"/>
  <c r="E4184" i="11"/>
  <c r="E4183" i="11"/>
  <c r="E4182" i="11"/>
  <c r="E4181" i="11"/>
  <c r="E4180" i="11"/>
  <c r="E4179" i="11"/>
  <c r="E4178" i="11"/>
  <c r="E4177" i="11"/>
  <c r="E4176" i="11"/>
  <c r="E4175" i="11"/>
  <c r="E4174" i="11"/>
  <c r="E4173" i="11"/>
  <c r="E4172" i="11"/>
  <c r="E4171" i="11"/>
  <c r="E4170" i="11"/>
  <c r="E4169" i="11"/>
  <c r="E4168" i="11"/>
  <c r="E4167" i="11"/>
  <c r="E4166" i="11"/>
  <c r="E4165" i="11"/>
  <c r="E4164" i="11"/>
  <c r="E4163" i="11"/>
  <c r="E4162" i="11"/>
  <c r="E4161" i="11"/>
  <c r="E4160" i="11"/>
  <c r="E4159" i="11"/>
  <c r="E4158" i="11"/>
  <c r="E4157" i="11"/>
  <c r="E4156" i="11"/>
  <c r="E4155" i="11"/>
  <c r="E4154" i="11"/>
  <c r="E4153" i="11"/>
  <c r="E4152" i="11"/>
  <c r="E4151" i="11"/>
  <c r="E4150" i="11"/>
  <c r="E4149" i="11"/>
  <c r="E4148" i="11"/>
  <c r="E4147" i="11"/>
  <c r="E4146" i="11"/>
  <c r="E4145" i="11"/>
  <c r="E4144" i="11"/>
  <c r="E4143" i="11"/>
  <c r="E4142" i="11"/>
  <c r="E4141" i="11"/>
  <c r="E4140" i="11"/>
  <c r="E4139" i="11"/>
  <c r="E4138" i="11"/>
  <c r="E4137" i="11"/>
  <c r="E4136" i="11"/>
  <c r="E4135" i="11"/>
  <c r="E4134" i="11"/>
  <c r="E4133" i="11"/>
  <c r="E4132" i="11"/>
  <c r="E4131" i="11"/>
  <c r="E4130" i="11"/>
  <c r="E4129" i="11"/>
  <c r="E4128" i="11"/>
  <c r="E4127" i="11"/>
  <c r="E4126" i="11"/>
  <c r="E4125" i="11"/>
  <c r="E4124" i="11"/>
  <c r="E4123" i="11"/>
  <c r="E4122" i="11"/>
  <c r="E4121" i="11"/>
  <c r="E4120" i="11"/>
  <c r="E4119" i="11"/>
  <c r="E4118" i="11"/>
  <c r="E4117" i="11"/>
  <c r="E4116" i="11"/>
  <c r="E4115" i="11"/>
  <c r="E4114" i="11"/>
  <c r="E4113" i="11"/>
  <c r="E4112" i="11"/>
  <c r="E4111" i="11"/>
  <c r="E4110" i="11"/>
  <c r="E4109" i="11"/>
  <c r="E4108" i="11"/>
  <c r="E4107" i="11"/>
  <c r="E4106" i="11"/>
  <c r="E4105" i="11"/>
  <c r="E4104" i="11"/>
  <c r="E4103" i="11"/>
  <c r="E4102" i="11"/>
  <c r="E4101" i="11"/>
  <c r="E4100" i="11"/>
  <c r="E4099" i="11"/>
  <c r="E4098" i="11"/>
  <c r="E4097" i="11"/>
  <c r="E4096" i="11"/>
  <c r="E4095" i="11"/>
  <c r="E4094" i="11"/>
  <c r="E4093" i="11"/>
  <c r="E4092" i="11"/>
  <c r="E4091" i="11"/>
  <c r="E4090" i="11"/>
  <c r="E4089" i="11"/>
  <c r="E4088" i="11"/>
  <c r="E4087" i="11"/>
  <c r="E4086" i="11"/>
  <c r="E4085" i="11"/>
  <c r="E4084" i="11"/>
  <c r="E4083" i="11"/>
  <c r="E4082" i="11"/>
  <c r="E4081" i="11"/>
  <c r="E4080" i="11"/>
  <c r="E4079" i="11"/>
  <c r="E4078" i="11"/>
  <c r="E4077" i="11"/>
  <c r="E4076" i="11"/>
  <c r="E4075" i="11"/>
  <c r="E4074" i="11"/>
  <c r="E4073" i="11"/>
  <c r="E4072" i="11"/>
  <c r="E4071" i="11"/>
  <c r="E4070" i="11"/>
  <c r="E4069" i="11"/>
  <c r="E4068" i="11"/>
  <c r="E4067" i="11"/>
  <c r="E4066" i="11"/>
  <c r="E4065" i="11"/>
  <c r="E4064" i="11"/>
  <c r="E4063" i="11"/>
  <c r="E4062" i="11"/>
  <c r="E4061" i="11"/>
  <c r="E4060" i="11"/>
  <c r="E4059" i="11"/>
  <c r="E4058" i="11"/>
  <c r="E4057" i="11"/>
  <c r="E4056" i="11"/>
  <c r="E4055" i="11"/>
  <c r="E4054" i="11"/>
  <c r="E4053" i="11"/>
  <c r="E4052" i="11"/>
  <c r="E4051" i="11"/>
  <c r="E4050" i="11"/>
  <c r="E4049" i="11"/>
  <c r="E4048" i="11"/>
  <c r="E4047" i="11"/>
  <c r="E4046" i="11"/>
  <c r="E4045" i="11"/>
  <c r="E4044" i="11"/>
  <c r="E4043" i="11"/>
  <c r="E4042" i="11"/>
  <c r="E4041" i="11"/>
  <c r="E4040" i="11"/>
  <c r="E4039" i="11"/>
  <c r="E4038" i="11"/>
  <c r="E4037" i="11"/>
  <c r="E4036" i="11"/>
  <c r="E4035" i="11"/>
  <c r="E4034" i="11"/>
  <c r="E4033" i="11"/>
  <c r="E4032" i="11"/>
  <c r="E4031" i="11"/>
  <c r="E4030" i="11"/>
  <c r="E4029" i="11"/>
  <c r="E4028" i="11"/>
  <c r="E4027" i="11"/>
  <c r="E4026" i="11"/>
  <c r="E4025" i="11"/>
  <c r="E4024" i="11"/>
  <c r="E4023" i="11"/>
  <c r="E4022" i="11"/>
  <c r="E4021" i="11"/>
  <c r="E4020" i="11"/>
  <c r="E4019" i="11"/>
  <c r="E4018" i="11"/>
  <c r="E4017" i="11"/>
  <c r="E4016" i="11"/>
  <c r="E4015" i="11"/>
  <c r="E4014" i="11"/>
  <c r="E4013" i="11"/>
  <c r="E4012" i="11"/>
  <c r="E4011" i="11"/>
  <c r="E4010" i="11"/>
  <c r="E4009" i="11"/>
  <c r="E4008" i="11"/>
  <c r="E4007" i="11"/>
  <c r="E4006" i="11"/>
  <c r="E4005" i="11"/>
  <c r="E4004" i="11"/>
  <c r="E4003" i="11"/>
  <c r="E4002" i="11"/>
  <c r="E4001" i="11"/>
  <c r="E4000" i="11"/>
  <c r="E3999" i="11"/>
  <c r="E3998" i="11"/>
  <c r="E3997" i="11"/>
  <c r="E3996" i="11"/>
  <c r="E3995" i="11"/>
  <c r="E3994" i="11"/>
  <c r="E3993" i="11"/>
  <c r="E3992" i="11"/>
  <c r="E3991" i="11"/>
  <c r="E3990" i="11"/>
  <c r="E3989" i="11"/>
  <c r="E3988" i="11"/>
  <c r="E3987" i="11"/>
  <c r="E3986" i="11"/>
  <c r="E3985" i="11"/>
  <c r="E3984" i="11"/>
  <c r="E3983" i="11"/>
  <c r="E3982" i="11"/>
  <c r="E3981" i="11"/>
  <c r="E3980" i="11"/>
  <c r="E3979" i="11"/>
  <c r="E3978" i="11"/>
  <c r="E3977" i="11"/>
  <c r="E3976" i="11"/>
  <c r="E3975" i="11"/>
  <c r="E3974" i="11"/>
  <c r="E3973" i="11"/>
  <c r="E3972" i="11"/>
  <c r="E3971" i="11"/>
  <c r="E3970" i="11"/>
  <c r="E3969" i="11"/>
  <c r="E3968" i="11"/>
  <c r="E3967" i="11"/>
  <c r="E3966" i="11"/>
  <c r="E3965" i="11"/>
  <c r="E3964" i="11"/>
  <c r="E3963" i="11"/>
  <c r="E3962" i="11"/>
  <c r="E3961" i="11"/>
  <c r="E3960" i="11"/>
  <c r="E3959" i="11"/>
  <c r="E3958" i="11"/>
  <c r="E3957" i="11"/>
  <c r="E3956" i="11"/>
  <c r="E3955" i="11"/>
  <c r="E3954" i="11"/>
  <c r="E3953" i="11"/>
  <c r="E3952" i="11"/>
  <c r="E3951" i="11"/>
  <c r="E3950" i="11"/>
  <c r="E3949" i="11"/>
  <c r="E3948" i="11"/>
  <c r="E3947" i="11"/>
  <c r="E3946" i="11"/>
  <c r="E3945" i="11"/>
  <c r="E3944" i="11"/>
  <c r="E3943" i="11"/>
  <c r="E3942" i="11"/>
  <c r="E3941" i="11"/>
  <c r="E3940" i="11"/>
  <c r="E3939" i="11"/>
  <c r="E3938" i="11"/>
  <c r="E3937" i="11"/>
  <c r="E3936" i="11"/>
  <c r="E3935" i="11"/>
  <c r="E3934" i="11"/>
  <c r="E3933" i="11"/>
  <c r="E3932" i="11"/>
  <c r="E3931" i="11"/>
  <c r="E3930" i="11"/>
  <c r="E3929" i="11"/>
  <c r="E3928" i="11"/>
  <c r="E3927" i="11"/>
  <c r="E3926" i="11"/>
  <c r="E3925" i="11"/>
  <c r="E3924" i="11"/>
  <c r="E3923" i="11"/>
  <c r="E3922" i="11"/>
  <c r="E3921" i="11"/>
  <c r="E3920" i="11"/>
  <c r="E3919" i="11"/>
  <c r="E3918" i="11"/>
  <c r="E3917" i="11"/>
  <c r="E3916" i="11"/>
  <c r="E3915" i="11"/>
  <c r="E3914" i="11"/>
  <c r="E3913" i="11"/>
  <c r="E3912" i="11"/>
  <c r="E3911" i="11"/>
  <c r="E3910" i="11"/>
  <c r="E3909" i="11"/>
  <c r="E3908" i="11"/>
  <c r="E3907" i="11"/>
  <c r="E3906" i="11"/>
  <c r="E3905" i="11"/>
  <c r="E3904" i="11"/>
  <c r="E3903" i="11"/>
  <c r="E3902" i="11"/>
  <c r="E3901" i="11"/>
  <c r="E3900" i="11"/>
  <c r="E3899" i="11"/>
  <c r="E3898" i="11"/>
  <c r="E3897" i="11"/>
  <c r="E3896" i="11"/>
  <c r="E3895" i="11"/>
  <c r="E3894" i="11"/>
  <c r="E3893" i="11"/>
  <c r="E3892" i="11"/>
  <c r="E3891" i="11"/>
  <c r="E3890" i="11"/>
  <c r="E3889" i="11"/>
  <c r="E3888" i="11"/>
  <c r="E3887" i="11"/>
  <c r="E3886" i="11"/>
  <c r="E3885" i="11"/>
  <c r="E3884" i="11"/>
  <c r="E3883" i="11"/>
  <c r="E3882" i="11"/>
  <c r="E3881" i="11"/>
  <c r="E3880" i="11"/>
  <c r="E3879" i="11"/>
  <c r="E3878" i="11"/>
  <c r="E3877" i="11"/>
  <c r="E3876" i="11"/>
  <c r="E3875" i="11"/>
  <c r="E3874" i="11"/>
  <c r="E3873" i="11"/>
  <c r="E3872" i="11"/>
  <c r="E3871" i="11"/>
  <c r="E3870" i="11"/>
  <c r="E3869" i="11"/>
  <c r="E3868" i="11"/>
  <c r="E3867" i="11"/>
  <c r="E3866" i="11"/>
  <c r="E3865" i="11"/>
  <c r="E3864" i="11"/>
  <c r="E3863" i="11"/>
  <c r="E3862" i="11"/>
  <c r="E3861" i="11"/>
  <c r="E3860" i="11"/>
  <c r="E3859" i="11"/>
  <c r="E3858" i="11"/>
  <c r="E3857" i="11"/>
  <c r="E3856" i="11"/>
  <c r="E3855" i="11"/>
  <c r="E3854" i="11"/>
  <c r="E3853" i="11"/>
  <c r="E3852" i="11"/>
  <c r="E3851" i="11"/>
  <c r="E3850" i="11"/>
  <c r="E3849" i="11"/>
  <c r="E3848" i="11"/>
  <c r="E3847" i="11"/>
  <c r="E3846" i="11"/>
  <c r="E3845" i="11"/>
  <c r="E3844" i="11"/>
  <c r="E3843" i="11"/>
  <c r="E3842" i="11"/>
  <c r="E3841" i="11"/>
  <c r="E3840" i="11"/>
  <c r="E3839" i="11"/>
  <c r="E3838" i="11"/>
  <c r="E3837" i="11"/>
  <c r="E3836" i="11"/>
  <c r="E3835" i="11"/>
  <c r="E3834" i="11"/>
  <c r="E3833" i="11"/>
  <c r="E3832" i="11"/>
  <c r="E3831" i="11"/>
  <c r="E3830" i="11"/>
  <c r="E3829" i="11"/>
  <c r="E3828" i="11"/>
  <c r="E3827" i="11"/>
  <c r="E3826" i="11"/>
  <c r="E3825" i="11"/>
  <c r="E3824" i="11"/>
  <c r="E3823" i="11"/>
  <c r="E3822" i="11"/>
  <c r="E3821" i="11"/>
  <c r="E3820" i="11"/>
  <c r="E3819" i="11"/>
  <c r="E3818" i="11"/>
  <c r="E3817" i="11"/>
  <c r="E3816" i="11"/>
  <c r="E3815" i="11"/>
  <c r="E3814" i="11"/>
  <c r="E3813" i="11"/>
  <c r="E3812" i="11"/>
  <c r="E3811" i="11"/>
  <c r="E3810" i="11"/>
  <c r="E3809" i="11"/>
  <c r="E3808" i="11"/>
  <c r="E3807" i="11"/>
  <c r="E3806" i="11"/>
  <c r="E3805" i="11"/>
  <c r="E3804" i="11"/>
  <c r="E3803" i="11"/>
  <c r="E3802" i="11"/>
  <c r="E3801" i="11"/>
  <c r="E3800" i="11"/>
  <c r="E3799" i="11"/>
  <c r="E3798" i="11"/>
  <c r="E3797" i="11"/>
  <c r="E3796" i="11"/>
  <c r="E3795" i="11"/>
  <c r="E3794" i="11"/>
  <c r="E3793" i="11"/>
  <c r="E3792" i="11"/>
  <c r="E3791" i="11"/>
  <c r="E3790" i="11"/>
  <c r="E3789" i="11"/>
  <c r="E3788" i="11"/>
  <c r="E3787" i="11"/>
  <c r="E3786" i="11"/>
  <c r="E3785" i="11"/>
  <c r="E3784" i="11"/>
  <c r="E3783" i="11"/>
  <c r="E3782" i="11"/>
  <c r="E3781" i="11"/>
  <c r="E3780" i="11"/>
  <c r="E3779" i="11"/>
  <c r="E3778" i="11"/>
  <c r="E3777" i="11"/>
  <c r="E3776" i="11"/>
  <c r="E3775" i="11"/>
  <c r="E3774" i="11"/>
  <c r="E3773" i="11"/>
  <c r="E3772" i="11"/>
  <c r="E3771" i="11"/>
  <c r="E3770" i="11"/>
  <c r="E3769" i="11"/>
  <c r="E3768" i="11"/>
  <c r="E3767" i="11"/>
  <c r="E3766" i="11"/>
  <c r="E3765" i="11"/>
  <c r="E3764" i="11"/>
  <c r="E3763" i="11"/>
  <c r="E3762" i="11"/>
  <c r="E3761" i="11"/>
  <c r="E3760" i="11"/>
  <c r="E3759" i="11"/>
  <c r="E3758" i="11"/>
  <c r="E3757" i="11"/>
  <c r="E3756" i="11"/>
  <c r="E3755" i="11"/>
  <c r="E3754" i="11"/>
  <c r="E3753" i="11"/>
  <c r="E3752" i="11"/>
  <c r="E3751" i="11"/>
  <c r="E3750" i="11"/>
  <c r="E3749" i="11"/>
  <c r="E3748" i="11"/>
  <c r="E3747" i="11"/>
  <c r="E3746" i="11"/>
  <c r="E3745" i="11"/>
  <c r="E3744" i="11"/>
  <c r="E3743" i="11"/>
  <c r="E3742" i="11"/>
  <c r="E3741" i="11"/>
  <c r="E3740" i="11"/>
  <c r="E3739" i="11"/>
  <c r="E3738" i="11"/>
  <c r="E3737" i="11"/>
  <c r="E3736" i="11"/>
  <c r="E3735" i="11"/>
  <c r="E3734" i="11"/>
  <c r="E3733" i="11"/>
  <c r="E3732" i="11"/>
  <c r="E3731" i="11"/>
  <c r="E3730" i="11"/>
  <c r="E3729" i="11"/>
  <c r="E3728" i="11"/>
  <c r="E3727" i="11"/>
  <c r="E3726" i="11"/>
  <c r="E3725" i="11"/>
  <c r="E3724" i="11"/>
  <c r="E3723" i="11"/>
  <c r="E3722" i="11"/>
  <c r="E3721" i="11"/>
  <c r="E3720" i="11"/>
  <c r="E3719" i="11"/>
  <c r="E3718" i="11"/>
  <c r="E3717" i="11"/>
  <c r="E3716" i="11"/>
  <c r="E3715" i="11"/>
  <c r="E3714" i="11"/>
  <c r="E3713" i="11"/>
  <c r="E3712" i="11"/>
  <c r="E3711" i="11"/>
  <c r="E3710" i="11"/>
  <c r="E3709" i="11"/>
  <c r="E3708" i="11"/>
  <c r="E3707" i="11"/>
  <c r="E3706" i="11"/>
  <c r="E3705" i="11"/>
  <c r="E3704" i="11"/>
  <c r="E3703" i="11"/>
  <c r="E3702" i="11"/>
  <c r="E3701" i="11"/>
  <c r="E3700" i="11"/>
  <c r="E3699" i="11"/>
  <c r="E3698" i="11"/>
  <c r="E3697" i="11"/>
  <c r="E3696" i="11"/>
  <c r="E3695" i="11"/>
  <c r="E3694" i="11"/>
  <c r="E3693" i="11"/>
  <c r="E3692" i="11"/>
  <c r="E3691" i="11"/>
  <c r="E3690" i="11"/>
  <c r="E3689" i="11"/>
  <c r="E3688" i="11"/>
  <c r="E3687" i="11"/>
  <c r="E3686" i="11"/>
  <c r="E3685" i="11"/>
  <c r="E3684" i="11"/>
  <c r="E3683" i="11"/>
  <c r="E3682" i="11"/>
  <c r="E3681" i="11"/>
  <c r="E3680" i="11"/>
  <c r="E3679" i="11"/>
  <c r="E3678" i="11"/>
  <c r="E3677" i="11"/>
  <c r="E3676" i="11"/>
  <c r="E3675" i="11"/>
  <c r="E3674" i="11"/>
  <c r="E3673" i="11"/>
  <c r="E3672" i="11"/>
  <c r="E3671" i="11"/>
  <c r="E3670" i="11"/>
  <c r="E3669" i="11"/>
  <c r="E3668" i="11"/>
  <c r="E3667" i="11"/>
  <c r="E3666" i="11"/>
  <c r="E3665" i="11"/>
  <c r="E3664" i="11"/>
  <c r="E3663" i="11"/>
  <c r="E3662" i="11"/>
  <c r="E3661" i="11"/>
  <c r="E3660" i="11"/>
  <c r="E3659" i="11"/>
  <c r="E3658" i="11"/>
  <c r="E3657" i="11"/>
  <c r="E3656" i="11"/>
  <c r="E3655" i="11"/>
  <c r="E3654" i="11"/>
  <c r="E3653" i="11"/>
  <c r="E3652" i="11"/>
  <c r="E3651" i="11"/>
  <c r="E3650" i="11"/>
  <c r="E3649" i="11"/>
  <c r="E3648" i="11"/>
  <c r="E3647" i="11"/>
  <c r="E3646" i="11"/>
  <c r="E3645" i="11"/>
  <c r="E3644" i="11"/>
  <c r="E3643" i="11"/>
  <c r="E3642" i="11"/>
  <c r="E3641" i="11"/>
  <c r="E3640" i="11"/>
  <c r="E3639" i="11"/>
  <c r="E3638" i="11"/>
  <c r="E3637" i="11"/>
  <c r="E3636" i="11"/>
  <c r="E3635" i="11"/>
  <c r="E3634" i="11"/>
  <c r="E3633" i="11"/>
  <c r="E3632" i="11"/>
  <c r="E3631" i="11"/>
  <c r="E3630" i="11"/>
  <c r="E3629" i="11"/>
  <c r="E3628" i="11"/>
  <c r="E3627" i="11"/>
  <c r="E3626" i="11"/>
  <c r="E3625" i="11"/>
  <c r="E3624" i="11"/>
  <c r="E3623" i="11"/>
  <c r="E3622" i="11"/>
  <c r="E3621" i="11"/>
  <c r="E3620" i="11"/>
  <c r="E3619" i="11"/>
  <c r="E3618" i="11"/>
  <c r="E3617" i="11"/>
  <c r="E3616" i="11"/>
  <c r="E3615" i="11"/>
  <c r="E3614" i="11"/>
  <c r="E3613" i="11"/>
  <c r="E3612" i="11"/>
  <c r="E3611" i="11"/>
  <c r="E3610" i="11"/>
  <c r="E3609" i="11"/>
  <c r="E3608" i="11"/>
  <c r="E3607" i="11"/>
  <c r="E3606" i="11"/>
  <c r="E3605" i="11"/>
  <c r="E3604" i="11"/>
  <c r="E3603" i="11"/>
  <c r="E3602" i="11"/>
  <c r="E3601" i="11"/>
  <c r="E3600" i="11"/>
  <c r="E3599" i="11"/>
  <c r="E3598" i="11"/>
  <c r="E3597" i="11"/>
  <c r="E3596" i="11"/>
  <c r="E3595" i="11"/>
  <c r="E3594" i="11"/>
  <c r="E3593" i="11"/>
  <c r="E3592" i="11"/>
  <c r="E3591" i="11"/>
  <c r="E3590" i="11"/>
  <c r="E3589" i="11"/>
  <c r="E3588" i="11"/>
  <c r="E3587" i="11"/>
  <c r="E3586" i="11"/>
  <c r="E3585" i="11"/>
  <c r="E3584" i="11"/>
  <c r="E3583" i="11"/>
  <c r="E3582" i="11"/>
  <c r="E3581" i="11"/>
  <c r="E3580" i="11"/>
  <c r="E3579" i="11"/>
  <c r="E3578" i="11"/>
  <c r="E3577" i="11"/>
  <c r="E3576" i="11"/>
  <c r="E3575" i="11"/>
  <c r="E3574" i="11"/>
  <c r="E3573" i="11"/>
  <c r="E3572" i="11"/>
  <c r="E3571" i="11"/>
  <c r="E3570" i="11"/>
  <c r="E3569" i="11"/>
  <c r="E3568" i="11"/>
  <c r="E3567" i="11"/>
  <c r="E3566" i="11"/>
  <c r="E3565" i="11"/>
  <c r="E3564" i="11"/>
  <c r="E3563" i="11"/>
  <c r="E3562" i="11"/>
  <c r="E3561" i="11"/>
  <c r="E3560" i="11"/>
  <c r="E3559" i="11"/>
  <c r="E3558" i="11"/>
  <c r="E3557" i="11"/>
  <c r="E3556" i="11"/>
  <c r="E3555" i="11"/>
  <c r="E3554" i="11"/>
  <c r="E3553" i="11"/>
  <c r="E3552" i="11"/>
  <c r="E3551" i="11"/>
  <c r="E3550" i="11"/>
  <c r="E3549" i="11"/>
  <c r="E3548" i="11"/>
  <c r="E3547" i="11"/>
  <c r="E3546" i="11"/>
  <c r="E3545" i="11"/>
  <c r="E3544" i="11"/>
  <c r="E3543" i="11"/>
  <c r="E3542" i="11"/>
  <c r="E3541" i="11"/>
  <c r="E3540" i="11"/>
  <c r="E3539" i="11"/>
  <c r="E3538" i="11"/>
  <c r="E3537" i="11"/>
  <c r="E3536" i="11"/>
  <c r="E3535" i="11"/>
  <c r="E3534" i="11"/>
  <c r="E3533" i="11"/>
  <c r="E3532" i="11"/>
  <c r="E3531" i="11"/>
  <c r="E3530" i="11"/>
  <c r="E3529" i="11"/>
  <c r="E3528" i="11"/>
  <c r="E3527" i="11"/>
  <c r="E3526" i="11"/>
  <c r="E3525" i="11"/>
  <c r="E3524" i="11"/>
  <c r="E3523" i="11"/>
  <c r="E3522" i="11"/>
  <c r="E3521" i="11"/>
  <c r="E3520" i="11"/>
  <c r="E3519" i="11"/>
  <c r="E3518" i="11"/>
  <c r="E3517" i="11"/>
  <c r="E3516" i="11"/>
  <c r="E3515" i="11"/>
  <c r="E3514" i="11"/>
  <c r="E3513" i="11"/>
  <c r="E3512" i="11"/>
  <c r="E3511" i="11"/>
  <c r="E3510" i="11"/>
  <c r="E3509" i="11"/>
  <c r="E3508" i="11"/>
  <c r="E3507" i="11"/>
  <c r="E3506" i="11"/>
  <c r="E3505" i="11"/>
  <c r="E3504" i="11"/>
  <c r="E3503" i="11"/>
  <c r="E3502" i="11"/>
  <c r="E3501" i="11"/>
  <c r="E3500" i="11"/>
  <c r="E3499" i="11"/>
  <c r="E3498" i="11"/>
  <c r="E3497" i="11"/>
  <c r="E3496" i="11"/>
  <c r="E3495" i="11"/>
  <c r="E3494" i="11"/>
  <c r="E3493" i="11"/>
  <c r="E3492" i="11"/>
  <c r="E3491" i="11"/>
  <c r="E3490" i="11"/>
  <c r="E3489" i="11"/>
  <c r="E3488" i="11"/>
  <c r="E3487" i="11"/>
  <c r="E3486" i="11"/>
  <c r="E3485" i="11"/>
  <c r="E3484" i="11"/>
  <c r="E3483" i="11"/>
  <c r="E3482" i="11"/>
  <c r="E3481" i="11"/>
  <c r="E3480" i="11"/>
  <c r="E3479" i="11"/>
  <c r="E3478" i="11"/>
  <c r="E3477" i="11"/>
  <c r="E3476" i="11"/>
  <c r="E3475" i="11"/>
  <c r="E3474" i="11"/>
  <c r="E3473" i="11"/>
  <c r="E3472" i="11"/>
  <c r="E3471" i="11"/>
  <c r="E3470" i="11"/>
  <c r="E3469" i="11"/>
  <c r="E3468" i="11"/>
  <c r="E3467" i="11"/>
  <c r="E3466" i="11"/>
  <c r="E3465" i="11"/>
  <c r="E3464" i="11"/>
  <c r="E3463" i="11"/>
  <c r="E3462" i="11"/>
  <c r="E3461" i="11"/>
  <c r="E3460" i="11"/>
  <c r="E3459" i="11"/>
  <c r="E3458" i="11"/>
  <c r="E3457" i="11"/>
  <c r="E3456" i="11"/>
  <c r="E3455" i="11"/>
  <c r="E3454" i="11"/>
  <c r="E3453" i="11"/>
  <c r="E3452" i="11"/>
  <c r="E3451" i="11"/>
  <c r="E3450" i="11"/>
  <c r="E3449" i="11"/>
  <c r="E3448" i="11"/>
  <c r="E3447" i="11"/>
  <c r="E3446" i="11"/>
  <c r="E3445" i="11"/>
  <c r="E3444" i="11"/>
  <c r="E3443" i="11"/>
  <c r="E3442" i="11"/>
  <c r="E3441" i="11"/>
  <c r="E3440" i="11"/>
  <c r="E3439" i="11"/>
  <c r="E3438" i="11"/>
  <c r="E3437" i="11"/>
  <c r="E3436" i="11"/>
  <c r="E3435" i="11"/>
  <c r="E3434" i="11"/>
  <c r="E3433" i="11"/>
  <c r="E3432" i="11"/>
  <c r="E3431" i="11"/>
  <c r="E3430" i="11"/>
  <c r="E3429" i="11"/>
  <c r="E3428" i="11"/>
  <c r="E3427" i="11"/>
  <c r="E3426" i="11"/>
  <c r="E3425" i="11"/>
  <c r="E3424" i="11"/>
  <c r="E3423" i="11"/>
  <c r="E3422" i="11"/>
  <c r="E3421" i="11"/>
  <c r="E3420" i="11"/>
  <c r="E3419" i="11"/>
  <c r="E3418" i="11"/>
  <c r="E3417" i="11"/>
  <c r="E3416" i="11"/>
  <c r="E3415" i="11"/>
  <c r="E3414" i="11"/>
  <c r="E3413" i="11"/>
  <c r="E3412" i="11"/>
  <c r="E3411" i="11"/>
  <c r="E3410" i="11"/>
  <c r="E3409" i="11"/>
  <c r="E3408" i="11"/>
  <c r="E3407" i="11"/>
  <c r="E3406" i="11"/>
  <c r="E3405" i="11"/>
  <c r="E3404" i="11"/>
  <c r="E3403" i="11"/>
  <c r="E3402" i="11"/>
  <c r="E3401" i="11"/>
  <c r="E3400" i="11"/>
  <c r="E3399" i="11"/>
  <c r="E3398" i="11"/>
  <c r="E3397" i="11"/>
  <c r="E3396" i="11"/>
  <c r="E3395" i="11"/>
  <c r="E3394" i="11"/>
  <c r="E3393" i="11"/>
  <c r="E3392" i="11"/>
  <c r="E3391" i="11"/>
  <c r="E3390" i="11"/>
  <c r="E3389" i="11"/>
  <c r="E3388" i="11"/>
  <c r="E3387" i="11"/>
  <c r="E3386" i="11"/>
  <c r="E3385" i="11"/>
  <c r="E3384" i="11"/>
  <c r="E3383" i="11"/>
  <c r="E3382" i="11"/>
  <c r="E3381" i="11"/>
  <c r="E3380" i="11"/>
  <c r="E3379" i="11"/>
  <c r="E3378" i="11"/>
  <c r="E3377" i="11"/>
  <c r="E3376" i="11"/>
  <c r="E3375" i="11"/>
  <c r="E3374" i="11"/>
  <c r="E3373" i="11"/>
  <c r="E3372" i="11"/>
  <c r="E3371" i="11"/>
  <c r="E3370" i="11"/>
  <c r="E3369" i="11"/>
  <c r="E3368" i="11"/>
  <c r="E3367" i="11"/>
  <c r="E3366" i="11"/>
  <c r="E3365" i="11"/>
  <c r="E3364" i="11"/>
  <c r="E3363" i="11"/>
  <c r="E3362" i="11"/>
  <c r="E3361" i="11"/>
  <c r="E3360" i="11"/>
  <c r="E3359" i="11"/>
  <c r="E3358" i="11"/>
  <c r="E3357" i="11"/>
  <c r="E3356" i="11"/>
  <c r="E3355" i="11"/>
  <c r="E3354" i="11"/>
  <c r="E3353" i="11"/>
  <c r="E3352" i="11"/>
  <c r="E3351" i="11"/>
  <c r="E3350" i="11"/>
  <c r="E3349" i="11"/>
  <c r="E3348" i="11"/>
  <c r="E3347" i="11"/>
  <c r="E3346" i="11"/>
  <c r="E3345" i="11"/>
  <c r="E3344" i="11"/>
  <c r="E3343" i="11"/>
  <c r="E3342" i="11"/>
  <c r="E3341" i="11"/>
  <c r="E3340" i="11"/>
  <c r="E3339" i="11"/>
  <c r="E3338" i="11"/>
  <c r="E3337" i="11"/>
  <c r="E3336" i="11"/>
  <c r="E3335" i="11"/>
  <c r="E3334" i="11"/>
  <c r="E3333" i="11"/>
  <c r="E3332" i="11"/>
  <c r="E3331" i="11"/>
  <c r="E3330" i="11"/>
  <c r="E3329" i="11"/>
  <c r="E3328" i="11"/>
  <c r="E3327" i="11"/>
  <c r="E3326" i="11"/>
  <c r="E3325" i="11"/>
  <c r="E3324" i="11"/>
  <c r="E3323" i="11"/>
  <c r="E3322" i="11"/>
  <c r="E3321" i="11"/>
  <c r="E3320" i="11"/>
  <c r="E3319" i="11"/>
  <c r="E3318" i="11"/>
  <c r="E3317" i="11"/>
  <c r="E3316" i="11"/>
  <c r="E3315" i="11"/>
  <c r="E3314" i="11"/>
  <c r="E3313" i="11"/>
  <c r="E3312" i="11"/>
  <c r="E3311" i="11"/>
  <c r="E3310" i="11"/>
  <c r="E3309" i="11"/>
  <c r="E3308" i="11"/>
  <c r="E3307" i="11"/>
  <c r="E3306" i="11"/>
  <c r="E3305" i="11"/>
  <c r="E3304" i="11"/>
  <c r="E3303" i="11"/>
  <c r="E3302" i="11"/>
  <c r="E3301" i="11"/>
  <c r="E3300" i="11"/>
  <c r="E3299" i="11"/>
  <c r="E3298" i="11"/>
  <c r="E3297" i="11"/>
  <c r="E3296" i="11"/>
  <c r="E3295" i="11"/>
  <c r="E3294" i="11"/>
  <c r="E3293" i="11"/>
  <c r="E3292" i="11"/>
  <c r="E3291" i="11"/>
  <c r="E3290" i="11"/>
  <c r="E3289" i="11"/>
  <c r="E3288" i="11"/>
  <c r="E3287" i="11"/>
  <c r="E3286" i="11"/>
  <c r="E3285" i="11"/>
  <c r="E3284" i="11"/>
  <c r="E3283" i="11"/>
  <c r="E3282" i="11"/>
  <c r="E3281" i="11"/>
  <c r="E3280" i="11"/>
  <c r="E3279" i="11"/>
  <c r="E3278" i="11"/>
  <c r="E3277" i="11"/>
  <c r="E3276" i="11"/>
  <c r="E3275" i="11"/>
  <c r="E3274" i="11"/>
  <c r="E3273" i="11"/>
  <c r="E3272" i="11"/>
  <c r="E3271" i="11"/>
  <c r="E3270" i="11"/>
  <c r="E3269" i="11"/>
  <c r="E3268" i="11"/>
  <c r="E3267" i="11"/>
  <c r="E3266" i="11"/>
  <c r="E3265" i="11"/>
  <c r="E3264" i="11"/>
  <c r="E3263" i="11"/>
  <c r="E3262" i="11"/>
  <c r="E3261" i="11"/>
  <c r="E3260" i="11"/>
  <c r="E3259" i="11"/>
  <c r="E3258" i="11"/>
  <c r="E3257" i="11"/>
  <c r="E3256" i="11"/>
  <c r="E3255" i="11"/>
  <c r="E3254" i="11"/>
  <c r="E3253" i="11"/>
  <c r="E3252" i="11"/>
  <c r="E3251" i="11"/>
  <c r="E3250" i="11"/>
  <c r="E3249" i="11"/>
  <c r="E3248" i="11"/>
  <c r="E3247" i="11"/>
  <c r="E3246" i="11"/>
  <c r="E3245" i="11"/>
  <c r="E3244" i="11"/>
  <c r="E3243" i="11"/>
  <c r="E3242" i="11"/>
  <c r="E3241" i="11"/>
  <c r="E3240" i="11"/>
  <c r="E3239" i="11"/>
  <c r="E3238" i="11"/>
  <c r="E3237" i="11"/>
  <c r="E3236" i="11"/>
  <c r="E3235" i="11"/>
  <c r="E3234" i="11"/>
  <c r="E3233" i="11"/>
  <c r="E3232" i="11"/>
  <c r="E3231" i="11"/>
  <c r="E3230" i="11"/>
  <c r="E3229" i="11"/>
  <c r="E3228" i="11"/>
  <c r="E3227" i="11"/>
  <c r="E3226" i="11"/>
  <c r="E3225" i="11"/>
  <c r="E3224" i="11"/>
  <c r="E3223" i="11"/>
  <c r="E3222" i="11"/>
  <c r="E3221" i="11"/>
  <c r="E3220" i="11"/>
  <c r="E3219" i="11"/>
  <c r="E3218" i="11"/>
  <c r="E3217" i="11"/>
  <c r="E3216" i="11"/>
  <c r="E3215" i="11"/>
  <c r="E3214" i="11"/>
  <c r="E3213" i="11"/>
  <c r="E3212" i="11"/>
  <c r="E3211" i="11"/>
  <c r="E3210" i="11"/>
  <c r="E3209" i="11"/>
  <c r="E3208" i="11"/>
  <c r="E3207" i="11"/>
  <c r="E3206" i="11"/>
  <c r="E3205" i="11"/>
  <c r="E3204" i="11"/>
  <c r="E3203" i="11"/>
  <c r="E3202" i="11"/>
  <c r="E3201" i="11"/>
  <c r="E3200" i="11"/>
  <c r="E3199" i="11"/>
  <c r="E3198" i="11"/>
  <c r="E3197" i="11"/>
  <c r="E3196" i="11"/>
  <c r="E3195" i="11"/>
  <c r="E3194" i="11"/>
  <c r="E3193" i="11"/>
  <c r="E3192" i="11"/>
  <c r="E3191" i="11"/>
  <c r="E3190" i="11"/>
  <c r="E3189" i="11"/>
  <c r="E3188" i="11"/>
  <c r="E3187" i="11"/>
  <c r="E3186" i="11"/>
  <c r="E3185" i="11"/>
  <c r="E3184" i="11"/>
  <c r="E3183" i="11"/>
  <c r="E3182" i="11"/>
  <c r="E3181" i="11"/>
  <c r="E3180" i="11"/>
  <c r="E3179" i="11"/>
  <c r="E3178" i="11"/>
  <c r="E3177" i="11"/>
  <c r="E3176" i="11"/>
  <c r="E3175" i="11"/>
  <c r="E3174" i="11"/>
  <c r="E3173" i="11"/>
  <c r="E3172" i="11"/>
  <c r="E3171" i="11"/>
  <c r="E3170" i="11"/>
  <c r="E3169" i="11"/>
  <c r="E3168" i="11"/>
  <c r="E3167" i="11"/>
  <c r="E3166" i="11"/>
  <c r="E3165" i="11"/>
  <c r="E3164" i="11"/>
  <c r="E3163" i="11"/>
  <c r="E3162" i="11"/>
  <c r="E3161" i="11"/>
  <c r="E3160" i="11"/>
  <c r="E3159" i="11"/>
  <c r="E3158" i="11"/>
  <c r="E3157" i="11"/>
  <c r="E3156" i="11"/>
  <c r="E3155" i="11"/>
  <c r="E3154" i="11"/>
  <c r="E3153" i="11"/>
  <c r="E3152" i="11"/>
  <c r="E3151" i="11"/>
  <c r="E3150" i="11"/>
  <c r="E3149" i="11"/>
  <c r="E3148" i="11"/>
  <c r="E3147" i="11"/>
  <c r="E3146" i="11"/>
  <c r="E3145" i="11"/>
  <c r="E3144" i="11"/>
  <c r="E3143" i="11"/>
  <c r="E3142" i="11"/>
  <c r="E3141" i="11"/>
  <c r="E3140" i="11"/>
  <c r="E3139" i="11"/>
  <c r="E3138" i="11"/>
  <c r="E3137" i="11"/>
  <c r="E3136" i="11"/>
  <c r="E3135" i="11"/>
  <c r="E3134" i="11"/>
  <c r="E3133" i="11"/>
  <c r="E3132" i="11"/>
  <c r="E3131" i="11"/>
  <c r="E3130" i="11"/>
  <c r="E3129" i="11"/>
  <c r="E3128" i="11"/>
  <c r="E3127" i="11"/>
  <c r="E3126" i="11"/>
  <c r="E3125" i="11"/>
  <c r="E3124" i="11"/>
  <c r="E3123" i="11"/>
  <c r="E3122" i="11"/>
  <c r="E3121" i="11"/>
  <c r="E3120" i="11"/>
  <c r="E3119" i="11"/>
  <c r="E3118" i="11"/>
  <c r="E3117" i="11"/>
  <c r="E3116" i="11"/>
  <c r="E3115" i="11"/>
  <c r="E3114" i="11"/>
  <c r="E3113" i="11"/>
  <c r="E3112" i="11"/>
  <c r="E3111" i="11"/>
  <c r="E3110" i="11"/>
  <c r="E3109" i="11"/>
  <c r="E3108" i="11"/>
  <c r="E3107" i="11"/>
  <c r="E3106" i="11"/>
  <c r="E3105" i="11"/>
  <c r="E3104" i="11"/>
  <c r="E3103" i="11"/>
  <c r="E3102" i="11"/>
  <c r="E3101" i="11"/>
  <c r="E3100" i="11"/>
  <c r="E3099" i="11"/>
  <c r="E3098" i="11"/>
  <c r="E3097" i="11"/>
  <c r="E3096" i="11"/>
  <c r="E3095" i="11"/>
  <c r="E3094" i="11"/>
  <c r="E3093" i="11"/>
  <c r="E3092" i="11"/>
  <c r="E3091" i="11"/>
  <c r="E3090" i="11"/>
  <c r="E3089" i="11"/>
  <c r="E3088" i="11"/>
  <c r="E3087" i="11"/>
  <c r="E3086" i="11"/>
  <c r="E3085" i="11"/>
  <c r="E3084" i="11"/>
  <c r="E3083" i="11"/>
  <c r="E3082" i="11"/>
  <c r="E3081" i="11"/>
  <c r="E3080" i="11"/>
  <c r="E3079" i="11"/>
  <c r="E3078" i="11"/>
  <c r="E3077" i="11"/>
  <c r="E3076" i="11"/>
  <c r="E3075" i="11"/>
  <c r="E3074" i="11"/>
  <c r="E3073" i="11"/>
  <c r="E3072" i="11"/>
  <c r="E3071" i="11"/>
  <c r="E3070" i="11"/>
  <c r="E3069" i="11"/>
  <c r="E3068" i="11"/>
  <c r="E3067" i="11"/>
  <c r="E3066" i="11"/>
  <c r="E3065" i="11"/>
  <c r="E3064" i="11"/>
  <c r="E3063" i="11"/>
  <c r="E3062" i="11"/>
  <c r="E3061" i="11"/>
  <c r="E3060" i="11"/>
  <c r="E3059" i="11"/>
  <c r="E3058" i="11"/>
  <c r="E3057" i="11"/>
  <c r="E3056" i="11"/>
  <c r="E3055" i="11"/>
  <c r="E3054" i="11"/>
  <c r="E3053" i="11"/>
  <c r="E3052" i="11"/>
  <c r="E3051" i="11"/>
  <c r="E3050" i="11"/>
  <c r="E3049" i="11"/>
  <c r="E3048" i="11"/>
  <c r="E3047" i="11"/>
  <c r="E3046" i="11"/>
  <c r="E3045" i="11"/>
  <c r="E3044" i="11"/>
  <c r="E3043" i="11"/>
  <c r="E3042" i="11"/>
  <c r="E3041" i="11"/>
  <c r="E3040" i="11"/>
  <c r="E3039" i="11"/>
  <c r="E3038" i="11"/>
  <c r="E3037" i="11"/>
  <c r="E3036" i="11"/>
  <c r="E3035" i="11"/>
  <c r="E3034" i="11"/>
  <c r="E3033" i="11"/>
  <c r="E3032" i="11"/>
  <c r="E3031" i="11"/>
  <c r="E3030" i="11"/>
  <c r="E3029" i="11"/>
  <c r="E3028" i="11"/>
  <c r="E3027" i="11"/>
  <c r="E3026" i="11"/>
  <c r="E3025" i="11"/>
  <c r="E3024" i="11"/>
  <c r="E3023" i="11"/>
  <c r="E3022" i="11"/>
  <c r="E3021" i="11"/>
  <c r="E3020" i="11"/>
  <c r="E3019" i="11"/>
  <c r="E3018" i="11"/>
  <c r="E3017" i="11"/>
  <c r="E3016" i="11"/>
  <c r="E3015" i="11"/>
  <c r="E3014" i="11"/>
  <c r="E3013" i="11"/>
  <c r="E3012" i="11"/>
  <c r="E3011" i="11"/>
  <c r="E3010" i="11"/>
  <c r="E3009" i="11"/>
  <c r="E3008" i="11"/>
  <c r="E3007" i="11"/>
  <c r="E3006" i="11"/>
  <c r="E3005" i="11"/>
  <c r="E3004" i="11"/>
  <c r="E3003" i="11"/>
  <c r="E3002" i="11"/>
  <c r="E3001" i="11"/>
  <c r="E3000" i="11"/>
  <c r="E2999" i="11"/>
  <c r="E2998" i="11"/>
  <c r="E2997" i="11"/>
  <c r="E2996" i="11"/>
  <c r="E2995" i="11"/>
  <c r="E2994" i="11"/>
  <c r="E2993" i="11"/>
  <c r="E2992" i="11"/>
  <c r="E2991" i="11"/>
  <c r="E2990" i="11"/>
  <c r="E2989" i="11"/>
  <c r="E2988" i="11"/>
  <c r="E2987" i="11"/>
  <c r="E2986" i="11"/>
  <c r="E2985" i="11"/>
  <c r="E2984" i="11"/>
  <c r="E2983" i="11"/>
  <c r="E2982" i="11"/>
  <c r="E2981" i="11"/>
  <c r="E2980" i="11"/>
  <c r="E2979" i="11"/>
  <c r="E2978" i="11"/>
  <c r="E2977" i="11"/>
  <c r="E2976" i="11"/>
  <c r="E2975" i="11"/>
  <c r="E2974" i="11"/>
  <c r="E2973" i="11"/>
  <c r="E2972" i="11"/>
  <c r="E2971" i="11"/>
  <c r="E2970" i="11"/>
  <c r="E2969" i="11"/>
  <c r="E2968" i="11"/>
  <c r="E2967" i="11"/>
  <c r="E2966" i="11"/>
  <c r="E2965" i="11"/>
  <c r="E2964" i="11"/>
  <c r="E2963" i="11"/>
  <c r="E2962" i="11"/>
  <c r="E2961" i="11"/>
  <c r="E2960" i="11"/>
  <c r="E2959" i="11"/>
  <c r="E2958" i="11"/>
  <c r="E2957" i="11"/>
  <c r="E2956" i="11"/>
  <c r="E2955" i="11"/>
  <c r="E2954" i="11"/>
  <c r="E2953" i="11"/>
  <c r="E2952" i="11"/>
  <c r="E2951" i="11"/>
  <c r="E2950" i="11"/>
  <c r="E2949" i="11"/>
  <c r="E2948" i="11"/>
  <c r="E2947" i="11"/>
  <c r="E2946" i="11"/>
  <c r="E2945" i="11"/>
  <c r="E2944" i="11"/>
  <c r="E2943" i="11"/>
  <c r="E2942" i="11"/>
  <c r="E2941" i="11"/>
  <c r="E2940" i="11"/>
  <c r="E2939" i="11"/>
  <c r="E2938" i="11"/>
  <c r="E2937" i="11"/>
  <c r="E2936" i="11"/>
  <c r="E2935" i="11"/>
  <c r="E2934" i="11"/>
  <c r="E2933" i="11"/>
  <c r="E2932" i="11"/>
  <c r="E2931" i="11"/>
  <c r="E2930" i="11"/>
  <c r="E2929" i="11"/>
  <c r="E2928" i="11"/>
  <c r="E2927" i="11"/>
  <c r="E2926" i="11"/>
  <c r="E2925" i="11"/>
  <c r="E2924" i="11"/>
  <c r="E2923" i="11"/>
  <c r="E2922" i="11"/>
  <c r="E2921" i="11"/>
  <c r="E2920" i="11"/>
  <c r="E2919" i="11"/>
  <c r="E2918" i="11"/>
  <c r="E2917" i="11"/>
  <c r="E2916" i="11"/>
  <c r="E2915" i="11"/>
  <c r="E2914" i="11"/>
  <c r="E2913" i="11"/>
  <c r="E2912" i="11"/>
  <c r="E2911" i="11"/>
  <c r="E2910" i="11"/>
  <c r="E2909" i="11"/>
  <c r="E2908" i="11"/>
  <c r="E2907" i="11"/>
  <c r="E2906" i="11"/>
  <c r="E2905" i="11"/>
  <c r="E2904" i="11"/>
  <c r="E2903" i="11"/>
  <c r="E2902" i="11"/>
  <c r="E2901" i="11"/>
  <c r="E2900" i="11"/>
  <c r="E2899" i="11"/>
  <c r="E2898" i="11"/>
  <c r="E2897" i="11"/>
  <c r="E2896" i="11"/>
  <c r="E2895" i="11"/>
  <c r="E2894" i="11"/>
  <c r="E2893" i="11"/>
  <c r="E2892" i="11"/>
  <c r="E2891" i="11"/>
  <c r="E2890" i="11"/>
  <c r="E2889" i="11"/>
  <c r="E2888" i="11"/>
  <c r="E2887" i="11"/>
  <c r="E2886" i="11"/>
  <c r="E2885" i="11"/>
  <c r="E2884" i="11"/>
  <c r="E2883" i="11"/>
  <c r="E2882" i="11"/>
  <c r="E2881" i="11"/>
  <c r="E2880" i="11"/>
  <c r="E2879" i="11"/>
  <c r="E2878" i="11"/>
  <c r="E2877" i="11"/>
  <c r="E2876" i="11"/>
  <c r="E2875" i="11"/>
  <c r="E2874" i="11"/>
  <c r="E2873" i="11"/>
  <c r="E2872" i="11"/>
  <c r="E2871" i="11"/>
  <c r="E2870" i="11"/>
  <c r="E2869" i="11"/>
  <c r="E2868" i="11"/>
  <c r="E2867" i="11"/>
  <c r="E2866" i="11"/>
  <c r="E2865" i="11"/>
  <c r="E2864" i="11"/>
  <c r="E2863" i="11"/>
  <c r="E2862" i="11"/>
  <c r="E2861" i="11"/>
  <c r="E2860" i="11"/>
  <c r="E2859" i="11"/>
  <c r="E2858" i="11"/>
  <c r="E2857" i="11"/>
  <c r="E2856" i="11"/>
  <c r="E2855" i="11"/>
  <c r="E2854" i="11"/>
  <c r="E2853" i="11"/>
  <c r="E2852" i="11"/>
  <c r="E2851" i="11"/>
  <c r="E2850" i="11"/>
  <c r="E2849" i="11"/>
  <c r="E2848" i="11"/>
  <c r="E2847" i="11"/>
  <c r="E2846" i="11"/>
  <c r="E2845" i="11"/>
  <c r="E2844" i="11"/>
  <c r="E2843" i="11"/>
  <c r="E2842" i="11"/>
  <c r="E2841" i="11"/>
  <c r="E2840" i="11"/>
  <c r="E2839" i="11"/>
  <c r="E2838" i="11"/>
  <c r="E2837" i="11"/>
  <c r="E2836" i="11"/>
  <c r="E2835" i="11"/>
  <c r="E2834" i="11"/>
  <c r="E2833" i="11"/>
  <c r="E2832" i="11"/>
  <c r="E2831" i="11"/>
  <c r="E2830" i="11"/>
  <c r="E2829" i="11"/>
  <c r="E2828" i="11"/>
  <c r="E2827" i="11"/>
  <c r="E2826" i="11"/>
  <c r="E2825" i="11"/>
  <c r="E2824" i="11"/>
  <c r="E2823" i="11"/>
  <c r="E2822" i="11"/>
  <c r="E2821" i="11"/>
  <c r="E2820" i="11"/>
  <c r="E2819" i="11"/>
  <c r="E2818" i="11"/>
  <c r="E2817" i="11"/>
  <c r="E2816" i="11"/>
  <c r="E2815" i="11"/>
  <c r="E2814" i="11"/>
  <c r="E2813" i="11"/>
  <c r="E2812" i="11"/>
  <c r="E2811" i="11"/>
  <c r="E2810" i="11"/>
  <c r="E2809" i="11"/>
  <c r="E2808" i="11"/>
  <c r="E2807" i="11"/>
  <c r="E2806" i="11"/>
  <c r="E2805" i="11"/>
  <c r="E2804" i="11"/>
  <c r="E2803" i="11"/>
  <c r="E2802" i="11"/>
  <c r="E2801" i="11"/>
  <c r="E2800" i="11"/>
  <c r="E2799" i="11"/>
  <c r="E2798" i="11"/>
  <c r="E2797" i="11"/>
  <c r="E2796" i="11"/>
  <c r="E2795" i="11"/>
  <c r="E2794" i="11"/>
  <c r="E2793" i="11"/>
  <c r="E2792" i="11"/>
  <c r="E2791" i="11"/>
  <c r="E2790" i="11"/>
  <c r="E2789" i="11"/>
  <c r="E2788" i="11"/>
  <c r="E2787" i="11"/>
  <c r="E2786" i="11"/>
  <c r="E2785" i="11"/>
  <c r="E2784" i="11"/>
  <c r="E2783" i="11"/>
  <c r="E2782" i="11"/>
  <c r="E2781" i="11"/>
  <c r="E2780" i="11"/>
  <c r="E2779" i="11"/>
  <c r="E2778" i="11"/>
  <c r="E2777" i="11"/>
  <c r="E2776" i="11"/>
  <c r="E2775" i="11"/>
  <c r="E2774" i="11"/>
  <c r="E2773" i="11"/>
  <c r="E2772" i="11"/>
  <c r="E2771" i="11"/>
  <c r="E2770" i="11"/>
  <c r="E2769" i="11"/>
  <c r="E2768" i="11"/>
  <c r="E2767" i="11"/>
  <c r="E2766" i="11"/>
  <c r="E2765" i="11"/>
  <c r="E2764" i="11"/>
  <c r="E2763" i="11"/>
  <c r="E2762" i="11"/>
  <c r="E2761" i="11"/>
  <c r="E2760" i="11"/>
  <c r="E2759" i="11"/>
  <c r="E2758" i="11"/>
  <c r="E2757" i="11"/>
  <c r="E2756" i="11"/>
  <c r="E2755" i="11"/>
  <c r="E2754" i="11"/>
  <c r="E2753" i="11"/>
  <c r="E2752" i="11"/>
  <c r="E2751" i="11"/>
  <c r="E2750" i="11"/>
  <c r="E2749" i="11"/>
  <c r="E2748" i="11"/>
  <c r="E2747" i="11"/>
  <c r="E2746" i="11"/>
  <c r="E2745" i="11"/>
  <c r="E2744" i="11"/>
  <c r="E2743" i="11"/>
  <c r="E2742" i="11"/>
  <c r="E2741" i="11"/>
  <c r="E2740" i="11"/>
  <c r="E2739" i="11"/>
  <c r="E2738" i="11"/>
  <c r="E2737" i="11"/>
  <c r="E2736" i="11"/>
  <c r="E2735" i="11"/>
  <c r="E2734" i="11"/>
  <c r="E2733" i="11"/>
  <c r="E2732" i="11"/>
  <c r="E2731" i="11"/>
  <c r="E2730" i="11"/>
  <c r="E2729" i="11"/>
  <c r="E2728" i="11"/>
  <c r="E2727" i="11"/>
  <c r="E2726" i="11"/>
  <c r="E2725" i="11"/>
  <c r="E2724" i="11"/>
  <c r="E2723" i="11"/>
  <c r="E2722" i="11"/>
  <c r="E2721" i="11"/>
  <c r="E2720" i="11"/>
  <c r="E2719" i="11"/>
  <c r="E2718" i="11"/>
  <c r="E2717" i="11"/>
  <c r="E2716" i="11"/>
  <c r="E2715" i="11"/>
  <c r="E2714" i="11"/>
  <c r="E2713" i="11"/>
  <c r="E2712" i="11"/>
  <c r="E2711" i="11"/>
  <c r="E2710" i="11"/>
  <c r="E2709" i="11"/>
  <c r="E2708" i="11"/>
  <c r="E2707" i="11"/>
  <c r="E2706" i="11"/>
  <c r="E2705" i="11"/>
  <c r="E2704" i="11"/>
  <c r="E2703" i="11"/>
  <c r="E2702" i="11"/>
  <c r="E2701" i="11"/>
  <c r="E2700" i="11"/>
  <c r="E2699" i="11"/>
  <c r="E2698" i="11"/>
  <c r="E2697" i="11"/>
  <c r="E2696" i="11"/>
  <c r="E2695" i="11"/>
  <c r="E2694" i="11"/>
  <c r="E2693" i="11"/>
  <c r="E2692" i="11"/>
  <c r="E2691" i="11"/>
  <c r="E2690" i="11"/>
  <c r="E2689" i="11"/>
  <c r="E2688" i="11"/>
  <c r="E2687" i="11"/>
  <c r="E2686" i="11"/>
  <c r="E2685" i="11"/>
  <c r="E2684" i="11"/>
  <c r="E2683" i="11"/>
  <c r="E2682" i="11"/>
  <c r="E2681" i="11"/>
  <c r="E2680" i="11"/>
  <c r="E2679" i="11"/>
  <c r="E2678" i="11"/>
  <c r="E2677" i="11"/>
  <c r="E2676" i="11"/>
  <c r="E2675" i="11"/>
  <c r="E2674" i="11"/>
  <c r="E2673" i="11"/>
  <c r="E2672" i="11"/>
  <c r="E2671" i="11"/>
  <c r="E2670" i="11"/>
  <c r="E2669" i="11"/>
  <c r="E2668" i="11"/>
  <c r="E2667" i="11"/>
  <c r="E2666" i="11"/>
  <c r="E2665" i="11"/>
  <c r="E2664" i="11"/>
  <c r="E2663" i="11"/>
  <c r="E2662" i="11"/>
  <c r="E2661" i="11"/>
  <c r="E2660" i="11"/>
  <c r="E2659" i="11"/>
  <c r="E2658" i="11"/>
  <c r="E2657" i="11"/>
  <c r="E2656" i="11"/>
  <c r="E2655" i="11"/>
  <c r="E2654" i="11"/>
  <c r="E2653" i="11"/>
  <c r="E2652" i="11"/>
  <c r="E2651" i="11"/>
  <c r="E2650" i="11"/>
  <c r="E2649" i="11"/>
  <c r="E2648" i="11"/>
  <c r="E2647" i="11"/>
  <c r="E2646" i="11"/>
  <c r="E2645" i="11"/>
  <c r="E2644" i="11"/>
  <c r="E2643" i="11"/>
  <c r="E2642" i="11"/>
  <c r="E2641" i="11"/>
  <c r="E2640" i="11"/>
  <c r="E2639" i="11"/>
  <c r="E2638" i="11"/>
  <c r="E2637" i="11"/>
  <c r="E2636" i="11"/>
  <c r="E2635" i="11"/>
  <c r="E2634" i="11"/>
  <c r="E2633" i="11"/>
  <c r="E2632" i="11"/>
  <c r="E2631" i="11"/>
  <c r="E2630" i="11"/>
  <c r="E2629" i="11"/>
  <c r="E2628" i="11"/>
  <c r="E2627" i="11"/>
  <c r="E2626" i="11"/>
  <c r="E2625" i="11"/>
  <c r="E2624" i="11"/>
  <c r="E2623" i="11"/>
  <c r="E2622" i="11"/>
  <c r="E2621" i="11"/>
  <c r="E2620" i="11"/>
  <c r="E2619" i="11"/>
  <c r="E2618" i="11"/>
  <c r="E2617" i="11"/>
  <c r="E2616" i="11"/>
  <c r="E2615" i="11"/>
  <c r="E2614" i="11"/>
  <c r="E2613" i="11"/>
  <c r="E2612" i="11"/>
  <c r="E2611" i="11"/>
  <c r="E2610" i="11"/>
  <c r="E2609" i="11"/>
  <c r="E2608" i="11"/>
  <c r="E2607" i="11"/>
  <c r="E2606" i="11"/>
  <c r="E2605" i="11"/>
  <c r="E2604" i="11"/>
  <c r="E2603" i="11"/>
  <c r="E2602" i="11"/>
  <c r="E2601" i="11"/>
  <c r="E2600" i="11"/>
  <c r="E2599" i="11"/>
  <c r="E2598" i="11"/>
  <c r="E2597" i="11"/>
  <c r="E2596" i="11"/>
  <c r="E2595" i="11"/>
  <c r="E2594" i="11"/>
  <c r="E2593" i="11"/>
  <c r="E2592" i="11"/>
  <c r="E2591" i="11"/>
  <c r="E2590" i="11"/>
  <c r="E2589" i="11"/>
  <c r="E2588" i="11"/>
  <c r="E2587" i="11"/>
  <c r="E2586" i="11"/>
  <c r="E2585" i="11"/>
  <c r="E2584" i="11"/>
  <c r="E2583" i="11"/>
  <c r="E2582" i="11"/>
  <c r="E2581" i="11"/>
  <c r="E2580" i="11"/>
  <c r="E2579" i="11"/>
  <c r="E2578" i="11"/>
  <c r="E2577" i="11"/>
  <c r="E2576" i="11"/>
  <c r="E2575" i="11"/>
  <c r="E2574" i="11"/>
  <c r="E2573" i="11"/>
  <c r="E2572" i="11"/>
  <c r="E2571" i="11"/>
  <c r="E2570" i="11"/>
  <c r="E2569" i="11"/>
  <c r="E2568" i="11"/>
  <c r="E2567" i="11"/>
  <c r="E2566" i="11"/>
  <c r="E2565" i="11"/>
  <c r="E2564" i="11"/>
  <c r="E2563" i="11"/>
  <c r="E2562" i="11"/>
  <c r="E2561" i="11"/>
  <c r="E2560" i="11"/>
  <c r="E2559" i="11"/>
  <c r="E2558" i="11"/>
  <c r="E2557" i="11"/>
  <c r="E2556" i="11"/>
  <c r="E2555" i="11"/>
  <c r="E2554" i="11"/>
  <c r="E2553" i="11"/>
  <c r="E2552" i="11"/>
  <c r="E2551" i="11"/>
  <c r="E2550" i="11"/>
  <c r="E2549" i="11"/>
  <c r="E2548" i="11"/>
  <c r="E2547" i="11"/>
  <c r="E2546" i="11"/>
  <c r="E2545" i="11"/>
  <c r="E2544" i="11"/>
  <c r="E2543" i="11"/>
  <c r="E2542" i="11"/>
  <c r="E2541" i="11"/>
  <c r="E2540" i="11"/>
  <c r="E2539" i="11"/>
  <c r="E2538" i="11"/>
  <c r="E2537" i="11"/>
  <c r="E2536" i="11"/>
  <c r="E2535" i="11"/>
  <c r="E2534" i="11"/>
  <c r="E2533" i="11"/>
  <c r="E2532" i="11"/>
  <c r="E2531" i="11"/>
  <c r="E2530" i="11"/>
  <c r="E2529" i="11"/>
  <c r="E2528" i="11"/>
  <c r="E2527" i="11"/>
  <c r="E2526" i="11"/>
  <c r="E2525" i="11"/>
  <c r="E2524" i="11"/>
  <c r="E2523" i="11"/>
  <c r="E2522" i="11"/>
  <c r="E2521" i="11"/>
  <c r="E2520" i="11"/>
  <c r="E2519" i="11"/>
  <c r="E2518" i="11"/>
  <c r="E2517" i="11"/>
  <c r="E2516" i="11"/>
  <c r="E2515" i="11"/>
  <c r="E2514" i="11"/>
  <c r="E2513" i="11"/>
  <c r="E2512" i="11"/>
  <c r="E2511" i="11"/>
  <c r="E2510" i="11"/>
  <c r="E2509" i="11"/>
  <c r="E2508" i="11"/>
  <c r="E2507" i="11"/>
  <c r="E2506" i="11"/>
  <c r="E2505" i="11"/>
  <c r="E2504" i="11"/>
  <c r="E2503" i="11"/>
  <c r="E2502" i="11"/>
  <c r="E2501" i="11"/>
  <c r="E2500" i="11"/>
  <c r="E2499" i="11"/>
  <c r="E2498" i="11"/>
  <c r="E2497" i="11"/>
  <c r="E2496" i="11"/>
  <c r="E2495" i="11"/>
  <c r="E2494" i="11"/>
  <c r="E2493" i="11"/>
  <c r="E2492" i="11"/>
  <c r="E2491" i="11"/>
  <c r="E2490" i="11"/>
  <c r="E2489" i="11"/>
  <c r="E2488" i="11"/>
  <c r="E2487" i="11"/>
  <c r="E2486" i="11"/>
  <c r="E2485" i="11"/>
  <c r="E2484" i="11"/>
  <c r="E2483" i="11"/>
  <c r="E2482" i="11"/>
  <c r="E2481" i="11"/>
  <c r="E2480" i="11"/>
  <c r="E2479" i="11"/>
  <c r="E2478" i="11"/>
  <c r="E2477" i="11"/>
  <c r="E2476" i="11"/>
  <c r="E2475" i="11"/>
  <c r="E2474" i="11"/>
  <c r="E2473" i="11"/>
  <c r="E2472" i="11"/>
  <c r="E2471" i="11"/>
  <c r="E2470" i="11"/>
  <c r="E2469" i="11"/>
  <c r="E2468" i="11"/>
  <c r="E2467" i="11"/>
  <c r="E2466" i="11"/>
  <c r="E2465" i="11"/>
  <c r="E2464" i="11"/>
  <c r="E2463" i="11"/>
  <c r="E2462" i="11"/>
  <c r="E2461" i="11"/>
  <c r="E2460" i="11"/>
  <c r="E2459" i="11"/>
  <c r="E2458" i="11"/>
  <c r="E2457" i="11"/>
  <c r="E2456" i="11"/>
  <c r="E2455" i="11"/>
  <c r="E2454" i="11"/>
  <c r="E2453" i="11"/>
  <c r="E2452" i="11"/>
  <c r="E2451" i="11"/>
  <c r="E2450" i="11"/>
  <c r="E2449" i="11"/>
  <c r="E2448" i="11"/>
  <c r="E2447" i="11"/>
  <c r="E2446" i="11"/>
  <c r="E2445" i="11"/>
  <c r="E2444" i="11"/>
  <c r="E2443" i="11"/>
  <c r="E2442" i="11"/>
  <c r="E2441" i="11"/>
  <c r="E2440" i="11"/>
  <c r="E2439" i="11"/>
  <c r="E2438" i="11"/>
  <c r="E2437" i="11"/>
  <c r="E2436" i="11"/>
  <c r="E2435" i="11"/>
  <c r="E2434" i="11"/>
  <c r="E2433" i="11"/>
  <c r="E2432" i="11"/>
  <c r="E2431" i="11"/>
  <c r="E2430" i="11"/>
  <c r="E2429" i="11"/>
  <c r="E2428" i="11"/>
  <c r="E2427" i="11"/>
  <c r="E2426" i="11"/>
  <c r="E2425" i="11"/>
  <c r="E2424" i="11"/>
  <c r="E2423" i="11"/>
  <c r="E2422" i="11"/>
  <c r="E2421" i="11"/>
  <c r="E2420" i="11"/>
  <c r="E2419" i="11"/>
  <c r="E2418" i="11"/>
  <c r="E2417" i="11"/>
  <c r="E2416" i="11"/>
  <c r="E2415" i="11"/>
  <c r="E2414" i="11"/>
  <c r="E2413" i="11"/>
  <c r="E2412" i="11"/>
  <c r="E2411" i="11"/>
  <c r="E2410" i="11"/>
  <c r="E2409" i="11"/>
  <c r="E2408" i="11"/>
  <c r="E2407" i="11"/>
  <c r="E2406" i="11"/>
  <c r="E2405" i="11"/>
  <c r="E2404" i="11"/>
  <c r="E2403" i="11"/>
  <c r="E2402" i="11"/>
  <c r="E2401" i="11"/>
  <c r="E2400" i="11"/>
  <c r="E2399" i="11"/>
  <c r="E2398" i="11"/>
  <c r="E2397" i="11"/>
  <c r="E2396" i="11"/>
  <c r="E2395" i="11"/>
  <c r="E2394" i="11"/>
  <c r="E2393" i="11"/>
  <c r="E2392" i="11"/>
  <c r="E2391" i="11"/>
  <c r="E2390" i="11"/>
  <c r="E2389" i="11"/>
  <c r="E2388" i="11"/>
  <c r="E2387" i="11"/>
  <c r="E2386" i="11"/>
  <c r="E2385" i="11"/>
  <c r="E2384" i="11"/>
  <c r="E2383" i="11"/>
  <c r="E2382" i="11"/>
  <c r="E2381" i="11"/>
  <c r="E2380" i="11"/>
  <c r="E2379" i="11"/>
  <c r="E2378" i="11"/>
  <c r="E2377" i="11"/>
  <c r="E2376" i="11"/>
  <c r="E2375" i="11"/>
  <c r="E2374" i="11"/>
  <c r="E2373" i="11"/>
  <c r="E2372" i="11"/>
  <c r="E2371" i="11"/>
  <c r="E2370" i="11"/>
  <c r="E2369" i="11"/>
  <c r="E2368" i="11"/>
  <c r="E2367" i="11"/>
  <c r="E2366" i="11"/>
  <c r="E2365" i="11"/>
  <c r="E2364" i="11"/>
  <c r="E2363" i="11"/>
  <c r="E2362" i="11"/>
  <c r="E2361" i="11"/>
  <c r="E2360" i="11"/>
  <c r="E2359" i="11"/>
  <c r="E2358" i="11"/>
  <c r="E2357" i="11"/>
  <c r="E2356" i="11"/>
  <c r="E2355" i="11"/>
  <c r="E2354" i="11"/>
  <c r="E2353" i="11"/>
  <c r="E2352" i="11"/>
  <c r="E2351" i="11"/>
  <c r="E2350" i="11"/>
  <c r="E2349" i="11"/>
  <c r="E2348" i="11"/>
  <c r="E2347" i="11"/>
  <c r="E2346" i="11"/>
  <c r="E2345" i="11"/>
  <c r="E2344" i="11"/>
  <c r="E2343" i="11"/>
  <c r="E2342" i="11"/>
  <c r="E2341" i="11"/>
  <c r="E2340" i="11"/>
  <c r="E2339" i="11"/>
  <c r="E2338" i="11"/>
  <c r="E2337" i="11"/>
  <c r="E2336" i="11"/>
  <c r="E2335" i="11"/>
  <c r="E2334" i="11"/>
  <c r="E2333" i="11"/>
  <c r="E2332" i="11"/>
  <c r="E2331" i="11"/>
  <c r="E2330" i="11"/>
  <c r="E2329" i="11"/>
  <c r="E2328" i="11"/>
  <c r="E2327" i="11"/>
  <c r="E2326" i="11"/>
  <c r="E2325" i="11"/>
  <c r="E2324" i="11"/>
  <c r="E2323" i="11"/>
  <c r="E2322" i="11"/>
  <c r="E2321" i="11"/>
  <c r="E2320" i="11"/>
  <c r="E2319" i="11"/>
  <c r="E2318" i="11"/>
  <c r="E2317" i="11"/>
  <c r="E2316" i="11"/>
  <c r="E2315" i="11"/>
  <c r="E2314" i="11"/>
  <c r="E2313" i="11"/>
  <c r="E2312" i="11"/>
  <c r="E2311" i="11"/>
  <c r="E2310" i="11"/>
  <c r="E2309" i="11"/>
  <c r="E2308" i="11"/>
  <c r="E2307" i="11"/>
  <c r="E2306" i="11"/>
  <c r="E2305" i="11"/>
  <c r="E2304" i="11"/>
  <c r="E2303" i="11"/>
  <c r="E2302" i="11"/>
  <c r="E2301" i="11"/>
  <c r="E2300" i="11"/>
  <c r="E2299" i="11"/>
  <c r="E2298" i="11"/>
  <c r="E2297" i="11"/>
  <c r="E2296" i="11"/>
  <c r="E2295" i="11"/>
  <c r="E2294" i="11"/>
  <c r="E2293" i="11"/>
  <c r="E2292" i="11"/>
  <c r="E2291" i="11"/>
  <c r="E2290" i="11"/>
  <c r="E2289" i="11"/>
  <c r="E2288" i="11"/>
  <c r="E2287" i="11"/>
  <c r="E2286" i="11"/>
  <c r="E2285" i="11"/>
  <c r="E2284" i="11"/>
  <c r="E2283" i="11"/>
  <c r="E2282" i="11"/>
  <c r="E2281" i="11"/>
  <c r="E2280" i="11"/>
  <c r="E2279" i="11"/>
  <c r="E2278" i="11"/>
  <c r="E2277" i="11"/>
  <c r="E2276" i="11"/>
  <c r="E2275" i="11"/>
  <c r="E2274" i="11"/>
  <c r="E2273" i="11"/>
  <c r="E2272" i="11"/>
  <c r="E2271" i="11"/>
  <c r="E2270" i="11"/>
  <c r="E2269" i="11"/>
  <c r="E2268" i="11"/>
  <c r="E2267" i="11"/>
  <c r="E2266" i="11"/>
  <c r="E2265" i="11"/>
  <c r="E2264" i="11"/>
  <c r="E2263" i="11"/>
  <c r="E2262" i="11"/>
  <c r="E2261" i="11"/>
  <c r="E2260" i="11"/>
  <c r="E2259" i="11"/>
  <c r="E2258" i="11"/>
  <c r="E2257" i="11"/>
  <c r="E2256" i="11"/>
  <c r="E2255" i="11"/>
  <c r="E2254" i="11"/>
  <c r="E2253" i="11"/>
  <c r="E2252" i="11"/>
  <c r="E2251" i="11"/>
  <c r="E2250" i="11"/>
  <c r="E2249" i="11"/>
  <c r="E2248" i="11"/>
  <c r="E2247" i="11"/>
  <c r="E2246" i="11"/>
  <c r="E2245" i="11"/>
  <c r="E2244" i="11"/>
  <c r="E2243" i="11"/>
  <c r="E2242" i="11"/>
  <c r="E2241" i="11"/>
  <c r="E2240" i="11"/>
  <c r="E2239" i="11"/>
  <c r="E2238" i="11"/>
  <c r="E2237" i="11"/>
  <c r="E2236" i="11"/>
  <c r="E2235" i="11"/>
  <c r="E2234" i="11"/>
  <c r="E2233" i="11"/>
  <c r="E2232" i="11"/>
  <c r="E2231" i="11"/>
  <c r="E2230" i="11"/>
  <c r="E2229" i="11"/>
  <c r="E2228" i="11"/>
  <c r="E2227" i="11"/>
  <c r="E2226" i="11"/>
  <c r="E2225" i="11"/>
  <c r="E2224" i="11"/>
  <c r="E2223" i="11"/>
  <c r="E2222" i="11"/>
  <c r="E2221" i="11"/>
  <c r="E2220" i="11"/>
  <c r="E2219" i="11"/>
  <c r="E2218" i="11"/>
  <c r="E2217" i="11"/>
  <c r="E2216" i="11"/>
  <c r="E2215" i="11"/>
  <c r="E2214" i="11"/>
  <c r="E2213" i="11"/>
  <c r="E2212" i="11"/>
  <c r="E2211" i="11"/>
  <c r="E2210" i="11"/>
  <c r="E2209" i="11"/>
  <c r="E2208" i="11"/>
  <c r="E2207" i="11"/>
  <c r="E2206" i="11"/>
  <c r="E2205" i="11"/>
  <c r="E2204" i="11"/>
  <c r="E2203" i="11"/>
  <c r="E2202" i="11"/>
  <c r="E2201" i="11"/>
  <c r="E2200" i="11"/>
  <c r="E2199" i="11"/>
  <c r="E2198" i="11"/>
  <c r="E2197" i="11"/>
  <c r="E2196" i="11"/>
  <c r="E2195" i="11"/>
  <c r="E2194" i="11"/>
  <c r="E2193" i="11"/>
  <c r="E2192" i="11"/>
  <c r="E2191" i="11"/>
  <c r="E2190" i="11"/>
  <c r="E2189" i="11"/>
  <c r="E2188" i="11"/>
  <c r="E2187" i="11"/>
  <c r="E2186" i="11"/>
  <c r="E2185" i="11"/>
  <c r="E2184" i="11"/>
  <c r="E2183" i="11"/>
  <c r="E2182" i="11"/>
  <c r="E2181" i="11"/>
  <c r="E2180" i="11"/>
  <c r="E2179" i="11"/>
  <c r="E2178" i="11"/>
  <c r="E2177" i="11"/>
  <c r="E2176" i="11"/>
  <c r="E2175" i="11"/>
  <c r="E2174" i="11"/>
  <c r="E2173" i="11"/>
  <c r="E2172" i="11"/>
  <c r="E2171" i="11"/>
  <c r="E2170" i="11"/>
  <c r="E2169" i="11"/>
  <c r="E2168" i="11"/>
  <c r="E2167" i="11"/>
  <c r="E2166" i="11"/>
  <c r="E2165" i="11"/>
  <c r="E2164" i="11"/>
  <c r="E2163" i="11"/>
  <c r="E2162" i="11"/>
  <c r="E2161" i="11"/>
  <c r="E2160" i="11"/>
  <c r="E2159" i="11"/>
  <c r="E2158" i="11"/>
  <c r="E2157" i="11"/>
  <c r="E2156" i="11"/>
  <c r="E2155" i="11"/>
  <c r="E2154" i="11"/>
  <c r="E2153" i="11"/>
  <c r="E2152" i="11"/>
  <c r="E2151" i="11"/>
  <c r="E2150" i="11"/>
  <c r="E2149" i="11"/>
  <c r="E2148" i="11"/>
  <c r="E2147" i="11"/>
  <c r="E2146" i="11"/>
  <c r="E2145" i="11"/>
  <c r="E2144" i="11"/>
  <c r="E2143" i="11"/>
  <c r="E2142" i="11"/>
  <c r="E2141" i="11"/>
  <c r="E2140" i="11"/>
  <c r="E2139" i="11"/>
  <c r="E2138" i="11"/>
  <c r="E2137" i="11"/>
  <c r="E2136" i="11"/>
  <c r="E2135" i="11"/>
  <c r="E2134" i="11"/>
  <c r="E2133" i="11"/>
  <c r="E2132" i="11"/>
  <c r="E2131" i="11"/>
  <c r="E2130" i="11"/>
  <c r="E2129" i="11"/>
  <c r="E2128" i="11"/>
  <c r="E2127" i="11"/>
  <c r="E2126" i="11"/>
  <c r="E2125" i="11"/>
  <c r="E2124" i="11"/>
  <c r="E2123" i="11"/>
  <c r="E2122" i="11"/>
  <c r="E2121" i="11"/>
  <c r="E2120" i="11"/>
  <c r="E2119" i="11"/>
  <c r="E2118" i="11"/>
  <c r="E2117" i="11"/>
  <c r="E2116" i="11"/>
  <c r="E2115" i="11"/>
  <c r="E2114" i="11"/>
  <c r="E2113" i="11"/>
  <c r="E2112" i="11"/>
  <c r="E2111" i="11"/>
  <c r="E2110" i="11"/>
  <c r="E2109" i="11"/>
  <c r="E2108" i="11"/>
  <c r="E2107" i="11"/>
  <c r="E2106" i="11"/>
  <c r="E2105" i="11"/>
  <c r="E2104" i="11"/>
  <c r="E2103" i="11"/>
  <c r="E2102" i="11"/>
  <c r="E2101" i="11"/>
  <c r="E2100" i="11"/>
  <c r="E2099" i="11"/>
  <c r="E2098" i="11"/>
  <c r="E2097" i="11"/>
  <c r="E2096" i="11"/>
  <c r="E2095" i="11"/>
  <c r="E2094" i="11"/>
  <c r="E2093" i="11"/>
  <c r="E2092" i="11"/>
  <c r="E2091" i="11"/>
  <c r="E2090" i="11"/>
  <c r="E2089" i="11"/>
  <c r="E2088" i="11"/>
  <c r="E2087" i="11"/>
  <c r="E2086" i="11"/>
  <c r="E2085" i="11"/>
  <c r="E2084" i="11"/>
  <c r="E2083" i="11"/>
  <c r="E2082" i="11"/>
  <c r="E2081" i="11"/>
  <c r="E2080" i="11"/>
  <c r="E2079" i="11"/>
  <c r="E2078" i="11"/>
  <c r="E2077" i="11"/>
  <c r="E2076" i="11"/>
  <c r="E2075" i="11"/>
  <c r="E2074" i="11"/>
  <c r="E2073" i="11"/>
  <c r="E2072" i="11"/>
  <c r="E2071" i="11"/>
  <c r="E2070" i="11"/>
  <c r="E2069" i="11"/>
  <c r="E2068" i="11"/>
  <c r="E2067" i="11"/>
  <c r="E2066" i="11"/>
  <c r="E2065" i="11"/>
  <c r="E2064" i="11"/>
  <c r="E2063" i="11"/>
  <c r="E2062" i="11"/>
  <c r="E2061" i="11"/>
  <c r="E2060" i="11"/>
  <c r="E2059" i="11"/>
  <c r="E2058" i="11"/>
  <c r="E2057" i="11"/>
  <c r="E2056" i="11"/>
  <c r="E2055" i="11"/>
  <c r="E2054" i="11"/>
  <c r="E2053" i="11"/>
  <c r="E2052" i="11"/>
  <c r="E2051" i="11"/>
  <c r="E2050" i="11"/>
  <c r="E2049" i="11"/>
  <c r="E2048" i="11"/>
  <c r="E2047" i="11"/>
  <c r="E2046" i="11"/>
  <c r="E2045" i="11"/>
  <c r="E2044" i="11"/>
  <c r="E2043" i="11"/>
  <c r="E2042" i="11"/>
  <c r="E2041" i="11"/>
  <c r="E2040" i="11"/>
  <c r="E2039" i="11"/>
  <c r="E2038" i="11"/>
  <c r="E2037" i="11"/>
  <c r="E2036" i="11"/>
  <c r="E2035" i="11"/>
  <c r="E2034" i="11"/>
  <c r="E2033" i="11"/>
  <c r="E2032" i="11"/>
  <c r="E2031" i="11"/>
  <c r="E2030" i="11"/>
  <c r="E2029" i="11"/>
  <c r="E2028" i="11"/>
  <c r="E2027" i="11"/>
  <c r="E2026" i="11"/>
  <c r="E2025" i="11"/>
  <c r="E2024" i="11"/>
  <c r="E2023" i="11"/>
  <c r="E2022" i="11"/>
  <c r="E2021" i="11"/>
  <c r="E2020" i="11"/>
  <c r="E2019" i="11"/>
  <c r="E2018" i="11"/>
  <c r="E2017" i="11"/>
  <c r="E2016" i="11"/>
  <c r="E2015" i="11"/>
  <c r="E2014" i="11"/>
  <c r="E2013" i="11"/>
  <c r="E2012" i="11"/>
  <c r="E2011" i="11"/>
  <c r="E2010" i="11"/>
  <c r="E2009" i="11"/>
  <c r="E2008" i="11"/>
  <c r="E2007" i="11"/>
  <c r="E2006" i="11"/>
  <c r="E2005" i="11"/>
  <c r="E2004" i="11"/>
  <c r="E2003" i="11"/>
  <c r="E2002" i="11"/>
  <c r="E2001" i="11"/>
  <c r="E2000" i="11"/>
  <c r="E1999" i="11"/>
  <c r="E1998" i="11"/>
  <c r="E1997" i="11"/>
  <c r="E1996" i="11"/>
  <c r="E1995" i="11"/>
  <c r="E1994" i="11"/>
  <c r="E1993" i="11"/>
  <c r="E1992" i="11"/>
  <c r="E1991" i="11"/>
  <c r="E1990" i="11"/>
  <c r="E1989" i="11"/>
  <c r="E1988" i="11"/>
  <c r="E1987" i="11"/>
  <c r="E1986" i="11"/>
  <c r="E1985" i="11"/>
  <c r="E1984" i="11"/>
  <c r="E1983" i="11"/>
  <c r="E1982" i="11"/>
  <c r="E1981" i="11"/>
  <c r="E1980" i="11"/>
  <c r="E1979" i="11"/>
  <c r="E1978" i="11"/>
  <c r="E1977" i="11"/>
  <c r="E1976" i="11"/>
  <c r="E1975" i="11"/>
  <c r="E1974" i="11"/>
  <c r="E1973" i="11"/>
  <c r="E1972" i="11"/>
  <c r="E1971" i="11"/>
  <c r="E1970" i="11"/>
  <c r="E1969" i="11"/>
  <c r="E1968" i="11"/>
  <c r="E1967" i="11"/>
  <c r="E1966" i="11"/>
  <c r="E1965" i="11"/>
  <c r="E1964" i="11"/>
  <c r="E1963" i="11"/>
  <c r="E1962" i="11"/>
  <c r="E1961" i="11"/>
  <c r="E1960" i="11"/>
  <c r="E1959" i="11"/>
  <c r="E1958" i="11"/>
  <c r="E1957" i="11"/>
  <c r="E1956" i="11"/>
  <c r="E1955" i="11"/>
  <c r="E1954" i="11"/>
  <c r="E1953" i="11"/>
  <c r="E1952" i="11"/>
  <c r="E1951" i="11"/>
  <c r="E1950" i="11"/>
  <c r="E1949" i="11"/>
  <c r="E1948" i="11"/>
  <c r="E1947" i="11"/>
  <c r="E1946" i="11"/>
  <c r="E1945" i="11"/>
  <c r="E1944" i="11"/>
  <c r="E1943" i="11"/>
  <c r="E1942" i="11"/>
  <c r="E1941" i="11"/>
  <c r="E1940" i="11"/>
  <c r="E1939" i="11"/>
  <c r="E1938" i="11"/>
  <c r="E1937" i="11"/>
  <c r="E1936" i="11"/>
  <c r="E1935" i="11"/>
  <c r="E1934" i="11"/>
  <c r="E1933" i="11"/>
  <c r="E1932" i="11"/>
  <c r="E1931" i="11"/>
  <c r="E1930" i="11"/>
  <c r="E1929" i="11"/>
  <c r="E1928" i="11"/>
  <c r="E1927" i="11"/>
  <c r="E1926" i="11"/>
  <c r="E1925" i="11"/>
  <c r="E1924" i="11"/>
  <c r="E1923" i="11"/>
  <c r="E1922" i="11"/>
  <c r="E1921" i="11"/>
  <c r="E1920" i="11"/>
  <c r="E1919" i="11"/>
  <c r="E1918" i="11"/>
  <c r="E1917" i="11"/>
  <c r="E1916" i="11"/>
  <c r="E1915" i="11"/>
  <c r="E1914" i="11"/>
  <c r="E1913" i="11"/>
  <c r="E1912" i="11"/>
  <c r="E1911" i="11"/>
  <c r="E1910" i="11"/>
  <c r="E1909" i="11"/>
  <c r="E1908" i="11"/>
  <c r="E1907" i="11"/>
  <c r="E1906" i="11"/>
  <c r="E1905" i="11"/>
  <c r="E1904" i="11"/>
  <c r="E1903" i="11"/>
  <c r="E1902" i="11"/>
  <c r="E1901" i="11"/>
  <c r="E1900" i="11"/>
  <c r="E1899" i="11"/>
  <c r="E1898" i="11"/>
  <c r="E1897" i="11"/>
  <c r="E1896" i="11"/>
  <c r="E1895" i="11"/>
  <c r="E1894" i="11"/>
  <c r="E1893" i="11"/>
  <c r="E1892" i="11"/>
  <c r="E1891" i="11"/>
  <c r="E1890" i="11"/>
  <c r="E1889" i="11"/>
  <c r="E1888" i="11"/>
  <c r="E1887" i="11"/>
  <c r="E1886" i="11"/>
  <c r="E1885" i="11"/>
  <c r="E1884" i="11"/>
  <c r="E1883" i="11"/>
  <c r="E1882" i="11"/>
  <c r="E1881" i="11"/>
  <c r="E1880" i="11"/>
  <c r="E1879" i="11"/>
  <c r="E1878" i="11"/>
  <c r="E1877" i="11"/>
  <c r="E1876" i="11"/>
  <c r="E1875" i="11"/>
  <c r="E1874" i="11"/>
  <c r="E1873" i="11"/>
  <c r="E1872" i="11"/>
  <c r="E1871" i="11"/>
  <c r="E1870" i="11"/>
  <c r="E1869" i="11"/>
  <c r="E1868" i="11"/>
  <c r="E1867" i="11"/>
  <c r="E1866" i="11"/>
  <c r="E1865" i="11"/>
  <c r="E1864" i="11"/>
  <c r="E1863" i="11"/>
  <c r="E1862" i="11"/>
  <c r="E1861" i="11"/>
  <c r="E1860" i="11"/>
  <c r="E1859" i="11"/>
  <c r="E1858" i="11"/>
  <c r="E1857" i="11"/>
  <c r="E1856" i="11"/>
  <c r="E1855" i="11"/>
  <c r="E1854" i="11"/>
  <c r="E1853" i="11"/>
  <c r="E1852" i="11"/>
  <c r="E1851" i="11"/>
  <c r="E1850" i="11"/>
  <c r="E1849" i="11"/>
  <c r="E1848" i="11"/>
  <c r="E1847" i="11"/>
  <c r="E1846" i="11"/>
  <c r="E1845" i="11"/>
  <c r="E1844" i="11"/>
  <c r="E1843" i="11"/>
  <c r="E1842" i="11"/>
  <c r="E1841" i="11"/>
  <c r="E1840" i="11"/>
  <c r="E1839" i="11"/>
  <c r="E1838" i="11"/>
  <c r="E1837" i="11"/>
  <c r="E1836" i="11"/>
  <c r="E1835" i="11"/>
  <c r="E1834" i="11"/>
  <c r="E1833" i="11"/>
  <c r="E1832" i="11"/>
  <c r="E1831" i="11"/>
  <c r="E1830" i="11"/>
  <c r="E1829" i="11"/>
  <c r="E1828" i="11"/>
  <c r="E1827" i="11"/>
  <c r="E1826" i="11"/>
  <c r="E1825" i="11"/>
  <c r="E1824" i="11"/>
  <c r="E1823" i="11"/>
  <c r="E1822" i="11"/>
  <c r="E1821" i="11"/>
  <c r="E1820" i="11"/>
  <c r="E1819" i="11"/>
  <c r="E1818" i="11"/>
  <c r="E1817" i="11"/>
  <c r="E1816" i="11"/>
  <c r="E1815" i="11"/>
  <c r="E1814" i="11"/>
  <c r="E1813" i="11"/>
  <c r="E1812" i="11"/>
  <c r="E1811" i="11"/>
  <c r="E1810" i="11"/>
  <c r="E1809" i="11"/>
  <c r="E1808" i="11"/>
  <c r="E1807" i="11"/>
  <c r="E1806" i="11"/>
  <c r="E1805" i="11"/>
  <c r="E1804" i="11"/>
  <c r="E1803" i="11"/>
  <c r="E1802" i="11"/>
  <c r="E1801" i="11"/>
  <c r="E1800" i="11"/>
  <c r="E1799" i="11"/>
  <c r="E1798" i="11"/>
  <c r="E1797" i="11"/>
  <c r="E1796" i="11"/>
  <c r="E1795" i="11"/>
  <c r="E1794" i="11"/>
  <c r="E1793" i="11"/>
  <c r="E1792" i="11"/>
  <c r="E1791" i="11"/>
  <c r="E1790" i="11"/>
  <c r="E1789" i="11"/>
  <c r="E1788" i="11"/>
  <c r="E1787" i="11"/>
  <c r="E1786" i="11"/>
  <c r="E1785" i="11"/>
  <c r="E1784" i="11"/>
  <c r="E1783" i="11"/>
  <c r="E1782" i="11"/>
  <c r="E1781" i="11"/>
  <c r="E1780" i="11"/>
  <c r="E1779" i="11"/>
  <c r="E1778" i="11"/>
  <c r="E1777" i="11"/>
  <c r="E1776" i="11"/>
  <c r="E1775" i="11"/>
  <c r="E1774" i="11"/>
  <c r="E1773" i="11"/>
  <c r="E1772" i="11"/>
  <c r="E1771" i="11"/>
  <c r="E1770" i="11"/>
  <c r="E1769" i="11"/>
  <c r="E1768" i="11"/>
  <c r="E1767" i="11"/>
  <c r="E1766" i="11"/>
  <c r="E1765" i="11"/>
  <c r="E1764" i="11"/>
  <c r="E1763" i="11"/>
  <c r="E1762" i="11"/>
  <c r="E1761" i="11"/>
  <c r="E1760" i="11"/>
  <c r="E1759" i="11"/>
  <c r="E1758" i="11"/>
  <c r="E1757" i="11"/>
  <c r="E1756" i="11"/>
  <c r="E1755" i="11"/>
  <c r="E1754" i="11"/>
  <c r="E1753" i="11"/>
  <c r="E1752" i="11"/>
  <c r="E1751" i="11"/>
  <c r="E1750" i="11"/>
  <c r="E1749" i="11"/>
  <c r="E1748" i="11"/>
  <c r="E1747" i="11"/>
  <c r="E1746" i="11"/>
  <c r="E1745" i="11"/>
  <c r="E1744" i="11"/>
  <c r="E1743" i="11"/>
  <c r="E1742" i="11"/>
  <c r="E1741" i="11"/>
  <c r="E1740" i="11"/>
  <c r="E1739" i="11"/>
  <c r="E1738" i="11"/>
  <c r="E1737" i="11"/>
  <c r="E1736" i="11"/>
  <c r="E1735" i="11"/>
  <c r="E1734" i="11"/>
  <c r="E1733" i="11"/>
  <c r="E1732" i="11"/>
  <c r="E1731" i="11"/>
  <c r="E1730" i="11"/>
  <c r="E1729" i="11"/>
  <c r="E1728" i="11"/>
  <c r="E1727" i="11"/>
  <c r="E1726" i="11"/>
  <c r="E1725" i="11"/>
  <c r="E1724" i="11"/>
  <c r="E1723" i="11"/>
  <c r="E1722" i="11"/>
  <c r="E1721" i="11"/>
  <c r="E1720" i="11"/>
  <c r="E1719" i="11"/>
  <c r="E1718" i="11"/>
  <c r="E1717" i="11"/>
  <c r="E1716" i="11"/>
  <c r="E1715" i="11"/>
  <c r="E1714" i="11"/>
  <c r="E1713" i="11"/>
  <c r="E1712" i="11"/>
  <c r="E1711" i="11"/>
  <c r="E1710" i="11"/>
  <c r="E1709" i="11"/>
  <c r="E1708" i="11"/>
  <c r="E1707" i="11"/>
  <c r="E1706" i="11"/>
  <c r="E1705" i="11"/>
  <c r="E1704" i="11"/>
  <c r="E1703" i="11"/>
  <c r="E1702" i="11"/>
  <c r="E1701" i="11"/>
  <c r="E1700" i="11"/>
  <c r="E1699" i="11"/>
  <c r="E1698" i="11"/>
  <c r="E1697" i="11"/>
  <c r="E1696" i="11"/>
  <c r="E1695" i="11"/>
  <c r="E1694" i="11"/>
  <c r="E1693" i="11"/>
  <c r="E1692" i="11"/>
  <c r="E1691" i="11"/>
  <c r="E1690" i="11"/>
  <c r="E1689" i="11"/>
  <c r="E1688" i="11"/>
  <c r="E1687" i="11"/>
  <c r="E1686" i="11"/>
  <c r="E1685" i="11"/>
  <c r="E1684" i="11"/>
  <c r="E1683" i="11"/>
  <c r="E1682" i="11"/>
  <c r="E1681" i="11"/>
  <c r="E1680" i="11"/>
  <c r="E1679" i="11"/>
  <c r="E1678" i="11"/>
  <c r="E1677" i="11"/>
  <c r="E1676" i="11"/>
  <c r="E1675" i="11"/>
  <c r="E1674" i="11"/>
  <c r="E1673" i="11"/>
  <c r="E1672" i="11"/>
  <c r="E1671" i="11"/>
  <c r="E1670" i="11"/>
  <c r="E1669" i="11"/>
  <c r="E1668" i="11"/>
  <c r="E1667" i="11"/>
  <c r="E1666" i="11"/>
  <c r="E1665" i="11"/>
  <c r="E1664" i="11"/>
  <c r="E1663" i="11"/>
  <c r="E1662" i="11"/>
  <c r="E1661" i="11"/>
  <c r="E1660" i="11"/>
  <c r="E1659" i="11"/>
  <c r="E1658" i="11"/>
  <c r="E1657" i="11"/>
  <c r="E1656" i="11"/>
  <c r="E1655" i="11"/>
  <c r="E1654" i="11"/>
  <c r="E1653" i="11"/>
  <c r="E1652" i="11"/>
  <c r="E1651" i="11"/>
  <c r="E1650" i="11"/>
  <c r="E1649" i="11"/>
  <c r="E1648" i="11"/>
  <c r="E1647" i="11"/>
  <c r="E1646" i="11"/>
  <c r="E1645" i="11"/>
  <c r="E1644" i="11"/>
  <c r="E1643" i="11"/>
  <c r="E1642" i="11"/>
  <c r="E1641" i="11"/>
  <c r="E1640" i="11"/>
  <c r="E1639" i="11"/>
  <c r="E1638" i="11"/>
  <c r="E1637" i="11"/>
  <c r="E1636" i="11"/>
  <c r="E1635" i="11"/>
  <c r="E1634" i="11"/>
  <c r="E1633" i="11"/>
  <c r="E1632" i="11"/>
  <c r="E1631" i="11"/>
  <c r="E1630" i="11"/>
  <c r="E1629" i="11"/>
  <c r="E1628" i="11"/>
  <c r="E1627" i="11"/>
  <c r="E1626" i="11"/>
  <c r="E1625" i="11"/>
  <c r="E1624" i="11"/>
  <c r="E1623" i="11"/>
  <c r="E1622" i="11"/>
  <c r="E1621" i="11"/>
  <c r="E1620" i="11"/>
  <c r="E1619" i="11"/>
  <c r="E1618" i="11"/>
  <c r="E1617" i="11"/>
  <c r="E1616" i="11"/>
  <c r="E1615" i="11"/>
  <c r="E1614" i="11"/>
  <c r="E1613" i="11"/>
  <c r="E1612" i="11"/>
  <c r="E1611" i="11"/>
  <c r="E1610" i="11"/>
  <c r="E1609" i="11"/>
  <c r="E1608" i="11"/>
  <c r="E1607" i="11"/>
  <c r="E1606" i="11"/>
  <c r="E1605" i="11"/>
  <c r="E1604" i="11"/>
  <c r="E1603" i="11"/>
  <c r="E1602" i="11"/>
  <c r="E1601" i="11"/>
  <c r="E1600" i="11"/>
  <c r="E1599" i="11"/>
  <c r="E1598" i="11"/>
  <c r="E1597" i="11"/>
  <c r="E1596" i="11"/>
  <c r="E1595" i="11"/>
  <c r="E1594" i="11"/>
  <c r="E1593" i="11"/>
  <c r="E1592" i="11"/>
  <c r="E1591" i="11"/>
  <c r="E1590" i="11"/>
  <c r="E1589" i="11"/>
  <c r="E1588" i="11"/>
  <c r="E1587" i="11"/>
  <c r="E1586" i="11"/>
  <c r="E1585" i="11"/>
  <c r="E1584" i="11"/>
  <c r="E1583" i="11"/>
  <c r="E1582" i="11"/>
  <c r="E1581" i="11"/>
  <c r="E1580" i="11"/>
  <c r="E1579" i="11"/>
  <c r="E1578" i="11"/>
  <c r="E1577" i="11"/>
  <c r="E1576" i="11"/>
  <c r="E1575" i="11"/>
  <c r="E1574" i="11"/>
  <c r="E1573" i="11"/>
  <c r="E1572" i="11"/>
  <c r="E1571" i="11"/>
  <c r="E1570" i="11"/>
  <c r="E1569" i="11"/>
  <c r="E1568" i="11"/>
  <c r="E1567" i="11"/>
  <c r="E1566" i="11"/>
  <c r="E1565" i="11"/>
  <c r="E1564" i="11"/>
  <c r="E1563" i="11"/>
  <c r="E1562" i="11"/>
  <c r="E1561" i="11"/>
  <c r="E1560" i="11"/>
  <c r="E1559" i="11"/>
  <c r="E1558" i="11"/>
  <c r="E1557" i="11"/>
  <c r="E1556" i="11"/>
  <c r="E1555" i="11"/>
  <c r="E1554" i="11"/>
  <c r="E1553" i="11"/>
  <c r="E1552" i="11"/>
  <c r="E1551" i="11"/>
  <c r="E1550" i="11"/>
  <c r="E1549" i="11"/>
  <c r="E1548" i="11"/>
  <c r="E1547" i="11"/>
  <c r="E1546" i="11"/>
  <c r="E1545" i="11"/>
  <c r="E1544" i="11"/>
  <c r="E1543" i="11"/>
  <c r="E1542" i="11"/>
  <c r="E1541" i="11"/>
  <c r="E1540" i="11"/>
  <c r="E1539" i="11"/>
  <c r="E1538" i="11"/>
  <c r="E1537" i="11"/>
  <c r="E1536" i="11"/>
  <c r="E1535" i="11"/>
  <c r="E1534" i="11"/>
  <c r="E1533" i="11"/>
  <c r="E1532" i="11"/>
  <c r="E1531" i="11"/>
  <c r="E1530" i="11"/>
  <c r="E1529" i="11"/>
  <c r="E1528" i="11"/>
  <c r="E1527" i="11"/>
  <c r="E1526" i="11"/>
  <c r="E1525" i="11"/>
  <c r="E1524" i="11"/>
  <c r="E1523" i="11"/>
  <c r="E1522" i="11"/>
  <c r="E1521" i="11"/>
  <c r="E1520" i="11"/>
  <c r="E1519" i="11"/>
  <c r="E1518" i="11"/>
  <c r="E1517" i="11"/>
  <c r="E1516" i="11"/>
  <c r="E1515" i="11"/>
  <c r="E1514" i="11"/>
  <c r="E1513" i="11"/>
  <c r="E1512" i="11"/>
  <c r="E1511" i="11"/>
  <c r="E1510" i="11"/>
  <c r="E1509" i="11"/>
  <c r="E1508" i="11"/>
  <c r="E1507" i="11"/>
  <c r="E1506" i="11"/>
  <c r="E1505" i="11"/>
  <c r="E1504" i="11"/>
  <c r="E1503" i="11"/>
  <c r="E1502" i="11"/>
  <c r="E1501" i="11"/>
  <c r="E1500" i="11"/>
  <c r="E1499" i="11"/>
  <c r="E1498" i="11"/>
  <c r="E1497" i="11"/>
  <c r="E1496" i="11"/>
  <c r="E1495" i="11"/>
  <c r="E1494" i="11"/>
  <c r="E1493" i="11"/>
  <c r="E1492" i="11"/>
  <c r="E1491" i="11"/>
  <c r="E1490" i="11"/>
  <c r="E1489" i="11"/>
  <c r="E1488" i="11"/>
  <c r="E1487" i="11"/>
  <c r="E1486" i="11"/>
  <c r="E1485" i="11"/>
  <c r="E1484" i="11"/>
  <c r="E1483" i="11"/>
  <c r="E1482" i="11"/>
  <c r="E1481" i="11"/>
  <c r="E1480" i="11"/>
  <c r="E1479" i="11"/>
  <c r="E1478" i="11"/>
  <c r="E1477" i="11"/>
  <c r="E1476" i="11"/>
  <c r="E1475" i="11"/>
  <c r="E1474" i="11"/>
  <c r="E1473" i="11"/>
  <c r="E1472" i="11"/>
  <c r="E1471" i="11"/>
  <c r="E1470" i="11"/>
  <c r="E1469" i="11"/>
  <c r="E1468" i="11"/>
  <c r="E1467" i="11"/>
  <c r="E1466" i="11"/>
  <c r="E1465" i="11"/>
  <c r="E1464" i="11"/>
  <c r="E1463" i="11"/>
  <c r="E1462" i="11"/>
  <c r="E1461" i="11"/>
  <c r="E1460" i="11"/>
  <c r="E1459" i="11"/>
  <c r="E1458" i="11"/>
  <c r="E1457" i="11"/>
  <c r="E1456" i="11"/>
  <c r="E1455" i="11"/>
  <c r="E1454" i="11"/>
  <c r="E1453" i="11"/>
  <c r="E1452" i="11"/>
  <c r="E1451" i="11"/>
  <c r="E1450" i="11"/>
  <c r="E1449" i="11"/>
  <c r="E1448" i="11"/>
  <c r="E1447" i="11"/>
  <c r="E1446" i="11"/>
  <c r="E1445" i="11"/>
  <c r="E1444" i="11"/>
  <c r="E1443" i="11"/>
  <c r="E1442" i="11"/>
  <c r="E1441" i="11"/>
  <c r="E1440" i="11"/>
  <c r="E1439" i="11"/>
  <c r="E1438" i="11"/>
  <c r="E1437" i="11"/>
  <c r="E1436" i="11"/>
  <c r="E1435" i="11"/>
  <c r="E1434" i="11"/>
  <c r="E1433" i="11"/>
  <c r="E1432" i="11"/>
  <c r="E1431" i="11"/>
  <c r="E1430" i="11"/>
  <c r="E1429" i="11"/>
  <c r="E1428" i="11"/>
  <c r="E1427" i="11"/>
  <c r="E1426" i="11"/>
  <c r="E1425" i="11"/>
  <c r="E1424" i="11"/>
  <c r="E1423" i="11"/>
  <c r="E1422" i="11"/>
  <c r="E1421" i="11"/>
  <c r="E1420" i="11"/>
  <c r="E1419" i="11"/>
  <c r="E1418" i="11"/>
  <c r="E1417" i="11"/>
  <c r="E1416" i="11"/>
  <c r="E1415" i="11"/>
  <c r="E1414" i="11"/>
  <c r="E1413" i="11"/>
  <c r="E1412" i="11"/>
  <c r="E1411" i="11"/>
  <c r="E1410" i="11"/>
  <c r="E1409" i="11"/>
  <c r="E1408" i="11"/>
  <c r="E1407" i="11"/>
  <c r="E1406" i="11"/>
  <c r="E1405" i="11"/>
  <c r="E1404" i="11"/>
  <c r="E1403" i="11"/>
  <c r="E1402" i="11"/>
  <c r="E1401" i="11"/>
  <c r="E1400" i="11"/>
  <c r="E1399" i="11"/>
  <c r="E1398" i="11"/>
  <c r="E1397" i="11"/>
  <c r="E1396" i="11"/>
  <c r="E1395" i="11"/>
  <c r="E1394" i="11"/>
  <c r="E1393" i="11"/>
  <c r="E1392" i="11"/>
  <c r="E1391" i="11"/>
  <c r="E1390" i="11"/>
  <c r="E1389" i="11"/>
  <c r="E1388" i="11"/>
  <c r="E1387" i="11"/>
  <c r="E1386" i="11"/>
  <c r="E1385" i="11"/>
  <c r="E1384" i="11"/>
  <c r="E1383" i="11"/>
  <c r="E1382" i="11"/>
  <c r="E1381" i="11"/>
  <c r="E1380" i="11"/>
  <c r="E1379" i="11"/>
  <c r="E1378" i="11"/>
  <c r="E1377" i="11"/>
  <c r="E1376" i="11"/>
  <c r="E1375" i="11"/>
  <c r="E1374" i="11"/>
  <c r="E1373" i="11"/>
  <c r="E1372" i="11"/>
  <c r="E1371" i="11"/>
  <c r="E1370" i="11"/>
  <c r="E1369" i="11"/>
  <c r="E1368" i="11"/>
  <c r="E1367" i="11"/>
  <c r="E1366" i="11"/>
  <c r="E1365" i="11"/>
  <c r="E1364" i="11"/>
  <c r="E1363" i="11"/>
  <c r="E1362" i="11"/>
  <c r="E1361" i="11"/>
  <c r="E1360" i="11"/>
  <c r="E1359" i="11"/>
  <c r="E1358" i="11"/>
  <c r="E1357" i="11"/>
  <c r="E1356" i="11"/>
  <c r="E1355" i="11"/>
  <c r="E1354" i="11"/>
  <c r="E1353" i="11"/>
  <c r="E1352" i="11"/>
  <c r="E1351" i="11"/>
  <c r="E1350" i="11"/>
  <c r="E1349" i="11"/>
  <c r="E1348" i="11"/>
  <c r="E1347" i="11"/>
  <c r="E1346" i="11"/>
  <c r="E1345" i="11"/>
  <c r="E1344" i="11"/>
  <c r="E1343" i="11"/>
  <c r="E1342" i="11"/>
  <c r="E1341" i="11"/>
  <c r="E1340" i="11"/>
  <c r="E1339" i="11"/>
  <c r="E1338" i="11"/>
  <c r="E1337" i="11"/>
  <c r="E1336" i="11"/>
  <c r="E1335" i="11"/>
  <c r="E1334" i="11"/>
  <c r="E1333" i="11"/>
  <c r="E1332" i="11"/>
  <c r="E1331" i="11"/>
  <c r="E1330" i="11"/>
  <c r="E1329" i="11"/>
  <c r="E1328" i="11"/>
  <c r="E1327" i="11"/>
  <c r="E1326" i="11"/>
  <c r="E1325" i="11"/>
  <c r="E1324" i="11"/>
  <c r="E1323" i="11"/>
  <c r="E1322" i="11"/>
  <c r="E1321" i="11"/>
  <c r="E1320" i="11"/>
  <c r="E1319" i="11"/>
  <c r="E1318" i="11"/>
  <c r="E1317" i="11"/>
  <c r="E1316" i="11"/>
  <c r="E1315" i="11"/>
  <c r="E1314" i="11"/>
  <c r="E1313" i="11"/>
  <c r="E1312" i="11"/>
  <c r="E1311" i="11"/>
  <c r="E1310" i="11"/>
  <c r="E1309" i="11"/>
  <c r="E1308" i="11"/>
  <c r="E1307" i="11"/>
  <c r="E1306" i="11"/>
  <c r="E1305" i="11"/>
  <c r="E1304" i="11"/>
  <c r="E1303" i="11"/>
  <c r="E1302" i="11"/>
  <c r="E1301" i="11"/>
  <c r="E1300" i="11"/>
  <c r="E1299" i="11"/>
  <c r="E1298" i="11"/>
  <c r="E1297" i="11"/>
  <c r="E1296" i="11"/>
  <c r="E1295" i="11"/>
  <c r="E1294" i="11"/>
  <c r="E1293" i="11"/>
  <c r="E1292" i="11"/>
  <c r="E1291" i="11"/>
  <c r="E1290" i="11"/>
  <c r="E1289" i="11"/>
  <c r="E1288" i="11"/>
  <c r="E1287" i="11"/>
  <c r="E1286" i="11"/>
  <c r="E1285" i="11"/>
  <c r="E1284" i="11"/>
  <c r="E1283" i="11"/>
  <c r="E1282" i="11"/>
  <c r="E1281" i="11"/>
  <c r="E1280" i="11"/>
  <c r="E1279" i="11"/>
  <c r="E1278" i="11"/>
  <c r="E1277" i="11"/>
  <c r="E1276" i="11"/>
  <c r="E1275" i="11"/>
  <c r="E1274" i="11"/>
  <c r="E1273" i="11"/>
  <c r="E1272" i="11"/>
  <c r="E1271" i="11"/>
  <c r="E1270" i="11"/>
  <c r="E1269" i="11"/>
  <c r="E1268" i="11"/>
  <c r="E1267" i="11"/>
  <c r="E1266" i="11"/>
  <c r="E1265" i="11"/>
  <c r="E1264" i="11"/>
  <c r="E1263" i="11"/>
  <c r="E1262" i="11"/>
  <c r="E1261" i="11"/>
  <c r="E1260" i="11"/>
  <c r="E1259" i="11"/>
  <c r="E1258" i="11"/>
  <c r="E1257" i="11"/>
  <c r="E1256" i="11"/>
  <c r="E1255" i="11"/>
  <c r="E1254" i="11"/>
  <c r="E1253" i="11"/>
  <c r="E1252" i="11"/>
  <c r="E1251" i="11"/>
  <c r="E1250" i="11"/>
  <c r="E1249" i="11"/>
  <c r="E1248" i="11"/>
  <c r="E1247" i="11"/>
  <c r="E1246" i="11"/>
  <c r="E1245" i="11"/>
  <c r="E1244" i="11"/>
  <c r="E1243" i="11"/>
  <c r="E1242" i="11"/>
  <c r="E1241" i="11"/>
  <c r="E1240" i="11"/>
  <c r="E1239" i="11"/>
  <c r="E1238" i="11"/>
  <c r="E1237" i="11"/>
  <c r="E1236" i="11"/>
  <c r="E1235" i="11"/>
  <c r="E1234" i="11"/>
  <c r="E1233" i="11"/>
  <c r="E1232" i="11"/>
  <c r="E1231" i="11"/>
  <c r="E1230" i="11"/>
  <c r="E1229" i="11"/>
  <c r="E1228" i="11"/>
  <c r="E1227" i="11"/>
  <c r="E1226" i="11"/>
  <c r="E1225" i="11"/>
  <c r="E1224" i="11"/>
  <c r="E1223" i="11"/>
  <c r="E1222" i="11"/>
  <c r="E1221" i="11"/>
  <c r="E1220" i="11"/>
  <c r="E1219" i="11"/>
  <c r="E1218" i="11"/>
  <c r="E1217" i="11"/>
  <c r="E1216" i="11"/>
  <c r="E1215" i="11"/>
  <c r="E1214" i="1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F3865" i="4"/>
  <c r="X13" i="3"/>
  <c r="E218" i="5"/>
  <c r="F218" i="5" s="1"/>
  <c r="E211" i="5"/>
  <c r="F211" i="5" s="1"/>
  <c r="G208" i="5" l="1"/>
  <c r="E204" i="5" l="1"/>
  <c r="F204" i="5" s="1"/>
  <c r="E184" i="5"/>
  <c r="G181" i="5" s="1"/>
  <c r="E176" i="5"/>
  <c r="F176" i="5" s="1"/>
  <c r="G173" i="5" l="1"/>
  <c r="F184" i="5"/>
  <c r="G184" i="5" s="1"/>
  <c r="G201" i="5"/>
  <c r="E168" i="5" l="1"/>
  <c r="F168" i="5" s="1"/>
  <c r="G165" i="5" s="1"/>
  <c r="E160" i="5"/>
  <c r="F160" i="5" s="1"/>
  <c r="G157" i="5" s="1"/>
  <c r="E152" i="5"/>
  <c r="F152" i="5" s="1"/>
  <c r="G149" i="5" s="1"/>
  <c r="E144" i="5"/>
  <c r="F144" i="5" s="1"/>
  <c r="G141" i="5" s="1"/>
  <c r="E136" i="5"/>
  <c r="F136" i="5" s="1"/>
  <c r="G133" i="5" s="1"/>
  <c r="E128" i="5"/>
  <c r="F128" i="5" s="1"/>
  <c r="G125" i="5" s="1"/>
  <c r="E121" i="5"/>
  <c r="F121" i="5" s="1"/>
  <c r="G118" i="5" s="1"/>
  <c r="E114" i="5"/>
  <c r="F114" i="5" s="1"/>
  <c r="G111" i="5" s="1"/>
  <c r="E106" i="5"/>
  <c r="F106" i="5" s="1"/>
  <c r="G103" i="5" s="1"/>
  <c r="E98" i="5"/>
  <c r="F98" i="5" s="1"/>
  <c r="G95" i="5" s="1"/>
  <c r="E91" i="5"/>
  <c r="F91" i="5" s="1"/>
  <c r="G88" i="5" s="1"/>
  <c r="E83" i="5"/>
  <c r="F83" i="5" s="1"/>
  <c r="G80" i="5" s="1"/>
  <c r="E75" i="5"/>
  <c r="F75" i="5" s="1"/>
  <c r="G72" i="5" s="1"/>
  <c r="E67" i="5"/>
  <c r="F67" i="5" s="1"/>
  <c r="G64" i="5" s="1"/>
  <c r="E60" i="5"/>
  <c r="F60" i="5" s="1"/>
  <c r="G57" i="5" s="1"/>
  <c r="E52" i="5"/>
  <c r="F52" i="5" s="1"/>
  <c r="G49" i="5" s="1"/>
  <c r="E44" i="5"/>
  <c r="F44" i="5" s="1"/>
  <c r="G41" i="5" s="1"/>
  <c r="E36" i="5"/>
  <c r="F36" i="5" s="1"/>
  <c r="G33" i="5" s="1"/>
  <c r="E28" i="5"/>
  <c r="F28" i="5" s="1"/>
  <c r="G25" i="5" s="1"/>
  <c r="E20" i="5"/>
  <c r="F20" i="5" s="1"/>
  <c r="G17" i="5" s="1"/>
  <c r="F202" i="8" l="1"/>
  <c r="E202" i="8"/>
  <c r="D202" i="8"/>
  <c r="C202" i="8"/>
  <c r="B202" i="8"/>
  <c r="F214" i="8"/>
  <c r="E214" i="8"/>
  <c r="D214" i="8"/>
  <c r="C214" i="8"/>
  <c r="B214" i="8"/>
  <c r="F226" i="8"/>
  <c r="E226" i="8"/>
  <c r="D226" i="8"/>
  <c r="C226" i="8"/>
  <c r="B226" i="8"/>
  <c r="F185" i="8"/>
  <c r="E185" i="8"/>
  <c r="D185" i="8"/>
  <c r="C185" i="8"/>
  <c r="B185" i="8"/>
  <c r="F45" i="8"/>
  <c r="E45" i="8"/>
  <c r="D45" i="8"/>
  <c r="C45" i="8"/>
  <c r="B45" i="8"/>
  <c r="F79" i="8"/>
  <c r="E79" i="8"/>
  <c r="D79" i="8"/>
  <c r="C79" i="8"/>
  <c r="B79" i="8"/>
  <c r="F150" i="8"/>
  <c r="E150" i="8"/>
  <c r="D150" i="8"/>
  <c r="C150" i="8"/>
  <c r="B150" i="8"/>
  <c r="F26" i="8"/>
  <c r="E26" i="8"/>
  <c r="D26" i="8"/>
  <c r="C26" i="8"/>
  <c r="B26" i="8"/>
  <c r="F8" i="8"/>
  <c r="E8" i="8"/>
  <c r="D8" i="8"/>
  <c r="C8" i="8"/>
  <c r="B8" i="8"/>
  <c r="F54" i="8"/>
  <c r="E54" i="8"/>
  <c r="D54" i="8"/>
  <c r="C54" i="8"/>
  <c r="B54" i="8"/>
  <c r="F77" i="8"/>
  <c r="E77" i="8"/>
  <c r="D77" i="8"/>
  <c r="C77" i="8"/>
  <c r="B77" i="8"/>
  <c r="F136" i="8"/>
  <c r="E136" i="8"/>
  <c r="D136" i="8"/>
  <c r="C136" i="8"/>
  <c r="B136" i="8"/>
  <c r="F204" i="8"/>
  <c r="E204" i="8"/>
  <c r="D204" i="8"/>
  <c r="C204" i="8"/>
  <c r="B204" i="8"/>
  <c r="F134" i="8"/>
  <c r="E134" i="8"/>
  <c r="D134" i="8"/>
  <c r="C134" i="8"/>
  <c r="B134" i="8"/>
  <c r="F277" i="8"/>
  <c r="E277" i="8"/>
  <c r="D277" i="8"/>
  <c r="C277" i="8"/>
  <c r="B277" i="8"/>
  <c r="F103" i="8"/>
  <c r="E103" i="8"/>
  <c r="D103" i="8"/>
  <c r="C103" i="8"/>
  <c r="B103" i="8"/>
  <c r="F111" i="8"/>
  <c r="E111" i="8"/>
  <c r="D111" i="8"/>
  <c r="C111" i="8"/>
  <c r="B111" i="8"/>
  <c r="F62" i="8"/>
  <c r="E62" i="8"/>
  <c r="D62" i="8"/>
  <c r="C62" i="8"/>
  <c r="B62" i="8"/>
  <c r="F255" i="8"/>
  <c r="E255" i="8"/>
  <c r="D255" i="8"/>
  <c r="C255" i="8"/>
  <c r="B255" i="8"/>
  <c r="F140" i="8"/>
  <c r="E140" i="8"/>
  <c r="D140" i="8"/>
  <c r="C140" i="8"/>
  <c r="B140" i="8"/>
  <c r="F146" i="8"/>
  <c r="E146" i="8"/>
  <c r="D146" i="8"/>
  <c r="C146" i="8"/>
  <c r="B146" i="8"/>
  <c r="R48" i="3"/>
  <c r="R46" i="3"/>
  <c r="R44" i="3"/>
  <c r="R42" i="3"/>
  <c r="R40" i="3"/>
  <c r="R38" i="3"/>
  <c r="R36" i="3"/>
  <c r="R34" i="3"/>
  <c r="R32" i="3"/>
  <c r="R30" i="3"/>
  <c r="R28" i="3"/>
  <c r="R26" i="3"/>
  <c r="R24" i="3"/>
  <c r="R22" i="3"/>
  <c r="R20" i="3"/>
  <c r="R18" i="3"/>
  <c r="R16" i="3"/>
  <c r="R14" i="3"/>
  <c r="R12" i="3"/>
  <c r="C40" i="3"/>
  <c r="B139" i="8"/>
  <c r="C139" i="8"/>
  <c r="D139" i="8"/>
  <c r="E139" i="8"/>
  <c r="F139" i="8"/>
  <c r="B219" i="8"/>
  <c r="C219" i="8"/>
  <c r="D219" i="8"/>
  <c r="E219" i="8"/>
  <c r="F219" i="8"/>
  <c r="B31" i="8"/>
  <c r="C31" i="8"/>
  <c r="D31" i="8"/>
  <c r="E31" i="8"/>
  <c r="F31" i="8"/>
  <c r="B169" i="8"/>
  <c r="C169" i="8"/>
  <c r="D169" i="8"/>
  <c r="E169" i="8"/>
  <c r="F169" i="8"/>
  <c r="B166" i="8"/>
  <c r="C166" i="8"/>
  <c r="D166" i="8"/>
  <c r="E166" i="8"/>
  <c r="F166" i="8"/>
  <c r="B124" i="8"/>
  <c r="C124" i="8"/>
  <c r="D124" i="8"/>
  <c r="E124" i="8"/>
  <c r="F124" i="8"/>
  <c r="B68" i="8"/>
  <c r="C68" i="8"/>
  <c r="D68" i="8"/>
  <c r="E68" i="8"/>
  <c r="F68" i="8"/>
  <c r="B223" i="8"/>
  <c r="C223" i="8"/>
  <c r="D223" i="8"/>
  <c r="E223" i="8"/>
  <c r="F223" i="8"/>
  <c r="B295" i="8"/>
  <c r="C295" i="8"/>
  <c r="D295" i="8"/>
  <c r="E295" i="8"/>
  <c r="F295" i="8"/>
  <c r="B243" i="8"/>
  <c r="C243" i="8"/>
  <c r="D243" i="8"/>
  <c r="E243" i="8"/>
  <c r="F243" i="8"/>
  <c r="B57" i="8"/>
  <c r="C57" i="8"/>
  <c r="D57" i="8"/>
  <c r="E57" i="8"/>
  <c r="F57" i="8"/>
  <c r="B32" i="8"/>
  <c r="C32" i="8"/>
  <c r="D32" i="8"/>
  <c r="E32" i="8"/>
  <c r="F32" i="8"/>
  <c r="B343" i="8"/>
  <c r="C343" i="8"/>
  <c r="D343" i="8"/>
  <c r="E343" i="8"/>
  <c r="F343" i="8"/>
  <c r="B86" i="8"/>
  <c r="C86" i="8"/>
  <c r="D86" i="8"/>
  <c r="E86" i="8"/>
  <c r="F86" i="8"/>
  <c r="B311" i="8"/>
  <c r="C311" i="8"/>
  <c r="D311" i="8"/>
  <c r="E311" i="8"/>
  <c r="F311" i="8"/>
  <c r="B164" i="8"/>
  <c r="C164" i="8"/>
  <c r="D164" i="8"/>
  <c r="E164" i="8"/>
  <c r="F164" i="8"/>
  <c r="B135" i="8"/>
  <c r="C135" i="8"/>
  <c r="D135" i="8"/>
  <c r="E135" i="8"/>
  <c r="F135" i="8"/>
  <c r="B240" i="8"/>
  <c r="C240" i="8"/>
  <c r="D240" i="8"/>
  <c r="E240" i="8"/>
  <c r="F240" i="8"/>
  <c r="B120" i="8"/>
  <c r="C120" i="8"/>
  <c r="D120" i="8"/>
  <c r="E120" i="8"/>
  <c r="F120" i="8"/>
  <c r="B274" i="8"/>
  <c r="C274" i="8"/>
  <c r="D274" i="8"/>
  <c r="E274" i="8"/>
  <c r="F274" i="8"/>
  <c r="B75" i="8"/>
  <c r="C75" i="8"/>
  <c r="D75" i="8"/>
  <c r="E75" i="8"/>
  <c r="F75" i="8"/>
  <c r="B357" i="8"/>
  <c r="C357" i="8"/>
  <c r="D357" i="8"/>
  <c r="E357" i="8"/>
  <c r="F357" i="8"/>
  <c r="B303" i="8"/>
  <c r="C303" i="8"/>
  <c r="D303" i="8"/>
  <c r="E303" i="8"/>
  <c r="F303" i="8"/>
  <c r="B329" i="8"/>
  <c r="C329" i="8"/>
  <c r="D329" i="8"/>
  <c r="E329" i="8"/>
  <c r="F329" i="8"/>
  <c r="B369" i="8"/>
  <c r="C369" i="8"/>
  <c r="D369" i="8"/>
  <c r="E369" i="8"/>
  <c r="F369" i="8"/>
  <c r="B56" i="8"/>
  <c r="C56" i="8"/>
  <c r="D56" i="8"/>
  <c r="E56" i="8"/>
  <c r="F56" i="8"/>
  <c r="B65" i="8"/>
  <c r="C65" i="8"/>
  <c r="D65" i="8"/>
  <c r="E65" i="8"/>
  <c r="F65" i="8"/>
  <c r="B217" i="8"/>
  <c r="C217" i="8"/>
  <c r="D217" i="8"/>
  <c r="E217" i="8"/>
  <c r="F217" i="8"/>
  <c r="B96" i="8"/>
  <c r="C96" i="8"/>
  <c r="D96" i="8"/>
  <c r="E96" i="8"/>
  <c r="F96" i="8"/>
  <c r="B334" i="8"/>
  <c r="C334" i="8"/>
  <c r="D334" i="8"/>
  <c r="E334" i="8"/>
  <c r="F334" i="8"/>
  <c r="B207" i="8"/>
  <c r="C207" i="8"/>
  <c r="D207" i="8"/>
  <c r="E207" i="8"/>
  <c r="F207" i="8"/>
  <c r="B117" i="8"/>
  <c r="C117" i="8"/>
  <c r="D117" i="8"/>
  <c r="E117" i="8"/>
  <c r="F117" i="8"/>
  <c r="B178" i="8"/>
  <c r="C178" i="8"/>
  <c r="D178" i="8"/>
  <c r="E178" i="8"/>
  <c r="F178" i="8"/>
  <c r="B72" i="8"/>
  <c r="C72" i="8"/>
  <c r="D72" i="8"/>
  <c r="E72" i="8"/>
  <c r="F72" i="8"/>
  <c r="B200" i="8"/>
  <c r="C200" i="8"/>
  <c r="D200" i="8"/>
  <c r="E200" i="8"/>
  <c r="F200" i="8"/>
  <c r="B10" i="8"/>
  <c r="C10" i="8"/>
  <c r="D10" i="8"/>
  <c r="E10" i="8"/>
  <c r="F10" i="8"/>
  <c r="B129" i="8"/>
  <c r="C129" i="8"/>
  <c r="D129" i="8"/>
  <c r="E129" i="8"/>
  <c r="F129" i="8"/>
  <c r="B83" i="8"/>
  <c r="C83" i="8"/>
  <c r="D83" i="8"/>
  <c r="E83" i="8"/>
  <c r="F83" i="8"/>
  <c r="B19" i="8"/>
  <c r="C19" i="8"/>
  <c r="D19" i="8"/>
  <c r="E19" i="8"/>
  <c r="F19" i="8"/>
  <c r="B305" i="8"/>
  <c r="C305" i="8"/>
  <c r="D305" i="8"/>
  <c r="E305" i="8"/>
  <c r="F305" i="8"/>
  <c r="B331" i="8"/>
  <c r="C331" i="8"/>
  <c r="D331" i="8"/>
  <c r="E331" i="8"/>
  <c r="F331" i="8"/>
  <c r="B147" i="8"/>
  <c r="C147" i="8"/>
  <c r="D147" i="8"/>
  <c r="E147" i="8"/>
  <c r="F147" i="8"/>
  <c r="B132" i="8"/>
  <c r="C132" i="8"/>
  <c r="D132" i="8"/>
  <c r="E132" i="8"/>
  <c r="F132" i="8"/>
  <c r="B61" i="8"/>
  <c r="C61" i="8"/>
  <c r="D61" i="8"/>
  <c r="E61" i="8"/>
  <c r="F61" i="8"/>
  <c r="B367" i="8"/>
  <c r="C367" i="8"/>
  <c r="D367" i="8"/>
  <c r="E367" i="8"/>
  <c r="F367" i="8"/>
  <c r="B209" i="8"/>
  <c r="C209" i="8"/>
  <c r="D209" i="8"/>
  <c r="E209" i="8"/>
  <c r="F209" i="8"/>
  <c r="B256" i="8"/>
  <c r="C256" i="8"/>
  <c r="D256" i="8"/>
  <c r="E256" i="8"/>
  <c r="F256" i="8"/>
  <c r="B248" i="8"/>
  <c r="C248" i="8"/>
  <c r="D248" i="8"/>
  <c r="E248" i="8"/>
  <c r="F248" i="8"/>
  <c r="B313" i="8"/>
  <c r="C313" i="8"/>
  <c r="D313" i="8"/>
  <c r="E313" i="8"/>
  <c r="F313" i="8"/>
  <c r="B301" i="8"/>
  <c r="C301" i="8"/>
  <c r="D301" i="8"/>
  <c r="E301" i="8"/>
  <c r="F301" i="8"/>
  <c r="B262" i="8"/>
  <c r="C262" i="8"/>
  <c r="D262" i="8"/>
  <c r="E262" i="8"/>
  <c r="F262" i="8"/>
  <c r="B269" i="8"/>
  <c r="C269" i="8"/>
  <c r="D269" i="8"/>
  <c r="E269" i="8"/>
  <c r="F269" i="8"/>
  <c r="B246" i="8"/>
  <c r="C246" i="8"/>
  <c r="D246" i="8"/>
  <c r="E246" i="8"/>
  <c r="F246" i="8"/>
  <c r="B320" i="8"/>
  <c r="C320" i="8"/>
  <c r="D320" i="8"/>
  <c r="E320" i="8"/>
  <c r="F320" i="8"/>
  <c r="B322" i="8"/>
  <c r="C322" i="8"/>
  <c r="D322" i="8"/>
  <c r="E322" i="8"/>
  <c r="F322" i="8"/>
  <c r="B351" i="8"/>
  <c r="C351" i="8"/>
  <c r="D351" i="8"/>
  <c r="E351" i="8"/>
  <c r="F351" i="8"/>
  <c r="B276" i="8"/>
  <c r="C276" i="8"/>
  <c r="D276" i="8"/>
  <c r="E276" i="8"/>
  <c r="F276" i="8"/>
  <c r="B315" i="8"/>
  <c r="C315" i="8"/>
  <c r="D315" i="8"/>
  <c r="E315" i="8"/>
  <c r="F315" i="8"/>
  <c r="B254" i="8"/>
  <c r="C254" i="8"/>
  <c r="D254" i="8"/>
  <c r="E254" i="8"/>
  <c r="F254" i="8"/>
  <c r="B73" i="8"/>
  <c r="C73" i="8"/>
  <c r="D73" i="8"/>
  <c r="E73" i="8"/>
  <c r="F73" i="8"/>
  <c r="B177" i="8"/>
  <c r="C177" i="8"/>
  <c r="D177" i="8"/>
  <c r="E177" i="8"/>
  <c r="F177" i="8"/>
  <c r="B283" i="8"/>
  <c r="C283" i="8"/>
  <c r="D283" i="8"/>
  <c r="E283" i="8"/>
  <c r="F283" i="8"/>
  <c r="B168" i="8"/>
  <c r="C168" i="8"/>
  <c r="D168" i="8"/>
  <c r="E168" i="8"/>
  <c r="F168" i="8"/>
  <c r="B80" i="8"/>
  <c r="C80" i="8"/>
  <c r="D80" i="8"/>
  <c r="E80" i="8"/>
  <c r="F80" i="8"/>
  <c r="B212" i="8"/>
  <c r="C212" i="8"/>
  <c r="D212" i="8"/>
  <c r="E212" i="8"/>
  <c r="F212" i="8"/>
  <c r="B286" i="8"/>
  <c r="C286" i="8"/>
  <c r="D286" i="8"/>
  <c r="E286" i="8"/>
  <c r="F286" i="8"/>
  <c r="B11" i="8"/>
  <c r="C11" i="8"/>
  <c r="D11" i="8"/>
  <c r="E11" i="8"/>
  <c r="F11" i="8"/>
  <c r="B348" i="8"/>
  <c r="C348" i="8"/>
  <c r="D348" i="8"/>
  <c r="E348" i="8"/>
  <c r="F348" i="8"/>
  <c r="B251" i="8"/>
  <c r="C251" i="8"/>
  <c r="D251" i="8"/>
  <c r="E251" i="8"/>
  <c r="F251" i="8"/>
  <c r="B104" i="8"/>
  <c r="C104" i="8"/>
  <c r="D104" i="8"/>
  <c r="E104" i="8"/>
  <c r="F104" i="8"/>
  <c r="B157" i="8"/>
  <c r="C157" i="8"/>
  <c r="D157" i="8"/>
  <c r="E157" i="8"/>
  <c r="F157" i="8"/>
  <c r="B181" i="8"/>
  <c r="C181" i="8"/>
  <c r="D181" i="8"/>
  <c r="E181" i="8"/>
  <c r="F181" i="8"/>
  <c r="B304" i="8"/>
  <c r="C304" i="8"/>
  <c r="D304" i="8"/>
  <c r="E304" i="8"/>
  <c r="F304" i="8"/>
  <c r="B156" i="8"/>
  <c r="C156" i="8"/>
  <c r="D156" i="8"/>
  <c r="E156" i="8"/>
  <c r="F156" i="8"/>
  <c r="B290" i="8"/>
  <c r="C290" i="8"/>
  <c r="D290" i="8"/>
  <c r="E290" i="8"/>
  <c r="F290" i="8"/>
  <c r="B89" i="8"/>
  <c r="C89" i="8"/>
  <c r="D89" i="8"/>
  <c r="E89" i="8"/>
  <c r="F89" i="8"/>
  <c r="B52" i="8"/>
  <c r="C52" i="8"/>
  <c r="D52" i="8"/>
  <c r="E52" i="8"/>
  <c r="F52" i="8"/>
  <c r="B27" i="8"/>
  <c r="C27" i="8"/>
  <c r="D27" i="8"/>
  <c r="E27" i="8"/>
  <c r="F27" i="8"/>
  <c r="B115" i="8"/>
  <c r="C115" i="8"/>
  <c r="D115" i="8"/>
  <c r="E115" i="8"/>
  <c r="F115" i="8"/>
  <c r="B316" i="8"/>
  <c r="C316" i="8"/>
  <c r="D316" i="8"/>
  <c r="E316" i="8"/>
  <c r="F316" i="8"/>
  <c r="B121" i="8"/>
  <c r="C121" i="8"/>
  <c r="D121" i="8"/>
  <c r="E121" i="8"/>
  <c r="F121" i="8"/>
  <c r="B194" i="8"/>
  <c r="C194" i="8"/>
  <c r="D194" i="8"/>
  <c r="E194" i="8"/>
  <c r="F194" i="8"/>
  <c r="B198" i="8"/>
  <c r="C198" i="8"/>
  <c r="D198" i="8"/>
  <c r="E198" i="8"/>
  <c r="F198" i="8"/>
  <c r="B232" i="8"/>
  <c r="C232" i="8"/>
  <c r="D232" i="8"/>
  <c r="E232" i="8"/>
  <c r="F232" i="8"/>
  <c r="B101" i="8"/>
  <c r="C101" i="8"/>
  <c r="D101" i="8"/>
  <c r="E101" i="8"/>
  <c r="F101" i="8"/>
  <c r="B307" i="8"/>
  <c r="C307" i="8"/>
  <c r="D307" i="8"/>
  <c r="E307" i="8"/>
  <c r="F307" i="8"/>
  <c r="B257" i="8"/>
  <c r="C257" i="8"/>
  <c r="D257" i="8"/>
  <c r="E257" i="8"/>
  <c r="F257" i="8"/>
  <c r="B188" i="8"/>
  <c r="C188" i="8"/>
  <c r="D188" i="8"/>
  <c r="E188" i="8"/>
  <c r="F188" i="8"/>
  <c r="B326" i="8"/>
  <c r="C326" i="8"/>
  <c r="D326" i="8"/>
  <c r="E326" i="8"/>
  <c r="F326" i="8"/>
  <c r="B339" i="8"/>
  <c r="C339" i="8"/>
  <c r="D339" i="8"/>
  <c r="E339" i="8"/>
  <c r="F339" i="8"/>
  <c r="B220" i="8"/>
  <c r="C220" i="8"/>
  <c r="D220" i="8"/>
  <c r="E220" i="8"/>
  <c r="F220" i="8"/>
  <c r="B317" i="8"/>
  <c r="C317" i="8"/>
  <c r="D317" i="8"/>
  <c r="E317" i="8"/>
  <c r="F317" i="8"/>
  <c r="B261" i="8"/>
  <c r="C261" i="8"/>
  <c r="D261" i="8"/>
  <c r="E261" i="8"/>
  <c r="F261" i="8"/>
  <c r="B109" i="8"/>
  <c r="C109" i="8"/>
  <c r="D109" i="8"/>
  <c r="E109" i="8"/>
  <c r="F109" i="8"/>
  <c r="B76" i="8"/>
  <c r="C76" i="8"/>
  <c r="D76" i="8"/>
  <c r="E76" i="8"/>
  <c r="F76" i="8"/>
  <c r="B116" i="8"/>
  <c r="C116" i="8"/>
  <c r="D116" i="8"/>
  <c r="E116" i="8"/>
  <c r="F116" i="8"/>
  <c r="B144" i="8"/>
  <c r="C144" i="8"/>
  <c r="D144" i="8"/>
  <c r="E144" i="8"/>
  <c r="F144" i="8"/>
  <c r="B108" i="8"/>
  <c r="C108" i="8"/>
  <c r="D108" i="8"/>
  <c r="E108" i="8"/>
  <c r="F108" i="8"/>
  <c r="B128" i="8"/>
  <c r="C128" i="8"/>
  <c r="D128" i="8"/>
  <c r="E128" i="8"/>
  <c r="F128" i="8"/>
  <c r="B327" i="8"/>
  <c r="C327" i="8"/>
  <c r="D327" i="8"/>
  <c r="E327" i="8"/>
  <c r="F327" i="8"/>
  <c r="B300" i="8"/>
  <c r="C300" i="8"/>
  <c r="D300" i="8"/>
  <c r="E300" i="8"/>
  <c r="F300" i="8"/>
  <c r="B294" i="8"/>
  <c r="C294" i="8"/>
  <c r="D294" i="8"/>
  <c r="E294" i="8"/>
  <c r="F294" i="8"/>
  <c r="B247" i="8"/>
  <c r="C247" i="8"/>
  <c r="D247" i="8"/>
  <c r="E247" i="8"/>
  <c r="F247" i="8"/>
  <c r="B236" i="8"/>
  <c r="C236" i="8"/>
  <c r="D236" i="8"/>
  <c r="E236" i="8"/>
  <c r="F236" i="8"/>
  <c r="B196" i="8"/>
  <c r="C196" i="8"/>
  <c r="D196" i="8"/>
  <c r="E196" i="8"/>
  <c r="F196" i="8"/>
  <c r="B292" i="8"/>
  <c r="C292" i="8"/>
  <c r="D292" i="8"/>
  <c r="E292" i="8"/>
  <c r="F292" i="8"/>
  <c r="B183" i="8"/>
  <c r="C183" i="8"/>
  <c r="D183" i="8"/>
  <c r="E183" i="8"/>
  <c r="F183" i="8"/>
  <c r="B208" i="8"/>
  <c r="C208" i="8"/>
  <c r="D208" i="8"/>
  <c r="E208" i="8"/>
  <c r="F208" i="8"/>
  <c r="B180" i="8"/>
  <c r="C180" i="8"/>
  <c r="D180" i="8"/>
  <c r="E180" i="8"/>
  <c r="F180" i="8"/>
  <c r="B192" i="8"/>
  <c r="C192" i="8"/>
  <c r="D192" i="8"/>
  <c r="E192" i="8"/>
  <c r="F192" i="8"/>
  <c r="B345" i="8"/>
  <c r="C345" i="8"/>
  <c r="D345" i="8"/>
  <c r="E345" i="8"/>
  <c r="F345" i="8"/>
  <c r="B49" i="8"/>
  <c r="C49" i="8"/>
  <c r="D49" i="8"/>
  <c r="E49" i="8"/>
  <c r="F49" i="8"/>
  <c r="B158" i="8"/>
  <c r="C158" i="8"/>
  <c r="D158" i="8"/>
  <c r="E158" i="8"/>
  <c r="F158" i="8"/>
  <c r="B138" i="8"/>
  <c r="C138" i="8"/>
  <c r="D138" i="8"/>
  <c r="E138" i="8"/>
  <c r="F138" i="8"/>
  <c r="B306" i="8"/>
  <c r="C306" i="8"/>
  <c r="D306" i="8"/>
  <c r="E306" i="8"/>
  <c r="F306" i="8"/>
  <c r="B289" i="8"/>
  <c r="C289" i="8"/>
  <c r="D289" i="8"/>
  <c r="E289" i="8"/>
  <c r="F289" i="8"/>
  <c r="B216" i="8"/>
  <c r="C216" i="8"/>
  <c r="D216" i="8"/>
  <c r="E216" i="8"/>
  <c r="F216" i="8"/>
  <c r="B100" i="8"/>
  <c r="C100" i="8"/>
  <c r="D100" i="8"/>
  <c r="E100" i="8"/>
  <c r="F100" i="8"/>
  <c r="B272" i="8"/>
  <c r="C272" i="8"/>
  <c r="D272" i="8"/>
  <c r="E272" i="8"/>
  <c r="F272" i="8"/>
  <c r="B190" i="8"/>
  <c r="C190" i="8"/>
  <c r="D190" i="8"/>
  <c r="E190" i="8"/>
  <c r="F190" i="8"/>
  <c r="B118" i="8"/>
  <c r="C118" i="8"/>
  <c r="D118" i="8"/>
  <c r="E118" i="8"/>
  <c r="F118" i="8"/>
  <c r="B244" i="8"/>
  <c r="C244" i="8"/>
  <c r="D244" i="8"/>
  <c r="E244" i="8"/>
  <c r="F244" i="8"/>
  <c r="B51" i="8"/>
  <c r="C51" i="8"/>
  <c r="D51" i="8"/>
  <c r="E51" i="8"/>
  <c r="F51" i="8"/>
  <c r="B310" i="8"/>
  <c r="C310" i="8"/>
  <c r="D310" i="8"/>
  <c r="E310" i="8"/>
  <c r="F310" i="8"/>
  <c r="B287" i="8"/>
  <c r="C287" i="8"/>
  <c r="D287" i="8"/>
  <c r="E287" i="8"/>
  <c r="F287" i="8"/>
  <c r="B184" i="8"/>
  <c r="C184" i="8"/>
  <c r="D184" i="8"/>
  <c r="E184" i="8"/>
  <c r="F184" i="8"/>
  <c r="B161" i="8"/>
  <c r="C161" i="8"/>
  <c r="D161" i="8"/>
  <c r="E161" i="8"/>
  <c r="F161" i="8"/>
  <c r="B356" i="8"/>
  <c r="C356" i="8"/>
  <c r="D356" i="8"/>
  <c r="E356" i="8"/>
  <c r="F356" i="8"/>
  <c r="B360" i="8"/>
  <c r="C360" i="8"/>
  <c r="D360" i="8"/>
  <c r="E360" i="8"/>
  <c r="F360" i="8"/>
  <c r="B218" i="8"/>
  <c r="C218" i="8"/>
  <c r="D218" i="8"/>
  <c r="E218" i="8"/>
  <c r="F218" i="8"/>
  <c r="B336" i="8"/>
  <c r="C336" i="8"/>
  <c r="D336" i="8"/>
  <c r="E336" i="8"/>
  <c r="F336" i="8"/>
  <c r="B281" i="8"/>
  <c r="C281" i="8"/>
  <c r="D281" i="8"/>
  <c r="E281" i="8"/>
  <c r="F281" i="8"/>
  <c r="B337" i="8"/>
  <c r="C337" i="8"/>
  <c r="D337" i="8"/>
  <c r="E337" i="8"/>
  <c r="F337" i="8"/>
  <c r="B288" i="8"/>
  <c r="C288" i="8"/>
  <c r="D288" i="8"/>
  <c r="E288" i="8"/>
  <c r="F288" i="8"/>
  <c r="B346" i="8"/>
  <c r="C346" i="8"/>
  <c r="D346" i="8"/>
  <c r="E346" i="8"/>
  <c r="F346" i="8"/>
  <c r="B66" i="8"/>
  <c r="C66" i="8"/>
  <c r="D66" i="8"/>
  <c r="E66" i="8"/>
  <c r="F66" i="8"/>
  <c r="B285" i="8"/>
  <c r="C285" i="8"/>
  <c r="D285" i="8"/>
  <c r="E285" i="8"/>
  <c r="F285" i="8"/>
  <c r="B368" i="8"/>
  <c r="C368" i="8"/>
  <c r="D368" i="8"/>
  <c r="E368" i="8"/>
  <c r="F368" i="8"/>
  <c r="B105" i="8"/>
  <c r="C105" i="8"/>
  <c r="D105" i="8"/>
  <c r="E105" i="8"/>
  <c r="F105" i="8"/>
  <c r="B318" i="8"/>
  <c r="C318" i="8"/>
  <c r="D318" i="8"/>
  <c r="E318" i="8"/>
  <c r="F318" i="8"/>
  <c r="B253" i="8"/>
  <c r="C253" i="8"/>
  <c r="D253" i="8"/>
  <c r="E253" i="8"/>
  <c r="F253" i="8"/>
  <c r="B263" i="8"/>
  <c r="C263" i="8"/>
  <c r="D263" i="8"/>
  <c r="E263" i="8"/>
  <c r="F263" i="8"/>
  <c r="B167" i="8"/>
  <c r="C167" i="8"/>
  <c r="D167" i="8"/>
  <c r="E167" i="8"/>
  <c r="F167" i="8"/>
  <c r="B237" i="8"/>
  <c r="C237" i="8"/>
  <c r="D237" i="8"/>
  <c r="E237" i="8"/>
  <c r="F237" i="8"/>
  <c r="B114" i="8"/>
  <c r="C114" i="8"/>
  <c r="D114" i="8"/>
  <c r="E114" i="8"/>
  <c r="F114" i="8"/>
  <c r="B239" i="8"/>
  <c r="C239" i="8"/>
  <c r="D239" i="8"/>
  <c r="E239" i="8"/>
  <c r="F239" i="8"/>
  <c r="B366" i="8"/>
  <c r="C366" i="8"/>
  <c r="D366" i="8"/>
  <c r="E366" i="8"/>
  <c r="F366" i="8"/>
  <c r="B325" i="8"/>
  <c r="C325" i="8"/>
  <c r="D325" i="8"/>
  <c r="E325" i="8"/>
  <c r="F325" i="8"/>
  <c r="B186" i="8"/>
  <c r="C186" i="8"/>
  <c r="D186" i="8"/>
  <c r="E186" i="8"/>
  <c r="F186" i="8"/>
  <c r="B271" i="8"/>
  <c r="C271" i="8"/>
  <c r="D271" i="8"/>
  <c r="E271" i="8"/>
  <c r="F271" i="8"/>
  <c r="B165" i="8"/>
  <c r="C165" i="8"/>
  <c r="D165" i="8"/>
  <c r="E165" i="8"/>
  <c r="F165" i="8"/>
  <c r="B210" i="8"/>
  <c r="C210" i="8"/>
  <c r="D210" i="8"/>
  <c r="E210" i="8"/>
  <c r="F210" i="8"/>
  <c r="B41" i="8"/>
  <c r="C41" i="8"/>
  <c r="D41" i="8"/>
  <c r="E41" i="8"/>
  <c r="F41" i="8"/>
  <c r="B227" i="8"/>
  <c r="C227" i="8"/>
  <c r="D227" i="8"/>
  <c r="E227" i="8"/>
  <c r="F227" i="8"/>
  <c r="B176" i="8"/>
  <c r="C176" i="8"/>
  <c r="D176" i="8"/>
  <c r="E176" i="8"/>
  <c r="F176" i="8"/>
  <c r="B203" i="8"/>
  <c r="C203" i="8"/>
  <c r="D203" i="8"/>
  <c r="E203" i="8"/>
  <c r="F203" i="8"/>
  <c r="B282" i="8"/>
  <c r="C282" i="8"/>
  <c r="D282" i="8"/>
  <c r="E282" i="8"/>
  <c r="F282" i="8"/>
  <c r="B40" i="8"/>
  <c r="C40" i="8"/>
  <c r="D40" i="8"/>
  <c r="E40" i="8"/>
  <c r="F40" i="8"/>
  <c r="B341" i="8"/>
  <c r="C341" i="8"/>
  <c r="D341" i="8"/>
  <c r="E341" i="8"/>
  <c r="F341" i="8"/>
  <c r="B195" i="8"/>
  <c r="C195" i="8"/>
  <c r="D195" i="8"/>
  <c r="E195" i="8"/>
  <c r="F195" i="8"/>
  <c r="B193" i="8"/>
  <c r="C193" i="8"/>
  <c r="D193" i="8"/>
  <c r="E193" i="8"/>
  <c r="F193" i="8"/>
  <c r="B33" i="8"/>
  <c r="C33" i="8"/>
  <c r="D33" i="8"/>
  <c r="E33" i="8"/>
  <c r="F33" i="8"/>
  <c r="B12" i="8"/>
  <c r="C12" i="8"/>
  <c r="D12" i="8"/>
  <c r="E12" i="8"/>
  <c r="F12" i="8"/>
  <c r="B173" i="8"/>
  <c r="C173" i="8"/>
  <c r="D173" i="8"/>
  <c r="E173" i="8"/>
  <c r="F173" i="8"/>
  <c r="B309" i="8"/>
  <c r="C309" i="8"/>
  <c r="D309" i="8"/>
  <c r="E309" i="8"/>
  <c r="F309" i="8"/>
  <c r="B205" i="8"/>
  <c r="C205" i="8"/>
  <c r="D205" i="8"/>
  <c r="E205" i="8"/>
  <c r="F205" i="8"/>
  <c r="B67" i="8"/>
  <c r="C67" i="8"/>
  <c r="D67" i="8"/>
  <c r="E67" i="8"/>
  <c r="F67" i="8"/>
  <c r="B81" i="8"/>
  <c r="C81" i="8"/>
  <c r="D81" i="8"/>
  <c r="E81" i="8"/>
  <c r="F81" i="8"/>
  <c r="B273" i="8"/>
  <c r="C273" i="8"/>
  <c r="D273" i="8"/>
  <c r="E273" i="8"/>
  <c r="F273" i="8"/>
  <c r="B159" i="8"/>
  <c r="C159" i="8"/>
  <c r="D159" i="8"/>
  <c r="E159" i="8"/>
  <c r="F159" i="8"/>
  <c r="B211" i="8"/>
  <c r="C211" i="8"/>
  <c r="D211" i="8"/>
  <c r="E211" i="8"/>
  <c r="F211" i="8"/>
  <c r="B233" i="8"/>
  <c r="C233" i="8"/>
  <c r="D233" i="8"/>
  <c r="E233" i="8"/>
  <c r="F233" i="8"/>
  <c r="B363" i="8"/>
  <c r="C363" i="8"/>
  <c r="D363" i="8"/>
  <c r="E363" i="8"/>
  <c r="F363" i="8"/>
  <c r="B153" i="8"/>
  <c r="C153" i="8"/>
  <c r="D153" i="8"/>
  <c r="E153" i="8"/>
  <c r="F153" i="8"/>
  <c r="B172" i="8"/>
  <c r="C172" i="8"/>
  <c r="D172" i="8"/>
  <c r="E172" i="8"/>
  <c r="F172" i="8"/>
  <c r="B284" i="8"/>
  <c r="C284" i="8"/>
  <c r="D284" i="8"/>
  <c r="E284" i="8"/>
  <c r="F284" i="8"/>
  <c r="B268" i="8"/>
  <c r="C268" i="8"/>
  <c r="D268" i="8"/>
  <c r="E268" i="8"/>
  <c r="F268" i="8"/>
  <c r="B252" i="8"/>
  <c r="C252" i="8"/>
  <c r="D252" i="8"/>
  <c r="E252" i="8"/>
  <c r="F252" i="8"/>
  <c r="B141" i="8"/>
  <c r="C141" i="8"/>
  <c r="D141" i="8"/>
  <c r="E141" i="8"/>
  <c r="F141" i="8"/>
  <c r="B74" i="8"/>
  <c r="C74" i="8"/>
  <c r="D74" i="8"/>
  <c r="E74" i="8"/>
  <c r="F74" i="8"/>
  <c r="B266" i="8"/>
  <c r="C266" i="8"/>
  <c r="D266" i="8"/>
  <c r="E266" i="8"/>
  <c r="F266" i="8"/>
  <c r="B279" i="8"/>
  <c r="C279" i="8"/>
  <c r="D279" i="8"/>
  <c r="E279" i="8"/>
  <c r="F279" i="8"/>
  <c r="B30" i="8"/>
  <c r="C30" i="8"/>
  <c r="D30" i="8"/>
  <c r="E30" i="8"/>
  <c r="F30" i="8"/>
  <c r="B197" i="8"/>
  <c r="C197" i="8"/>
  <c r="D197" i="8"/>
  <c r="E197" i="8"/>
  <c r="F197" i="8"/>
  <c r="B50" i="8"/>
  <c r="C50" i="8"/>
  <c r="D50" i="8"/>
  <c r="E50" i="8"/>
  <c r="F50" i="8"/>
  <c r="B122" i="8"/>
  <c r="C122" i="8"/>
  <c r="D122" i="8"/>
  <c r="E122" i="8"/>
  <c r="F122" i="8"/>
  <c r="B229" i="8"/>
  <c r="C229" i="8"/>
  <c r="D229" i="8"/>
  <c r="E229" i="8"/>
  <c r="F229" i="8"/>
  <c r="B38" i="8"/>
  <c r="C38" i="8"/>
  <c r="D38" i="8"/>
  <c r="E38" i="8"/>
  <c r="F38" i="8"/>
  <c r="B328" i="8"/>
  <c r="C328" i="8"/>
  <c r="D328" i="8"/>
  <c r="E328" i="8"/>
  <c r="F328" i="8"/>
  <c r="B148" i="8"/>
  <c r="C148" i="8"/>
  <c r="D148" i="8"/>
  <c r="E148" i="8"/>
  <c r="F148" i="8"/>
  <c r="B94" i="8"/>
  <c r="C94" i="8"/>
  <c r="D94" i="8"/>
  <c r="E94" i="8"/>
  <c r="F94" i="8"/>
  <c r="B321" i="8"/>
  <c r="C321" i="8"/>
  <c r="D321" i="8"/>
  <c r="E321" i="8"/>
  <c r="F321" i="8"/>
  <c r="B299" i="8"/>
  <c r="C299" i="8"/>
  <c r="D299" i="8"/>
  <c r="E299" i="8"/>
  <c r="F299" i="8"/>
  <c r="B175" i="8"/>
  <c r="C175" i="8"/>
  <c r="D175" i="8"/>
  <c r="E175" i="8"/>
  <c r="F175" i="8"/>
  <c r="B259" i="8"/>
  <c r="C259" i="8"/>
  <c r="D259" i="8"/>
  <c r="E259" i="8"/>
  <c r="F259" i="8"/>
  <c r="B145" i="8"/>
  <c r="C145" i="8"/>
  <c r="D145" i="8"/>
  <c r="E145" i="8"/>
  <c r="F145" i="8"/>
  <c r="B267" i="8"/>
  <c r="C267" i="8"/>
  <c r="D267" i="8"/>
  <c r="E267" i="8"/>
  <c r="F267" i="8"/>
  <c r="B90" i="8"/>
  <c r="C90" i="8"/>
  <c r="D90" i="8"/>
  <c r="E90" i="8"/>
  <c r="F90" i="8"/>
  <c r="B354" i="8"/>
  <c r="C354" i="8"/>
  <c r="D354" i="8"/>
  <c r="E354" i="8"/>
  <c r="F354" i="8"/>
  <c r="B28" i="8"/>
  <c r="C28" i="8"/>
  <c r="D28" i="8"/>
  <c r="E28" i="8"/>
  <c r="F28" i="8"/>
  <c r="B344" i="8"/>
  <c r="C344" i="8"/>
  <c r="D344" i="8"/>
  <c r="E344" i="8"/>
  <c r="F344" i="8"/>
  <c r="B187" i="8"/>
  <c r="C187" i="8"/>
  <c r="D187" i="8"/>
  <c r="E187" i="8"/>
  <c r="F187" i="8"/>
  <c r="B82" i="8"/>
  <c r="C82" i="8"/>
  <c r="D82" i="8"/>
  <c r="E82" i="8"/>
  <c r="F82" i="8"/>
  <c r="B312" i="8"/>
  <c r="C312" i="8"/>
  <c r="D312" i="8"/>
  <c r="E312" i="8"/>
  <c r="F312" i="8"/>
  <c r="B53" i="8"/>
  <c r="C53" i="8"/>
  <c r="D53" i="8"/>
  <c r="E53" i="8"/>
  <c r="F53" i="8"/>
  <c r="B58" i="8"/>
  <c r="C58" i="8"/>
  <c r="D58" i="8"/>
  <c r="E58" i="8"/>
  <c r="F58" i="8"/>
  <c r="B213" i="8"/>
  <c r="C213" i="8"/>
  <c r="D213" i="8"/>
  <c r="E213" i="8"/>
  <c r="F213" i="8"/>
  <c r="B162" i="8"/>
  <c r="C162" i="8"/>
  <c r="D162" i="8"/>
  <c r="E162" i="8"/>
  <c r="F162" i="8"/>
  <c r="B231" i="8"/>
  <c r="C231" i="8"/>
  <c r="D231" i="8"/>
  <c r="E231" i="8"/>
  <c r="F231" i="8"/>
  <c r="B99" i="8"/>
  <c r="C99" i="8"/>
  <c r="D99" i="8"/>
  <c r="E99" i="8"/>
  <c r="F99" i="8"/>
  <c r="B23" i="8"/>
  <c r="C23" i="8"/>
  <c r="D23" i="8"/>
  <c r="E23" i="8"/>
  <c r="F23" i="8"/>
  <c r="B21" i="8"/>
  <c r="C21" i="8"/>
  <c r="D21" i="8"/>
  <c r="E21" i="8"/>
  <c r="F21" i="8"/>
  <c r="B24" i="8"/>
  <c r="C24" i="8"/>
  <c r="D24" i="8"/>
  <c r="E24" i="8"/>
  <c r="F24" i="8"/>
  <c r="B333" i="8"/>
  <c r="C333" i="8"/>
  <c r="D333" i="8"/>
  <c r="E333" i="8"/>
  <c r="F333" i="8"/>
  <c r="B126" i="8"/>
  <c r="C126" i="8"/>
  <c r="D126" i="8"/>
  <c r="E126" i="8"/>
  <c r="F126" i="8"/>
  <c r="B143" i="8"/>
  <c r="C143" i="8"/>
  <c r="D143" i="8"/>
  <c r="E143" i="8"/>
  <c r="F143" i="8"/>
  <c r="B353" i="8"/>
  <c r="C353" i="8"/>
  <c r="D353" i="8"/>
  <c r="E353" i="8"/>
  <c r="F353" i="8"/>
  <c r="B250" i="8"/>
  <c r="C250" i="8"/>
  <c r="D250" i="8"/>
  <c r="E250" i="8"/>
  <c r="F250" i="8"/>
  <c r="O36" i="3"/>
  <c r="P36" i="3" s="1"/>
  <c r="C36" i="3"/>
  <c r="O34" i="3"/>
  <c r="P34" i="3" s="1"/>
  <c r="C34" i="3"/>
  <c r="O32" i="3"/>
  <c r="P32" i="3" s="1"/>
  <c r="C32" i="3"/>
  <c r="O30" i="3"/>
  <c r="P30" i="3" s="1"/>
  <c r="C30" i="3"/>
  <c r="O28" i="3"/>
  <c r="P28" i="3" s="1"/>
  <c r="C28" i="3"/>
  <c r="O26" i="3"/>
  <c r="P26" i="3" s="1"/>
  <c r="C26" i="3"/>
  <c r="O24" i="3"/>
  <c r="P24" i="3" s="1"/>
  <c r="C24" i="3"/>
  <c r="O22" i="3"/>
  <c r="P22" i="3" s="1"/>
  <c r="C22" i="3"/>
  <c r="G5413" i="4"/>
  <c r="F5413" i="4"/>
  <c r="G5412" i="4"/>
  <c r="F5412" i="4"/>
  <c r="G5411" i="4"/>
  <c r="F5411" i="4"/>
  <c r="G5410" i="4"/>
  <c r="F5410" i="4"/>
  <c r="G5409" i="4"/>
  <c r="F5409" i="4"/>
  <c r="G5408" i="4"/>
  <c r="F5408" i="4"/>
  <c r="G5407" i="4"/>
  <c r="F5407" i="4"/>
  <c r="F5406" i="4"/>
  <c r="G5405" i="4"/>
  <c r="G5402" i="4"/>
  <c r="F5402" i="4"/>
  <c r="G5401" i="4"/>
  <c r="F5401" i="4"/>
  <c r="G5400" i="4"/>
  <c r="F5400" i="4"/>
  <c r="G5399" i="4"/>
  <c r="F5399" i="4"/>
  <c r="G5398" i="4"/>
  <c r="F5398" i="4"/>
  <c r="F5397" i="4"/>
  <c r="F5394" i="4"/>
  <c r="G5393" i="4"/>
  <c r="F5393" i="4"/>
  <c r="G5392" i="4"/>
  <c r="F5392" i="4"/>
  <c r="G5391" i="4"/>
  <c r="F5391" i="4"/>
  <c r="G5390" i="4"/>
  <c r="F5390" i="4"/>
  <c r="G5389" i="4"/>
  <c r="F5389" i="4"/>
  <c r="G5388" i="4"/>
  <c r="F5388" i="4"/>
  <c r="G5387" i="4"/>
  <c r="F5387" i="4"/>
  <c r="G5386" i="4"/>
  <c r="F5386" i="4"/>
  <c r="F5383" i="4"/>
  <c r="G5382" i="4"/>
  <c r="F5382" i="4"/>
  <c r="G5381" i="4"/>
  <c r="F5381" i="4"/>
  <c r="G5380" i="4"/>
  <c r="F5380" i="4"/>
  <c r="G5379" i="4"/>
  <c r="F5379" i="4"/>
  <c r="G5378" i="4"/>
  <c r="F5378" i="4"/>
  <c r="G5377" i="4"/>
  <c r="F5377" i="4"/>
  <c r="G5376" i="4"/>
  <c r="F5376" i="4"/>
  <c r="G5375" i="4"/>
  <c r="F5375" i="4"/>
  <c r="G5374" i="4"/>
  <c r="F5374" i="4"/>
  <c r="G5373" i="4"/>
  <c r="F5373" i="4"/>
  <c r="G5372" i="4"/>
  <c r="F5372" i="4"/>
  <c r="G5371" i="4"/>
  <c r="G5370" i="4"/>
  <c r="G5369" i="4"/>
  <c r="F5369" i="4"/>
  <c r="F5368" i="4"/>
  <c r="F5365" i="4"/>
  <c r="F5364" i="4"/>
  <c r="G5363" i="4"/>
  <c r="F5363" i="4"/>
  <c r="G5362" i="4"/>
  <c r="F5362" i="4"/>
  <c r="F5359" i="4"/>
  <c r="F5358" i="4"/>
  <c r="G5357" i="4"/>
  <c r="F5357" i="4"/>
  <c r="G5356" i="4"/>
  <c r="F5356" i="4"/>
  <c r="G5355" i="4"/>
  <c r="F5355" i="4"/>
  <c r="G5354" i="4"/>
  <c r="F5354" i="4"/>
  <c r="G5353" i="4"/>
  <c r="F5353" i="4"/>
  <c r="G5352" i="4"/>
  <c r="F5352" i="4"/>
  <c r="G5351" i="4"/>
  <c r="F5351" i="4"/>
  <c r="G5350" i="4"/>
  <c r="F5350" i="4"/>
  <c r="G5349" i="4"/>
  <c r="F5349" i="4"/>
  <c r="F5346" i="4"/>
  <c r="G5345" i="4"/>
  <c r="F5345" i="4"/>
  <c r="G5344" i="4"/>
  <c r="F5344" i="4"/>
  <c r="G5343" i="4"/>
  <c r="F5343" i="4"/>
  <c r="G5342" i="4"/>
  <c r="F5342" i="4"/>
  <c r="G5341" i="4"/>
  <c r="F5341" i="4"/>
  <c r="G5340" i="4"/>
  <c r="F5340" i="4"/>
  <c r="G5339" i="4"/>
  <c r="F5339" i="4"/>
  <c r="G5228" i="4"/>
  <c r="F5228" i="4"/>
  <c r="F5227" i="4"/>
  <c r="F5226" i="4"/>
  <c r="G5225" i="4"/>
  <c r="F5225" i="4"/>
  <c r="G5224" i="4"/>
  <c r="F5224" i="4"/>
  <c r="G5223" i="4"/>
  <c r="F5223" i="4"/>
  <c r="G5222" i="4"/>
  <c r="F5222" i="4"/>
  <c r="G5221" i="4"/>
  <c r="F5221" i="4"/>
  <c r="G5220" i="4"/>
  <c r="F5220" i="4"/>
  <c r="G5219" i="4"/>
  <c r="F5219" i="4"/>
  <c r="G5218" i="4"/>
  <c r="F5218" i="4"/>
  <c r="F5215" i="4"/>
  <c r="F5214" i="4"/>
  <c r="G5213" i="4"/>
  <c r="F5213" i="4"/>
  <c r="G5212" i="4"/>
  <c r="F5212" i="4"/>
  <c r="G5211" i="4"/>
  <c r="F5211" i="4"/>
  <c r="G5210" i="4"/>
  <c r="F5210" i="4"/>
  <c r="G5209" i="4"/>
  <c r="F5209" i="4"/>
  <c r="G5208" i="4"/>
  <c r="F5208" i="4"/>
  <c r="G5207" i="4"/>
  <c r="F5207" i="4"/>
  <c r="G5206" i="4"/>
  <c r="F5206" i="4"/>
  <c r="G5205" i="4"/>
  <c r="F5205" i="4"/>
  <c r="F5202" i="4"/>
  <c r="F5201" i="4"/>
  <c r="G5200" i="4"/>
  <c r="F5200" i="4"/>
  <c r="G5199" i="4"/>
  <c r="F5199" i="4"/>
  <c r="G5198" i="4"/>
  <c r="F5198" i="4"/>
  <c r="G5197" i="4"/>
  <c r="F5197" i="4"/>
  <c r="G5196" i="4"/>
  <c r="F5196" i="4"/>
  <c r="G5195" i="4"/>
  <c r="F5195" i="4"/>
  <c r="G5194" i="4"/>
  <c r="F5194" i="4"/>
  <c r="G5193" i="4"/>
  <c r="F5193" i="4"/>
  <c r="G5192" i="4"/>
  <c r="F5192" i="4"/>
  <c r="F5189" i="4"/>
  <c r="F5188" i="4"/>
  <c r="G5187" i="4"/>
  <c r="F5187" i="4"/>
  <c r="G5186" i="4"/>
  <c r="F5186" i="4"/>
  <c r="G5185" i="4"/>
  <c r="F5185" i="4"/>
  <c r="G5184" i="4"/>
  <c r="F5184" i="4"/>
  <c r="G5183" i="4"/>
  <c r="F5183" i="4"/>
  <c r="G5182" i="4"/>
  <c r="F5182" i="4"/>
  <c r="G5181" i="4"/>
  <c r="F5181" i="4"/>
  <c r="G5180" i="4"/>
  <c r="F5180" i="4"/>
  <c r="G5179" i="4"/>
  <c r="F5179" i="4"/>
  <c r="F5176" i="4"/>
  <c r="F5175" i="4"/>
  <c r="G5174" i="4"/>
  <c r="F5174" i="4"/>
  <c r="G5173" i="4"/>
  <c r="F5173" i="4"/>
  <c r="G5172" i="4"/>
  <c r="F5172" i="4"/>
  <c r="G5171" i="4"/>
  <c r="F5171" i="4"/>
  <c r="G5170" i="4"/>
  <c r="F5170" i="4"/>
  <c r="G5169" i="4"/>
  <c r="F5169" i="4"/>
  <c r="G5168" i="4"/>
  <c r="F5168" i="4"/>
  <c r="G5167" i="4"/>
  <c r="F5167" i="4"/>
  <c r="G5166" i="4"/>
  <c r="F5166" i="4"/>
  <c r="F5163" i="4"/>
  <c r="F5162" i="4"/>
  <c r="G5161" i="4"/>
  <c r="F5161" i="4"/>
  <c r="G5160" i="4"/>
  <c r="F5160" i="4"/>
  <c r="G5159" i="4"/>
  <c r="F5159" i="4"/>
  <c r="G5158" i="4"/>
  <c r="F5158" i="4"/>
  <c r="G5157" i="4"/>
  <c r="F5157" i="4"/>
  <c r="G5156" i="4"/>
  <c r="F5156" i="4"/>
  <c r="G5155" i="4"/>
  <c r="F5155" i="4"/>
  <c r="G5154" i="4"/>
  <c r="F5154" i="4"/>
  <c r="G5153" i="4"/>
  <c r="F5153" i="4"/>
  <c r="G5152" i="4"/>
  <c r="F5152" i="4"/>
  <c r="G5151" i="4"/>
  <c r="G5146" i="4"/>
  <c r="F5146" i="4"/>
  <c r="F5145" i="4"/>
  <c r="F5144" i="4"/>
  <c r="G5143" i="4"/>
  <c r="F5143" i="4"/>
  <c r="F5142" i="4"/>
  <c r="F5141" i="4"/>
  <c r="G5140" i="4"/>
  <c r="F5140" i="4"/>
  <c r="G5139" i="4"/>
  <c r="F5139" i="4"/>
  <c r="G5138" i="4"/>
  <c r="F5138" i="4"/>
  <c r="G5137" i="4"/>
  <c r="F5137" i="4"/>
  <c r="G5136" i="4"/>
  <c r="F5136" i="4"/>
  <c r="G5135" i="4"/>
  <c r="F5135" i="4"/>
  <c r="G5134" i="4"/>
  <c r="F5134" i="4"/>
  <c r="G5133" i="4"/>
  <c r="F5133" i="4"/>
  <c r="G5132" i="4"/>
  <c r="F5132" i="4"/>
  <c r="G5131" i="4"/>
  <c r="F5131" i="4"/>
  <c r="G5130" i="4"/>
  <c r="F5130" i="4"/>
  <c r="G5129" i="4"/>
  <c r="F5129" i="4"/>
  <c r="G5128" i="4"/>
  <c r="F5128" i="4"/>
  <c r="G5127" i="4"/>
  <c r="F5127" i="4"/>
  <c r="F5126" i="4"/>
  <c r="G5125" i="4"/>
  <c r="F5125" i="4"/>
  <c r="G5124" i="4"/>
  <c r="F5124" i="4"/>
  <c r="G5123" i="4"/>
  <c r="F5123" i="4"/>
  <c r="G5122" i="4"/>
  <c r="G5121" i="4"/>
  <c r="F5121" i="4"/>
  <c r="G5120" i="4"/>
  <c r="F5120" i="4"/>
  <c r="G5119" i="4"/>
  <c r="F5119" i="4"/>
  <c r="G5118" i="4"/>
  <c r="F5118" i="4"/>
  <c r="G5115" i="4"/>
  <c r="F5115" i="4"/>
  <c r="F5114" i="4"/>
  <c r="G5113" i="4"/>
  <c r="F5113" i="4"/>
  <c r="G5112" i="4"/>
  <c r="F5112" i="4"/>
  <c r="G5111" i="4"/>
  <c r="F5111" i="4"/>
  <c r="G5110" i="4"/>
  <c r="F5110" i="4"/>
  <c r="G5109" i="4"/>
  <c r="F5109" i="4"/>
  <c r="G5108" i="4"/>
  <c r="F5108" i="4"/>
  <c r="F5107" i="4"/>
  <c r="G5104" i="4"/>
  <c r="F5104" i="4"/>
  <c r="F5103" i="4"/>
  <c r="G5102" i="4"/>
  <c r="F5102" i="4"/>
  <c r="G5101" i="4"/>
  <c r="F5101" i="4"/>
  <c r="G5100" i="4"/>
  <c r="F5100" i="4"/>
  <c r="G5099" i="4"/>
  <c r="F5099" i="4"/>
  <c r="G5098" i="4"/>
  <c r="F5098" i="4"/>
  <c r="G5097" i="4"/>
  <c r="F5097" i="4"/>
  <c r="F5096" i="4"/>
  <c r="G5095" i="4"/>
  <c r="G5094" i="4"/>
  <c r="F5094" i="4"/>
  <c r="G5093" i="4"/>
  <c r="F5093" i="4"/>
  <c r="F5090" i="4"/>
  <c r="G5089" i="4"/>
  <c r="F5089" i="4"/>
  <c r="G5088" i="4"/>
  <c r="F5088" i="4"/>
  <c r="G5087" i="4"/>
  <c r="F5087" i="4"/>
  <c r="G5086" i="4"/>
  <c r="F5086" i="4"/>
  <c r="G5085" i="4"/>
  <c r="F5085" i="4"/>
  <c r="G5084" i="4"/>
  <c r="F5084" i="4"/>
  <c r="F5083" i="4"/>
  <c r="G5082" i="4"/>
  <c r="G5081" i="4"/>
  <c r="G5080" i="4"/>
  <c r="G5079" i="4"/>
  <c r="G5078" i="4"/>
  <c r="F5078" i="4"/>
  <c r="G5077" i="4"/>
  <c r="G5076" i="4"/>
  <c r="F5076" i="4"/>
  <c r="G5071" i="4"/>
  <c r="F5071" i="4"/>
  <c r="G5070" i="4"/>
  <c r="F5070" i="4"/>
  <c r="F5069" i="4"/>
  <c r="F5068" i="4"/>
  <c r="G5067" i="4"/>
  <c r="F5067" i="4"/>
  <c r="G5066" i="4"/>
  <c r="F5066" i="4"/>
  <c r="F5065" i="4"/>
  <c r="F5064" i="4"/>
  <c r="G5063" i="4"/>
  <c r="F5063" i="4"/>
  <c r="G5062" i="4"/>
  <c r="F5062" i="4"/>
  <c r="G5061" i="4"/>
  <c r="F5061" i="4"/>
  <c r="G5060" i="4"/>
  <c r="F5060" i="4"/>
  <c r="G5059" i="4"/>
  <c r="F5059" i="4"/>
  <c r="G5058" i="4"/>
  <c r="F5058" i="4"/>
  <c r="G5057" i="4"/>
  <c r="F5057" i="4"/>
  <c r="G5056" i="4"/>
  <c r="F5056" i="4"/>
  <c r="G5055" i="4"/>
  <c r="F5055" i="4"/>
  <c r="G5054" i="4"/>
  <c r="F5054" i="4"/>
  <c r="G5053" i="4"/>
  <c r="F5053" i="4"/>
  <c r="G5052" i="4"/>
  <c r="G5051" i="4"/>
  <c r="F5051" i="4"/>
  <c r="F5050" i="4"/>
  <c r="F5049" i="4"/>
  <c r="G5048" i="4"/>
  <c r="G5047" i="4"/>
  <c r="F5047" i="4"/>
  <c r="G5046" i="4"/>
  <c r="F5046" i="4"/>
  <c r="G5045" i="4"/>
  <c r="F5045" i="4"/>
  <c r="G5044" i="4"/>
  <c r="F5044" i="4"/>
  <c r="G5043" i="4"/>
  <c r="F5043" i="4"/>
  <c r="G5042" i="4"/>
  <c r="F5042" i="4"/>
  <c r="G5041" i="4"/>
  <c r="F5041" i="4"/>
  <c r="G5040" i="4"/>
  <c r="F5040" i="4"/>
  <c r="G5039" i="4"/>
  <c r="F5039" i="4"/>
  <c r="F5038" i="4"/>
  <c r="F5037" i="4"/>
  <c r="F5036" i="4"/>
  <c r="G5035" i="4"/>
  <c r="F5035" i="4"/>
  <c r="G5034" i="4"/>
  <c r="F5034" i="4"/>
  <c r="G5033" i="4"/>
  <c r="F5033" i="4"/>
  <c r="G5032" i="4"/>
  <c r="F5032" i="4"/>
  <c r="G5031" i="4"/>
  <c r="F5031" i="4"/>
  <c r="G5028" i="4"/>
  <c r="F5028" i="4"/>
  <c r="G5027" i="4"/>
  <c r="F5027" i="4"/>
  <c r="G5026" i="4"/>
  <c r="G5025" i="4"/>
  <c r="F5025" i="4"/>
  <c r="G5024" i="4"/>
  <c r="F5024" i="4"/>
  <c r="G5023" i="4"/>
  <c r="F5023" i="4"/>
  <c r="G5022" i="4"/>
  <c r="F5022" i="4"/>
  <c r="F5021" i="4"/>
  <c r="F5020" i="4"/>
  <c r="G5017" i="4"/>
  <c r="F5017" i="4"/>
  <c r="G5016" i="4"/>
  <c r="F5016" i="4"/>
  <c r="G5015" i="4"/>
  <c r="G5014" i="4"/>
  <c r="F5014" i="4"/>
  <c r="G5013" i="4"/>
  <c r="F5013" i="4"/>
  <c r="G5012" i="4"/>
  <c r="F5012" i="4"/>
  <c r="G5011" i="4"/>
  <c r="F5011" i="4"/>
  <c r="F5010" i="4"/>
  <c r="F5009" i="4"/>
  <c r="G5006" i="4"/>
  <c r="F5006" i="4"/>
  <c r="G5005" i="4"/>
  <c r="F5005" i="4"/>
  <c r="G5004" i="4"/>
  <c r="G5003" i="4"/>
  <c r="F5003" i="4"/>
  <c r="G5002" i="4"/>
  <c r="F5002" i="4"/>
  <c r="G5001" i="4"/>
  <c r="F5001" i="4"/>
  <c r="G5000" i="4"/>
  <c r="F5000" i="4"/>
  <c r="G4999" i="4"/>
  <c r="F4999" i="4"/>
  <c r="F4998" i="4"/>
  <c r="F4997" i="4"/>
  <c r="G4994" i="4"/>
  <c r="F4994" i="4"/>
  <c r="G4993" i="4"/>
  <c r="F4993" i="4"/>
  <c r="G4992" i="4"/>
  <c r="F4992" i="4"/>
  <c r="G4991" i="4"/>
  <c r="F4991" i="4"/>
  <c r="G4990" i="4"/>
  <c r="F4990" i="4"/>
  <c r="G4989" i="4"/>
  <c r="F4989" i="4"/>
  <c r="G4988" i="4"/>
  <c r="F4988" i="4"/>
  <c r="G4987" i="4"/>
  <c r="F4987" i="4"/>
  <c r="G4986" i="4"/>
  <c r="F4986" i="4"/>
  <c r="F4985" i="4"/>
  <c r="F4984" i="4"/>
  <c r="G4979" i="4"/>
  <c r="F4979" i="4"/>
  <c r="F4978" i="4"/>
  <c r="F4977" i="4"/>
  <c r="G4976" i="4"/>
  <c r="F4976" i="4"/>
  <c r="G4975" i="4"/>
  <c r="F4975" i="4"/>
  <c r="G4974" i="4"/>
  <c r="F4974" i="4"/>
  <c r="G4973" i="4"/>
  <c r="F4973" i="4"/>
  <c r="G4972" i="4"/>
  <c r="F4972" i="4"/>
  <c r="G4971" i="4"/>
  <c r="F4971" i="4"/>
  <c r="G4970" i="4"/>
  <c r="F4970" i="4"/>
  <c r="G4969" i="4"/>
  <c r="F4969" i="4"/>
  <c r="G4966" i="4"/>
  <c r="F4966" i="4"/>
  <c r="G4965" i="4"/>
  <c r="F4965" i="4"/>
  <c r="G4964" i="4"/>
  <c r="F4964" i="4"/>
  <c r="G4963" i="4"/>
  <c r="F4963" i="4"/>
  <c r="G4962" i="4"/>
  <c r="F4962" i="4"/>
  <c r="G4961" i="4"/>
  <c r="F4961" i="4"/>
  <c r="G4960" i="4"/>
  <c r="F4960" i="4"/>
  <c r="G4959" i="4"/>
  <c r="F4959" i="4"/>
  <c r="F4958" i="4"/>
  <c r="G4955" i="4"/>
  <c r="F4955" i="4"/>
  <c r="G4954" i="4"/>
  <c r="F4954" i="4"/>
  <c r="G4953" i="4"/>
  <c r="F4953" i="4"/>
  <c r="G4952" i="4"/>
  <c r="F4952" i="4"/>
  <c r="G4951" i="4"/>
  <c r="F4951" i="4"/>
  <c r="G4950" i="4"/>
  <c r="F4950" i="4"/>
  <c r="G4949" i="4"/>
  <c r="F4949" i="4"/>
  <c r="G4948" i="4"/>
  <c r="F4948" i="4"/>
  <c r="F4947" i="4"/>
  <c r="G4944" i="4"/>
  <c r="F4944" i="4"/>
  <c r="G4943" i="4"/>
  <c r="F4943" i="4"/>
  <c r="G4942" i="4"/>
  <c r="F4942" i="4"/>
  <c r="G4941" i="4"/>
  <c r="F4941" i="4"/>
  <c r="G4940" i="4"/>
  <c r="F4940" i="4"/>
  <c r="G4939" i="4"/>
  <c r="F4939" i="4"/>
  <c r="G4938" i="4"/>
  <c r="F4938" i="4"/>
  <c r="G4937" i="4"/>
  <c r="F4937" i="4"/>
  <c r="F4936" i="4"/>
  <c r="G4933" i="4"/>
  <c r="F4933" i="4"/>
  <c r="G4932" i="4"/>
  <c r="F4932" i="4"/>
  <c r="G4931" i="4"/>
  <c r="F4931" i="4"/>
  <c r="G4930" i="4"/>
  <c r="F4930" i="4"/>
  <c r="G4929" i="4"/>
  <c r="F4929" i="4"/>
  <c r="G4928" i="4"/>
  <c r="F4928" i="4"/>
  <c r="G4927" i="4"/>
  <c r="F4927" i="4"/>
  <c r="G4926" i="4"/>
  <c r="F4926" i="4"/>
  <c r="F4925" i="4"/>
  <c r="G4922" i="4"/>
  <c r="F4922" i="4"/>
  <c r="G4921" i="4"/>
  <c r="F4921" i="4"/>
  <c r="G4920" i="4"/>
  <c r="F4920" i="4"/>
  <c r="G4919" i="4"/>
  <c r="F4919" i="4"/>
  <c r="G4918" i="4"/>
  <c r="F4918" i="4"/>
  <c r="G4917" i="4"/>
  <c r="F4917" i="4"/>
  <c r="G4916" i="4"/>
  <c r="F4916" i="4"/>
  <c r="G4915" i="4"/>
  <c r="F4915" i="4"/>
  <c r="F4914" i="4"/>
  <c r="G4909" i="4"/>
  <c r="F4909" i="4"/>
  <c r="G4908" i="4"/>
  <c r="F4908" i="4"/>
  <c r="G4907" i="4"/>
  <c r="F4907" i="4"/>
  <c r="G4906" i="4"/>
  <c r="F4906" i="4"/>
  <c r="G4905" i="4"/>
  <c r="F4905" i="4"/>
  <c r="G4904" i="4"/>
  <c r="F4904" i="4"/>
  <c r="G4903" i="4"/>
  <c r="F4903" i="4"/>
  <c r="F4902" i="4"/>
  <c r="F4901" i="4"/>
  <c r="G4898" i="4"/>
  <c r="F4898" i="4"/>
  <c r="F4897" i="4"/>
  <c r="F4896" i="4"/>
  <c r="G4895" i="4"/>
  <c r="F4895" i="4"/>
  <c r="G4894" i="4"/>
  <c r="F4894" i="4"/>
  <c r="G4893" i="4"/>
  <c r="F4893" i="4"/>
  <c r="G4892" i="4"/>
  <c r="F4892" i="4"/>
  <c r="G4891" i="4"/>
  <c r="F4891" i="4"/>
  <c r="G4890" i="4"/>
  <c r="F4890" i="4"/>
  <c r="G4889" i="4"/>
  <c r="F4889" i="4"/>
  <c r="G4888" i="4"/>
  <c r="F4888" i="4"/>
  <c r="G4885" i="4"/>
  <c r="F4885" i="4"/>
  <c r="G4884" i="4"/>
  <c r="F4884" i="4"/>
  <c r="G4883" i="4"/>
  <c r="F4883" i="4"/>
  <c r="G4882" i="4"/>
  <c r="F4882" i="4"/>
  <c r="G4881" i="4"/>
  <c r="F4881" i="4"/>
  <c r="G4880" i="4"/>
  <c r="F4880" i="4"/>
  <c r="G4879" i="4"/>
  <c r="F4879" i="4"/>
  <c r="G4878" i="4"/>
  <c r="F4878" i="4"/>
  <c r="F4877" i="4"/>
  <c r="F4876" i="4"/>
  <c r="G4875" i="4"/>
  <c r="F4875" i="4"/>
  <c r="G4874" i="4"/>
  <c r="F4874" i="4"/>
  <c r="G4871" i="4"/>
  <c r="F4871" i="4"/>
  <c r="G4870" i="4"/>
  <c r="F4870" i="4"/>
  <c r="G4869" i="4"/>
  <c r="F4869" i="4"/>
  <c r="G4868" i="4"/>
  <c r="F4868" i="4"/>
  <c r="G4867" i="4"/>
  <c r="F4867" i="4"/>
  <c r="G4866" i="4"/>
  <c r="F4866" i="4"/>
  <c r="G4865" i="4"/>
  <c r="F4865" i="4"/>
  <c r="G4864" i="4"/>
  <c r="F4864" i="4"/>
  <c r="F4863" i="4"/>
  <c r="F4862" i="4"/>
  <c r="G4861" i="4"/>
  <c r="F4861" i="4"/>
  <c r="G4860" i="4"/>
  <c r="F4860" i="4"/>
  <c r="G4857" i="4"/>
  <c r="G4856" i="4"/>
  <c r="F4856" i="4"/>
  <c r="G4855" i="4"/>
  <c r="F4855" i="4"/>
  <c r="G4854" i="4"/>
  <c r="F4854" i="4"/>
  <c r="G4853" i="4"/>
  <c r="F4853" i="4"/>
  <c r="G4852" i="4"/>
  <c r="G4851" i="4"/>
  <c r="F4851" i="4"/>
  <c r="G4850" i="4"/>
  <c r="F4850" i="4"/>
  <c r="G4849" i="4"/>
  <c r="F4849" i="4"/>
  <c r="G4848" i="4"/>
  <c r="F4848" i="4"/>
  <c r="F4847" i="4"/>
  <c r="F4846" i="4"/>
  <c r="G4843" i="4"/>
  <c r="G4842" i="4"/>
  <c r="F4842" i="4"/>
  <c r="G4841" i="4"/>
  <c r="F4841" i="4"/>
  <c r="G4840" i="4"/>
  <c r="F4840" i="4"/>
  <c r="G4839" i="4"/>
  <c r="F4839" i="4"/>
  <c r="G4838" i="4"/>
  <c r="G4837" i="4"/>
  <c r="F4837" i="4"/>
  <c r="G4836" i="4"/>
  <c r="F4836" i="4"/>
  <c r="G4835" i="4"/>
  <c r="F4835" i="4"/>
  <c r="G4834" i="4"/>
  <c r="F4834" i="4"/>
  <c r="F4833" i="4"/>
  <c r="F4832" i="4"/>
  <c r="G4829" i="4"/>
  <c r="G4828" i="4"/>
  <c r="F4828" i="4"/>
  <c r="G4827" i="4"/>
  <c r="F4827" i="4"/>
  <c r="G4826" i="4"/>
  <c r="F4826" i="4"/>
  <c r="G4825" i="4"/>
  <c r="F4825" i="4"/>
  <c r="G4824" i="4"/>
  <c r="G4823" i="4"/>
  <c r="F4823" i="4"/>
  <c r="G4822" i="4"/>
  <c r="F4822" i="4"/>
  <c r="G4821" i="4"/>
  <c r="F4821" i="4"/>
  <c r="G4820" i="4"/>
  <c r="F4820" i="4"/>
  <c r="F4819" i="4"/>
  <c r="F4818" i="4"/>
  <c r="G4815" i="4"/>
  <c r="G4814" i="4"/>
  <c r="F4814" i="4"/>
  <c r="G4813" i="4"/>
  <c r="F4813" i="4"/>
  <c r="G4812" i="4"/>
  <c r="F4812" i="4"/>
  <c r="G4811" i="4"/>
  <c r="F4811" i="4"/>
  <c r="G4810" i="4"/>
  <c r="G4809" i="4"/>
  <c r="F4809" i="4"/>
  <c r="G4808" i="4"/>
  <c r="F4808" i="4"/>
  <c r="G4807" i="4"/>
  <c r="F4807" i="4"/>
  <c r="G4806" i="4"/>
  <c r="F4806" i="4"/>
  <c r="F4805" i="4"/>
  <c r="F4804" i="4"/>
  <c r="F4799" i="4"/>
  <c r="F4798" i="4"/>
  <c r="G4797" i="4"/>
  <c r="F4797" i="4"/>
  <c r="G4796" i="4"/>
  <c r="F4796" i="4"/>
  <c r="G4795" i="4"/>
  <c r="F4795" i="4"/>
  <c r="G4794" i="4"/>
  <c r="F4794" i="4"/>
  <c r="G4793" i="4"/>
  <c r="F4793" i="4"/>
  <c r="G4792" i="4"/>
  <c r="F4792" i="4"/>
  <c r="G4791" i="4"/>
  <c r="F4791" i="4"/>
  <c r="G4790" i="4"/>
  <c r="F4790" i="4"/>
  <c r="G4789" i="4"/>
  <c r="F4789" i="4"/>
  <c r="G4788" i="4"/>
  <c r="F4788" i="4"/>
  <c r="F4787" i="4"/>
  <c r="F4786" i="4"/>
  <c r="G4783" i="4"/>
  <c r="F4783" i="4"/>
  <c r="G4782" i="4"/>
  <c r="F4782" i="4"/>
  <c r="G4781" i="4"/>
  <c r="F4781" i="4"/>
  <c r="G4780" i="4"/>
  <c r="F4780" i="4"/>
  <c r="G4779" i="4"/>
  <c r="F4779" i="4"/>
  <c r="G4778" i="4"/>
  <c r="F4778" i="4"/>
  <c r="G4777" i="4"/>
  <c r="F4777" i="4"/>
  <c r="F4776" i="4"/>
  <c r="F4775" i="4"/>
  <c r="G4772" i="4"/>
  <c r="F4772" i="4"/>
  <c r="G4771" i="4"/>
  <c r="F4771" i="4"/>
  <c r="G4770" i="4"/>
  <c r="F4770" i="4"/>
  <c r="G4769" i="4"/>
  <c r="F4769" i="4"/>
  <c r="G4768" i="4"/>
  <c r="F4768" i="4"/>
  <c r="G4767" i="4"/>
  <c r="F4767" i="4"/>
  <c r="G4766" i="4"/>
  <c r="F4766" i="4"/>
  <c r="F4765" i="4"/>
  <c r="F4764" i="4"/>
  <c r="G4761" i="4"/>
  <c r="F4761" i="4"/>
  <c r="G4760" i="4"/>
  <c r="F4760" i="4"/>
  <c r="G4759" i="4"/>
  <c r="F4759" i="4"/>
  <c r="G4758" i="4"/>
  <c r="F4758" i="4"/>
  <c r="G4757" i="4"/>
  <c r="F4757" i="4"/>
  <c r="G4756" i="4"/>
  <c r="F4756" i="4"/>
  <c r="G4755" i="4"/>
  <c r="F4755" i="4"/>
  <c r="F4754" i="4"/>
  <c r="F4753" i="4"/>
  <c r="G4750" i="4"/>
  <c r="F4750" i="4"/>
  <c r="G4749" i="4"/>
  <c r="F4749" i="4"/>
  <c r="G4748" i="4"/>
  <c r="F4748" i="4"/>
  <c r="G4747" i="4"/>
  <c r="F4747" i="4"/>
  <c r="G4746" i="4"/>
  <c r="F4746" i="4"/>
  <c r="G4745" i="4"/>
  <c r="F4745" i="4"/>
  <c r="G4744" i="4"/>
  <c r="F4744" i="4"/>
  <c r="F4743" i="4"/>
  <c r="F4742" i="4"/>
  <c r="G4739" i="4"/>
  <c r="F4739" i="4"/>
  <c r="G4738" i="4"/>
  <c r="F4738" i="4"/>
  <c r="G4737" i="4"/>
  <c r="F4737" i="4"/>
  <c r="G4736" i="4"/>
  <c r="F4736" i="4"/>
  <c r="G4735" i="4"/>
  <c r="F4735" i="4"/>
  <c r="G4734" i="4"/>
  <c r="F4734" i="4"/>
  <c r="G4733" i="4"/>
  <c r="F4733" i="4"/>
  <c r="G4732" i="4"/>
  <c r="F4732" i="4"/>
  <c r="G4731" i="4"/>
  <c r="F4731" i="4"/>
  <c r="F4730" i="4"/>
  <c r="G4729" i="4"/>
  <c r="F4729" i="4"/>
  <c r="F4728" i="4"/>
  <c r="F4727" i="4"/>
  <c r="F4726" i="4"/>
  <c r="G4721" i="4"/>
  <c r="F4721" i="4"/>
  <c r="G4720" i="4"/>
  <c r="F4720" i="4"/>
  <c r="G4719" i="4"/>
  <c r="F4719" i="4"/>
  <c r="G4718" i="4"/>
  <c r="F4718" i="4"/>
  <c r="G4717" i="4"/>
  <c r="F4717" i="4"/>
  <c r="G4716" i="4"/>
  <c r="F4716" i="4"/>
  <c r="G4715" i="4"/>
  <c r="F4715" i="4"/>
  <c r="F4714" i="4"/>
  <c r="F4713" i="4"/>
  <c r="G4710" i="4"/>
  <c r="F4710" i="4"/>
  <c r="G4709" i="4"/>
  <c r="F4709" i="4"/>
  <c r="G4708" i="4"/>
  <c r="F4708" i="4"/>
  <c r="G4707" i="4"/>
  <c r="F4707" i="4"/>
  <c r="G4706" i="4"/>
  <c r="F4706" i="4"/>
  <c r="G4705" i="4"/>
  <c r="F4705" i="4"/>
  <c r="G4704" i="4"/>
  <c r="G4703" i="4"/>
  <c r="F4703" i="4"/>
  <c r="G4702" i="4"/>
  <c r="F4702" i="4"/>
  <c r="G4701" i="4"/>
  <c r="F4701" i="4"/>
  <c r="G4700" i="4"/>
  <c r="F4700" i="4"/>
  <c r="G4699" i="4"/>
  <c r="F4699" i="4"/>
  <c r="F4698" i="4"/>
  <c r="F4697" i="4"/>
  <c r="G4694" i="4"/>
  <c r="F4694" i="4"/>
  <c r="G4693" i="4"/>
  <c r="F4693" i="4"/>
  <c r="G4692" i="4"/>
  <c r="F4692" i="4"/>
  <c r="G4691" i="4"/>
  <c r="F4691" i="4"/>
  <c r="G4690" i="4"/>
  <c r="F4690" i="4"/>
  <c r="G4689" i="4"/>
  <c r="F4689" i="4"/>
  <c r="G4688" i="4"/>
  <c r="G4687" i="4"/>
  <c r="F4687" i="4"/>
  <c r="G4686" i="4"/>
  <c r="F4686" i="4"/>
  <c r="G4685" i="4"/>
  <c r="F4685" i="4"/>
  <c r="G4684" i="4"/>
  <c r="F4684" i="4"/>
  <c r="F4683" i="4"/>
  <c r="F4682" i="4"/>
  <c r="G4679" i="4"/>
  <c r="F4679" i="4"/>
  <c r="G4678" i="4"/>
  <c r="F4678" i="4"/>
  <c r="G4677" i="4"/>
  <c r="F4677" i="4"/>
  <c r="G4676" i="4"/>
  <c r="F4676" i="4"/>
  <c r="G4675" i="4"/>
  <c r="F4675" i="4"/>
  <c r="G4674" i="4"/>
  <c r="F4674" i="4"/>
  <c r="G4673" i="4"/>
  <c r="G4672" i="4"/>
  <c r="F4672" i="4"/>
  <c r="G4671" i="4"/>
  <c r="F4671" i="4"/>
  <c r="G4670" i="4"/>
  <c r="F4670" i="4"/>
  <c r="G4669" i="4"/>
  <c r="F4669" i="4"/>
  <c r="F4668" i="4"/>
  <c r="F4667" i="4"/>
  <c r="G4664" i="4"/>
  <c r="F4664" i="4"/>
  <c r="G4663" i="4"/>
  <c r="F4663" i="4"/>
  <c r="G4662" i="4"/>
  <c r="F4662" i="4"/>
  <c r="G4661" i="4"/>
  <c r="F4661" i="4"/>
  <c r="G4660" i="4"/>
  <c r="F4660" i="4"/>
  <c r="G4659" i="4"/>
  <c r="F4659" i="4"/>
  <c r="G4658" i="4"/>
  <c r="F4658" i="4"/>
  <c r="F4657" i="4"/>
  <c r="F4656" i="4"/>
  <c r="G4653" i="4"/>
  <c r="F4653" i="4"/>
  <c r="G4652" i="4"/>
  <c r="F4652" i="4"/>
  <c r="G4651" i="4"/>
  <c r="F4651" i="4"/>
  <c r="G4650" i="4"/>
  <c r="F4650" i="4"/>
  <c r="G4649" i="4"/>
  <c r="F4649" i="4"/>
  <c r="G4648" i="4"/>
  <c r="F4648" i="4"/>
  <c r="G4647" i="4"/>
  <c r="F4647" i="4"/>
  <c r="F4646" i="4"/>
  <c r="F4645" i="4"/>
  <c r="G4642" i="4"/>
  <c r="F4642" i="4"/>
  <c r="G4641" i="4"/>
  <c r="F4641" i="4"/>
  <c r="G4640" i="4"/>
  <c r="F4640" i="4"/>
  <c r="G4639" i="4"/>
  <c r="G4638" i="4"/>
  <c r="F4638" i="4"/>
  <c r="G4637" i="4"/>
  <c r="F4637" i="4"/>
  <c r="G4636" i="4"/>
  <c r="F4636" i="4"/>
  <c r="G4635" i="4"/>
  <c r="F4635" i="4"/>
  <c r="G4634" i="4"/>
  <c r="F4634" i="4"/>
  <c r="G4633" i="4"/>
  <c r="F4633" i="4"/>
  <c r="F4632" i="4"/>
  <c r="F4631" i="4"/>
  <c r="G4628" i="4"/>
  <c r="F4628" i="4"/>
  <c r="G4627" i="4"/>
  <c r="F4627" i="4"/>
  <c r="G4626" i="4"/>
  <c r="F4626" i="4"/>
  <c r="G4625" i="4"/>
  <c r="F4625" i="4"/>
  <c r="G4624" i="4"/>
  <c r="F4624" i="4"/>
  <c r="G4623" i="4"/>
  <c r="F4623" i="4"/>
  <c r="G4622" i="4"/>
  <c r="F4622" i="4"/>
  <c r="F4621" i="4"/>
  <c r="F4620" i="4"/>
  <c r="G4617" i="4"/>
  <c r="F4617" i="4"/>
  <c r="G4616" i="4"/>
  <c r="F4616" i="4"/>
  <c r="G4615" i="4"/>
  <c r="F4615" i="4"/>
  <c r="G4614" i="4"/>
  <c r="G4613" i="4"/>
  <c r="F4613" i="4"/>
  <c r="G4612" i="4"/>
  <c r="F4612" i="4"/>
  <c r="G4611" i="4"/>
  <c r="F4611" i="4"/>
  <c r="G4610" i="4"/>
  <c r="F4610" i="4"/>
  <c r="G4609" i="4"/>
  <c r="F4609" i="4"/>
  <c r="G4608" i="4"/>
  <c r="F4608" i="4"/>
  <c r="F4607" i="4"/>
  <c r="F4606" i="4"/>
  <c r="G4603" i="4"/>
  <c r="F4603" i="4"/>
  <c r="G4602" i="4"/>
  <c r="F4602" i="4"/>
  <c r="G4601" i="4"/>
  <c r="F4601" i="4"/>
  <c r="G4600" i="4"/>
  <c r="F4600" i="4"/>
  <c r="G4599" i="4"/>
  <c r="F4599" i="4"/>
  <c r="G4598" i="4"/>
  <c r="F4598" i="4"/>
  <c r="G4597" i="4"/>
  <c r="F4597" i="4"/>
  <c r="G4596" i="4"/>
  <c r="F4596" i="4"/>
  <c r="G4595" i="4"/>
  <c r="F4595" i="4"/>
  <c r="G4594" i="4"/>
  <c r="F4594" i="4"/>
  <c r="F4593" i="4"/>
  <c r="F4592" i="4"/>
  <c r="G4589" i="4"/>
  <c r="F4589" i="4"/>
  <c r="G4588" i="4"/>
  <c r="F4588" i="4"/>
  <c r="G4587" i="4"/>
  <c r="F4587" i="4"/>
  <c r="G4586" i="4"/>
  <c r="F4586" i="4"/>
  <c r="G4585" i="4"/>
  <c r="F4585" i="4"/>
  <c r="G4584" i="4"/>
  <c r="F4584" i="4"/>
  <c r="F4583" i="4"/>
  <c r="G4582" i="4"/>
  <c r="F4582" i="4"/>
  <c r="F4581" i="4"/>
  <c r="F4578" i="4"/>
  <c r="G4577" i="4"/>
  <c r="F4577" i="4"/>
  <c r="G4576" i="4"/>
  <c r="F4576" i="4"/>
  <c r="G4575" i="4"/>
  <c r="F4575" i="4"/>
  <c r="G4574" i="4"/>
  <c r="F4574" i="4"/>
  <c r="G4573" i="4"/>
  <c r="F4573" i="4"/>
  <c r="G4572" i="4"/>
  <c r="F4572" i="4"/>
  <c r="G4571" i="4"/>
  <c r="F4571" i="4"/>
  <c r="G4570" i="4"/>
  <c r="F4570" i="4"/>
  <c r="G4569" i="4"/>
  <c r="F4569" i="4"/>
  <c r="F4568" i="4"/>
  <c r="F4567" i="4"/>
  <c r="G4566" i="4"/>
  <c r="F4566" i="4"/>
  <c r="G4565" i="4"/>
  <c r="F4565" i="4"/>
  <c r="G4562" i="4"/>
  <c r="F4562" i="4"/>
  <c r="G4561" i="4"/>
  <c r="F4561" i="4"/>
  <c r="G4560" i="4"/>
  <c r="F4560" i="4"/>
  <c r="G4559" i="4"/>
  <c r="F4559" i="4"/>
  <c r="G4558" i="4"/>
  <c r="F4558" i="4"/>
  <c r="G4557" i="4"/>
  <c r="F4557" i="4"/>
  <c r="G4556" i="4"/>
  <c r="F4556" i="4"/>
  <c r="G4555" i="4"/>
  <c r="F4555" i="4"/>
  <c r="G4554" i="4"/>
  <c r="F4554" i="4"/>
  <c r="F4553" i="4"/>
  <c r="G4552" i="4"/>
  <c r="F4552" i="4"/>
  <c r="F4551" i="4"/>
  <c r="F4550" i="4"/>
  <c r="F4549" i="4"/>
  <c r="G4544" i="4"/>
  <c r="F4544" i="4"/>
  <c r="G4543" i="4"/>
  <c r="F4543" i="4"/>
  <c r="G4542" i="4"/>
  <c r="F4542" i="4"/>
  <c r="G4541" i="4"/>
  <c r="F4541" i="4"/>
  <c r="G4540" i="4"/>
  <c r="F4540" i="4"/>
  <c r="G4539" i="4"/>
  <c r="F4539" i="4"/>
  <c r="G4538" i="4"/>
  <c r="F4538" i="4"/>
  <c r="F4537" i="4"/>
  <c r="F4536" i="4"/>
  <c r="G4533" i="4"/>
  <c r="F4533" i="4"/>
  <c r="G4532" i="4"/>
  <c r="F4532" i="4"/>
  <c r="G4531" i="4"/>
  <c r="F4531" i="4"/>
  <c r="G4530" i="4"/>
  <c r="F4530" i="4"/>
  <c r="G4529" i="4"/>
  <c r="F4529" i="4"/>
  <c r="G4528" i="4"/>
  <c r="F4528" i="4"/>
  <c r="G4527" i="4"/>
  <c r="G4526" i="4"/>
  <c r="F4526" i="4"/>
  <c r="G4525" i="4"/>
  <c r="F4525" i="4"/>
  <c r="G4524" i="4"/>
  <c r="F4524" i="4"/>
  <c r="G4523" i="4"/>
  <c r="F4523" i="4"/>
  <c r="G4522" i="4"/>
  <c r="F4522" i="4"/>
  <c r="F4521" i="4"/>
  <c r="F4520" i="4"/>
  <c r="G4517" i="4"/>
  <c r="F4517" i="4"/>
  <c r="G4516" i="4"/>
  <c r="F4516" i="4"/>
  <c r="G4515" i="4"/>
  <c r="F4515" i="4"/>
  <c r="G4514" i="4"/>
  <c r="F4514" i="4"/>
  <c r="G4513" i="4"/>
  <c r="F4513" i="4"/>
  <c r="G4512" i="4"/>
  <c r="F4512" i="4"/>
  <c r="G4511" i="4"/>
  <c r="G4510" i="4"/>
  <c r="F4510" i="4"/>
  <c r="G4509" i="4"/>
  <c r="F4509" i="4"/>
  <c r="G4508" i="4"/>
  <c r="F4508" i="4"/>
  <c r="G4507" i="4"/>
  <c r="F4507" i="4"/>
  <c r="F4506" i="4"/>
  <c r="F4505" i="4"/>
  <c r="G4502" i="4"/>
  <c r="F4502" i="4"/>
  <c r="G4501" i="4"/>
  <c r="F4501" i="4"/>
  <c r="G4500" i="4"/>
  <c r="F4500" i="4"/>
  <c r="G4499" i="4"/>
  <c r="F4499" i="4"/>
  <c r="G4498" i="4"/>
  <c r="F4498" i="4"/>
  <c r="G4497" i="4"/>
  <c r="F4497" i="4"/>
  <c r="G4496" i="4"/>
  <c r="G4495" i="4"/>
  <c r="F4495" i="4"/>
  <c r="G4494" i="4"/>
  <c r="F4494" i="4"/>
  <c r="G4493" i="4"/>
  <c r="F4493" i="4"/>
  <c r="G4492" i="4"/>
  <c r="F4492" i="4"/>
  <c r="F4491" i="4"/>
  <c r="F4490" i="4"/>
  <c r="G4487" i="4"/>
  <c r="F4487" i="4"/>
  <c r="G4486" i="4"/>
  <c r="F4486" i="4"/>
  <c r="G4485" i="4"/>
  <c r="F4485" i="4"/>
  <c r="G4484" i="4"/>
  <c r="F4484" i="4"/>
  <c r="G4483" i="4"/>
  <c r="F4483" i="4"/>
  <c r="G4482" i="4"/>
  <c r="F4482" i="4"/>
  <c r="G4481" i="4"/>
  <c r="F4481" i="4"/>
  <c r="F4480" i="4"/>
  <c r="F4479" i="4"/>
  <c r="G4476" i="4"/>
  <c r="F4476" i="4"/>
  <c r="G4475" i="4"/>
  <c r="F4475" i="4"/>
  <c r="G4474" i="4"/>
  <c r="F4474" i="4"/>
  <c r="G4473" i="4"/>
  <c r="F4473" i="4"/>
  <c r="G4472" i="4"/>
  <c r="F4472" i="4"/>
  <c r="G4471" i="4"/>
  <c r="F4471" i="4"/>
  <c r="G4470" i="4"/>
  <c r="F4470" i="4"/>
  <c r="F4469" i="4"/>
  <c r="F4468" i="4"/>
  <c r="G4465" i="4"/>
  <c r="F4465" i="4"/>
  <c r="G4464" i="4"/>
  <c r="F4464" i="4"/>
  <c r="G4463" i="4"/>
  <c r="F4463" i="4"/>
  <c r="G4462" i="4"/>
  <c r="F4462" i="4"/>
  <c r="G4459" i="4"/>
  <c r="F4459" i="4"/>
  <c r="G4458" i="4"/>
  <c r="F4458" i="4"/>
  <c r="G4457" i="4"/>
  <c r="F4457" i="4"/>
  <c r="G4456" i="4"/>
  <c r="F4456" i="4"/>
  <c r="G4455" i="4"/>
  <c r="F4455" i="4"/>
  <c r="G4454" i="4"/>
  <c r="F4454" i="4"/>
  <c r="G4453" i="4"/>
  <c r="F4453" i="4"/>
  <c r="G4452" i="4"/>
  <c r="F4452" i="4"/>
  <c r="F4451" i="4"/>
  <c r="F4450" i="4"/>
  <c r="G4447" i="4"/>
  <c r="F4447" i="4"/>
  <c r="G4446" i="4"/>
  <c r="F4446" i="4"/>
  <c r="G4445" i="4"/>
  <c r="F4445" i="4"/>
  <c r="G4444" i="4"/>
  <c r="F4444" i="4"/>
  <c r="G4443" i="4"/>
  <c r="F4443" i="4"/>
  <c r="G4442" i="4"/>
  <c r="F4442" i="4"/>
  <c r="G4441" i="4"/>
  <c r="F4441" i="4"/>
  <c r="G4440" i="4"/>
  <c r="F4440" i="4"/>
  <c r="F4439" i="4"/>
  <c r="F4438" i="4"/>
  <c r="G4435" i="4"/>
  <c r="F4435" i="4"/>
  <c r="G4434" i="4"/>
  <c r="F4434" i="4"/>
  <c r="G4433" i="4"/>
  <c r="F4433" i="4"/>
  <c r="G4432" i="4"/>
  <c r="F4432" i="4"/>
  <c r="G4431" i="4"/>
  <c r="F4431" i="4"/>
  <c r="G4430" i="4"/>
  <c r="F4430" i="4"/>
  <c r="G4429" i="4"/>
  <c r="F4429" i="4"/>
  <c r="F4428" i="4"/>
  <c r="F4427" i="4"/>
  <c r="G4424" i="4"/>
  <c r="F4424" i="4"/>
  <c r="G4423" i="4"/>
  <c r="F4423" i="4"/>
  <c r="G4422" i="4"/>
  <c r="F4422" i="4"/>
  <c r="G4421" i="4"/>
  <c r="F4421" i="4"/>
  <c r="G4420" i="4"/>
  <c r="F4420" i="4"/>
  <c r="G4419" i="4"/>
  <c r="F4419" i="4"/>
  <c r="G4418" i="4"/>
  <c r="F4418" i="4"/>
  <c r="F4417" i="4"/>
  <c r="F4416" i="4"/>
  <c r="G4413" i="4"/>
  <c r="F4413" i="4"/>
  <c r="G4412" i="4"/>
  <c r="F4412" i="4"/>
  <c r="F4411" i="4"/>
  <c r="G4410" i="4"/>
  <c r="F4410" i="4"/>
  <c r="F4409" i="4"/>
  <c r="G4408" i="4"/>
  <c r="F4408" i="4"/>
  <c r="G4407" i="4"/>
  <c r="F4407" i="4"/>
  <c r="G4406" i="4"/>
  <c r="F4406" i="4"/>
  <c r="G4405" i="4"/>
  <c r="F4405" i="4"/>
  <c r="G4404" i="4"/>
  <c r="F4404" i="4"/>
  <c r="G4403" i="4"/>
  <c r="F4403" i="4"/>
  <c r="G4402" i="4"/>
  <c r="F4402" i="4"/>
  <c r="G4401" i="4"/>
  <c r="F4401" i="4"/>
  <c r="G4400" i="4"/>
  <c r="F4400" i="4"/>
  <c r="G4399" i="4"/>
  <c r="F4399" i="4"/>
  <c r="G4398" i="4"/>
  <c r="F4398" i="4"/>
  <c r="G4397" i="4"/>
  <c r="F4397" i="4"/>
  <c r="G4396" i="4"/>
  <c r="F4396" i="4"/>
  <c r="G4395" i="4"/>
  <c r="F4395" i="4"/>
  <c r="G4394" i="4"/>
  <c r="F4394" i="4"/>
  <c r="G4393" i="4"/>
  <c r="F4393" i="4"/>
  <c r="G4392" i="4"/>
  <c r="F4392" i="4"/>
  <c r="G4391" i="4"/>
  <c r="F4391" i="4"/>
  <c r="G4390" i="4"/>
  <c r="F4390" i="4"/>
  <c r="G4387" i="4"/>
  <c r="F4387" i="4"/>
  <c r="G4386" i="4"/>
  <c r="F4386" i="4"/>
  <c r="G4385" i="4"/>
  <c r="F4385" i="4"/>
  <c r="G4384" i="4"/>
  <c r="G4383" i="4"/>
  <c r="F4383" i="4"/>
  <c r="G4382" i="4"/>
  <c r="F4382" i="4"/>
  <c r="G4381" i="4"/>
  <c r="F4381" i="4"/>
  <c r="G4380" i="4"/>
  <c r="F4380" i="4"/>
  <c r="G4379" i="4"/>
  <c r="F4379" i="4"/>
  <c r="G4378" i="4"/>
  <c r="F4378" i="4"/>
  <c r="F4377" i="4"/>
  <c r="F4376" i="4"/>
  <c r="G4373" i="4"/>
  <c r="F4373" i="4"/>
  <c r="G4372" i="4"/>
  <c r="F4372" i="4"/>
  <c r="G4371" i="4"/>
  <c r="F4371" i="4"/>
  <c r="G4370" i="4"/>
  <c r="F4370" i="4"/>
  <c r="G4369" i="4"/>
  <c r="F4369" i="4"/>
  <c r="G4368" i="4"/>
  <c r="F4368" i="4"/>
  <c r="G4367" i="4"/>
  <c r="F4367" i="4"/>
  <c r="F4366" i="4"/>
  <c r="F4365" i="4"/>
  <c r="G4362" i="4"/>
  <c r="F4362" i="4"/>
  <c r="G4361" i="4"/>
  <c r="F4361" i="4"/>
  <c r="G4360" i="4"/>
  <c r="F4360" i="4"/>
  <c r="G4359" i="4"/>
  <c r="F4359" i="4"/>
  <c r="G4358" i="4"/>
  <c r="F4358" i="4"/>
  <c r="G4357" i="4"/>
  <c r="F4357" i="4"/>
  <c r="G4356" i="4"/>
  <c r="F4356" i="4"/>
  <c r="F4355" i="4"/>
  <c r="F4354" i="4"/>
  <c r="G4351" i="4"/>
  <c r="F4351" i="4"/>
  <c r="G4350" i="4"/>
  <c r="F4350" i="4"/>
  <c r="G4349" i="4"/>
  <c r="F4349" i="4"/>
  <c r="G4348" i="4"/>
  <c r="F4348" i="4"/>
  <c r="G4347" i="4"/>
  <c r="F4347" i="4"/>
  <c r="G4346" i="4"/>
  <c r="F4346" i="4"/>
  <c r="G4345" i="4"/>
  <c r="F4345" i="4"/>
  <c r="F4344" i="4"/>
  <c r="F4343" i="4"/>
  <c r="G4342" i="4"/>
  <c r="F4342" i="4"/>
  <c r="G4339" i="4"/>
  <c r="F4339" i="4"/>
  <c r="G4338" i="4"/>
  <c r="F4338" i="4"/>
  <c r="G4337" i="4"/>
  <c r="F4337" i="4"/>
  <c r="G4336" i="4"/>
  <c r="G4335" i="4"/>
  <c r="F4335" i="4"/>
  <c r="G4334" i="4"/>
  <c r="F4334" i="4"/>
  <c r="G4333" i="4"/>
  <c r="F4333" i="4"/>
  <c r="G4332" i="4"/>
  <c r="F4332" i="4"/>
  <c r="G4331" i="4"/>
  <c r="F4331" i="4"/>
  <c r="G4330" i="4"/>
  <c r="F4330" i="4"/>
  <c r="F4329" i="4"/>
  <c r="F4328" i="4"/>
  <c r="G4325" i="4"/>
  <c r="F4325" i="4"/>
  <c r="G4324" i="4"/>
  <c r="F4324" i="4"/>
  <c r="G4323" i="4"/>
  <c r="F4323" i="4"/>
  <c r="G4322" i="4"/>
  <c r="F4322" i="4"/>
  <c r="G4321" i="4"/>
  <c r="F4321" i="4"/>
  <c r="G4320" i="4"/>
  <c r="F4320" i="4"/>
  <c r="G4319" i="4"/>
  <c r="F4319" i="4"/>
  <c r="G4318" i="4"/>
  <c r="F4318" i="4"/>
  <c r="G4317" i="4"/>
  <c r="F4317" i="4"/>
  <c r="G4316" i="4"/>
  <c r="F4316" i="4"/>
  <c r="G4315" i="4"/>
  <c r="F4315" i="4"/>
  <c r="G4314" i="4"/>
  <c r="F4314" i="4"/>
  <c r="G4313" i="4"/>
  <c r="F4313" i="4"/>
  <c r="G4312" i="4"/>
  <c r="F4312" i="4"/>
  <c r="F4311" i="4"/>
  <c r="F4310" i="4"/>
  <c r="G4309" i="4"/>
  <c r="F4309" i="4"/>
  <c r="G4306" i="4"/>
  <c r="F4306" i="4"/>
  <c r="G4305" i="4"/>
  <c r="F4305" i="4"/>
  <c r="G4304" i="4"/>
  <c r="F4304" i="4"/>
  <c r="G4303" i="4"/>
  <c r="F4303" i="4"/>
  <c r="G4302" i="4"/>
  <c r="F4302" i="4"/>
  <c r="G4301" i="4"/>
  <c r="F4301" i="4"/>
  <c r="G4300" i="4"/>
  <c r="F4300" i="4"/>
  <c r="F4299" i="4"/>
  <c r="F4298" i="4"/>
  <c r="G4295" i="4"/>
  <c r="F4295" i="4"/>
  <c r="G4294" i="4"/>
  <c r="F4294" i="4"/>
  <c r="G4293" i="4"/>
  <c r="F4293" i="4"/>
  <c r="G4292" i="4"/>
  <c r="F4292" i="4"/>
  <c r="G4291" i="4"/>
  <c r="F4291" i="4"/>
  <c r="G4290" i="4"/>
  <c r="F4290" i="4"/>
  <c r="G4289" i="4"/>
  <c r="F4289" i="4"/>
  <c r="G4288" i="4"/>
  <c r="F4288" i="4"/>
  <c r="G4287" i="4"/>
  <c r="F4287" i="4"/>
  <c r="G4286" i="4"/>
  <c r="F4286" i="4"/>
  <c r="G4285" i="4"/>
  <c r="F4285" i="4"/>
  <c r="G4284" i="4"/>
  <c r="F4284" i="4"/>
  <c r="G4283" i="4"/>
  <c r="F4283" i="4"/>
  <c r="G4282" i="4"/>
  <c r="F4282" i="4"/>
  <c r="F4281" i="4"/>
  <c r="F4280" i="4"/>
  <c r="G4279" i="4"/>
  <c r="F4279" i="4"/>
  <c r="G4276" i="4"/>
  <c r="F4276" i="4"/>
  <c r="G4275" i="4"/>
  <c r="F4275" i="4"/>
  <c r="G4274" i="4"/>
  <c r="F4274" i="4"/>
  <c r="G4273" i="4"/>
  <c r="F4273" i="4"/>
  <c r="G4272" i="4"/>
  <c r="F4272" i="4"/>
  <c r="G4271" i="4"/>
  <c r="F4271" i="4"/>
  <c r="G4270" i="4"/>
  <c r="F4270" i="4"/>
  <c r="F4269" i="4"/>
  <c r="F4268" i="4"/>
  <c r="G4265" i="4"/>
  <c r="F4265" i="4"/>
  <c r="G4264" i="4"/>
  <c r="F4264" i="4"/>
  <c r="F4263" i="4"/>
  <c r="G4262" i="4"/>
  <c r="F4262" i="4"/>
  <c r="G4261" i="4"/>
  <c r="F4261" i="4"/>
  <c r="G4260" i="4"/>
  <c r="F4260" i="4"/>
  <c r="G4259" i="4"/>
  <c r="F4259" i="4"/>
  <c r="G4258" i="4"/>
  <c r="F4258" i="4"/>
  <c r="G4257" i="4"/>
  <c r="F4257" i="4"/>
  <c r="G4256" i="4"/>
  <c r="G4255" i="4"/>
  <c r="F4255" i="4"/>
  <c r="G4254" i="4"/>
  <c r="F4254" i="4"/>
  <c r="F4253" i="4"/>
  <c r="G4252" i="4"/>
  <c r="F4252" i="4"/>
  <c r="G4251" i="4"/>
  <c r="G4250" i="4"/>
  <c r="F4250" i="4"/>
  <c r="G4249" i="4"/>
  <c r="G4248" i="4"/>
  <c r="F4248" i="4"/>
  <c r="G4247" i="4"/>
  <c r="F4247" i="4"/>
  <c r="G4246" i="4"/>
  <c r="F4246" i="4"/>
  <c r="G4245" i="4"/>
  <c r="F4245" i="4"/>
  <c r="G4244" i="4"/>
  <c r="F4244" i="4"/>
  <c r="G4243" i="4"/>
  <c r="F4243" i="4"/>
  <c r="G4242" i="4"/>
  <c r="F4242" i="4"/>
  <c r="G4241" i="4"/>
  <c r="F4241" i="4"/>
  <c r="G4240" i="4"/>
  <c r="F4240" i="4"/>
  <c r="G4239" i="4"/>
  <c r="G4238" i="4"/>
  <c r="F4238" i="4"/>
  <c r="F4237" i="4"/>
  <c r="F4236" i="4"/>
  <c r="G4235" i="4"/>
  <c r="F4235" i="4"/>
  <c r="G4234" i="4"/>
  <c r="F4234" i="4"/>
  <c r="G4233" i="4"/>
  <c r="F4233" i="4"/>
  <c r="G4232" i="4"/>
  <c r="F4232" i="4"/>
  <c r="G4231" i="4"/>
  <c r="G4230" i="4"/>
  <c r="F4230" i="4"/>
  <c r="G4229" i="4"/>
  <c r="F4229" i="4"/>
  <c r="G4228" i="4"/>
  <c r="F4228" i="4"/>
  <c r="G4227" i="4"/>
  <c r="F4227" i="4"/>
  <c r="G4226" i="4"/>
  <c r="F4226" i="4"/>
  <c r="G4225" i="4"/>
  <c r="F4225" i="4"/>
  <c r="F4222" i="4"/>
  <c r="F4221" i="4"/>
  <c r="G4220" i="4"/>
  <c r="F4220" i="4"/>
  <c r="G4219" i="4"/>
  <c r="F4219" i="4"/>
  <c r="G4218" i="4"/>
  <c r="F4218" i="4"/>
  <c r="G4217" i="4"/>
  <c r="F4217" i="4"/>
  <c r="G4216" i="4"/>
  <c r="F4216" i="4"/>
  <c r="G4215" i="4"/>
  <c r="F4215" i="4"/>
  <c r="F4214" i="4"/>
  <c r="G4213" i="4"/>
  <c r="F4213" i="4"/>
  <c r="G4212" i="4"/>
  <c r="F4212" i="4"/>
  <c r="G4211" i="4"/>
  <c r="F4211" i="4"/>
  <c r="G4210" i="4"/>
  <c r="F4210" i="4"/>
  <c r="G4209" i="4"/>
  <c r="F4209" i="4"/>
  <c r="G4208" i="4"/>
  <c r="F4208" i="4"/>
  <c r="G4207" i="4"/>
  <c r="F4207" i="4"/>
  <c r="G4206" i="4"/>
  <c r="G4203" i="4"/>
  <c r="F4203" i="4"/>
  <c r="G4202" i="4"/>
  <c r="F4202" i="4"/>
  <c r="G4201" i="4"/>
  <c r="F4201" i="4"/>
  <c r="G4200" i="4"/>
  <c r="F4200" i="4"/>
  <c r="G4199" i="4"/>
  <c r="F4199" i="4"/>
  <c r="G4198" i="4"/>
  <c r="F4198" i="4"/>
  <c r="F4197" i="4"/>
  <c r="G4196" i="4"/>
  <c r="F4196" i="4"/>
  <c r="F4195" i="4"/>
  <c r="G4192" i="4"/>
  <c r="F4192" i="4"/>
  <c r="G4191" i="4"/>
  <c r="F4191" i="4"/>
  <c r="G4190" i="4"/>
  <c r="F4190" i="4"/>
  <c r="G4189" i="4"/>
  <c r="F4189" i="4"/>
  <c r="G4188" i="4"/>
  <c r="F4188" i="4"/>
  <c r="G4187" i="4"/>
  <c r="F4187" i="4"/>
  <c r="G4186" i="4"/>
  <c r="F4186" i="4"/>
  <c r="G4185" i="4"/>
  <c r="F4185" i="4"/>
  <c r="F4184" i="4"/>
  <c r="F4183" i="4"/>
  <c r="G4180" i="4"/>
  <c r="F4180" i="4"/>
  <c r="G4179" i="4"/>
  <c r="F4179" i="4"/>
  <c r="G4178" i="4"/>
  <c r="F4178" i="4"/>
  <c r="G4177" i="4"/>
  <c r="F4177" i="4"/>
  <c r="G4176" i="4"/>
  <c r="F4176" i="4"/>
  <c r="G4175" i="4"/>
  <c r="F4175" i="4"/>
  <c r="G4174" i="4"/>
  <c r="F4174" i="4"/>
  <c r="F4173" i="4"/>
  <c r="F4172" i="4"/>
  <c r="G4169" i="4"/>
  <c r="F4169" i="4"/>
  <c r="G4168" i="4"/>
  <c r="F4168" i="4"/>
  <c r="G4167" i="4"/>
  <c r="F4167" i="4"/>
  <c r="G4166" i="4"/>
  <c r="F4166" i="4"/>
  <c r="G4165" i="4"/>
  <c r="F4165" i="4"/>
  <c r="G4164" i="4"/>
  <c r="F4164" i="4"/>
  <c r="G4163" i="4"/>
  <c r="F4163" i="4"/>
  <c r="F4162" i="4"/>
  <c r="F4161" i="4"/>
  <c r="G4158" i="4"/>
  <c r="F4158" i="4"/>
  <c r="G4157" i="4"/>
  <c r="F4157" i="4"/>
  <c r="G4156" i="4"/>
  <c r="F4156" i="4"/>
  <c r="G4155" i="4"/>
  <c r="F4155" i="4"/>
  <c r="G4154" i="4"/>
  <c r="F4154" i="4"/>
  <c r="G4153" i="4"/>
  <c r="F4153" i="4"/>
  <c r="G4152" i="4"/>
  <c r="F4152" i="4"/>
  <c r="F4151" i="4"/>
  <c r="F4150" i="4"/>
  <c r="G4147" i="4"/>
  <c r="F4147" i="4"/>
  <c r="G4146" i="4"/>
  <c r="F4146" i="4"/>
  <c r="G4145" i="4"/>
  <c r="F4145" i="4"/>
  <c r="G4144" i="4"/>
  <c r="F4144" i="4"/>
  <c r="G4143" i="4"/>
  <c r="F4143" i="4"/>
  <c r="G4142" i="4"/>
  <c r="F4142" i="4"/>
  <c r="G4141" i="4"/>
  <c r="F4141" i="4"/>
  <c r="F4140" i="4"/>
  <c r="F4139" i="4"/>
  <c r="G4138" i="4"/>
  <c r="F4138" i="4"/>
  <c r="G4135" i="4"/>
  <c r="F4135" i="4"/>
  <c r="G4134" i="4"/>
  <c r="F4134" i="4"/>
  <c r="G4133" i="4"/>
  <c r="F4133" i="4"/>
  <c r="G4132" i="4"/>
  <c r="F4132" i="4"/>
  <c r="G4131" i="4"/>
  <c r="F4131" i="4"/>
  <c r="G4130" i="4"/>
  <c r="F4130" i="4"/>
  <c r="G4129" i="4"/>
  <c r="F4129" i="4"/>
  <c r="F4128" i="4"/>
  <c r="F4127" i="4"/>
  <c r="G4126" i="4"/>
  <c r="F4126" i="4"/>
  <c r="G4123" i="4"/>
  <c r="F4123" i="4"/>
  <c r="G4122" i="4"/>
  <c r="F4122" i="4"/>
  <c r="G4121" i="4"/>
  <c r="F4121" i="4"/>
  <c r="G4120" i="4"/>
  <c r="F4120" i="4"/>
  <c r="G4119" i="4"/>
  <c r="F4119" i="4"/>
  <c r="G4118" i="4"/>
  <c r="F4118" i="4"/>
  <c r="G4117" i="4"/>
  <c r="F4117" i="4"/>
  <c r="F4116" i="4"/>
  <c r="F4115" i="4"/>
  <c r="G4114" i="4"/>
  <c r="F4114" i="4"/>
  <c r="G4111" i="4"/>
  <c r="F4111" i="4"/>
  <c r="G4110" i="4"/>
  <c r="F4110" i="4"/>
  <c r="G4109" i="4"/>
  <c r="F4109" i="4"/>
  <c r="G4108" i="4"/>
  <c r="F4108" i="4"/>
  <c r="G4107" i="4"/>
  <c r="F4107" i="4"/>
  <c r="G4106" i="4"/>
  <c r="F4106" i="4"/>
  <c r="G4105" i="4"/>
  <c r="F4105" i="4"/>
  <c r="F4104" i="4"/>
  <c r="F4103" i="4"/>
  <c r="G4102" i="4"/>
  <c r="F4102" i="4"/>
  <c r="G4099" i="4"/>
  <c r="F4099" i="4"/>
  <c r="G4098" i="4"/>
  <c r="F4098" i="4"/>
  <c r="G4097" i="4"/>
  <c r="F4097" i="4"/>
  <c r="G4096" i="4"/>
  <c r="F4096" i="4"/>
  <c r="G4095" i="4"/>
  <c r="F4095" i="4"/>
  <c r="G4094" i="4"/>
  <c r="F4094" i="4"/>
  <c r="G4093" i="4"/>
  <c r="F4093" i="4"/>
  <c r="F4092" i="4"/>
  <c r="F4091" i="4"/>
  <c r="G4090" i="4"/>
  <c r="F4090" i="4"/>
  <c r="G4087" i="4"/>
  <c r="F4087" i="4"/>
  <c r="G4086" i="4"/>
  <c r="F4086" i="4"/>
  <c r="G4085" i="4"/>
  <c r="F4085" i="4"/>
  <c r="G4084" i="4"/>
  <c r="F4084" i="4"/>
  <c r="G4083" i="4"/>
  <c r="F4083" i="4"/>
  <c r="G4082" i="4"/>
  <c r="F4082" i="4"/>
  <c r="G4081" i="4"/>
  <c r="F4081" i="4"/>
  <c r="F4080" i="4"/>
  <c r="F4079" i="4"/>
  <c r="G4078" i="4"/>
  <c r="F4078" i="4"/>
  <c r="G4075" i="4"/>
  <c r="F4075" i="4"/>
  <c r="G4074" i="4"/>
  <c r="F4074" i="4"/>
  <c r="G4073" i="4"/>
  <c r="F4073" i="4"/>
  <c r="G4072" i="4"/>
  <c r="F4072" i="4"/>
  <c r="G4071" i="4"/>
  <c r="F4071" i="4"/>
  <c r="G4070" i="4"/>
  <c r="F4070" i="4"/>
  <c r="G4069" i="4"/>
  <c r="F4069" i="4"/>
  <c r="F4068" i="4"/>
  <c r="F4067" i="4"/>
  <c r="G4066" i="4"/>
  <c r="F4066" i="4"/>
  <c r="G4063" i="4"/>
  <c r="F4063" i="4"/>
  <c r="G4062" i="4"/>
  <c r="F4062" i="4"/>
  <c r="G4061" i="4"/>
  <c r="F4061" i="4"/>
  <c r="G4060" i="4"/>
  <c r="F4060" i="4"/>
  <c r="G4059" i="4"/>
  <c r="F4059" i="4"/>
  <c r="G4058" i="4"/>
  <c r="F4058" i="4"/>
  <c r="G4057" i="4"/>
  <c r="F4057" i="4"/>
  <c r="G4056" i="4"/>
  <c r="F4056" i="4"/>
  <c r="G4055" i="4"/>
  <c r="F4055" i="4"/>
  <c r="G4054" i="4"/>
  <c r="F4054" i="4"/>
  <c r="F4053" i="4"/>
  <c r="F4052" i="4"/>
  <c r="G4049" i="4"/>
  <c r="F4049" i="4"/>
  <c r="G4048" i="4"/>
  <c r="F4048" i="4"/>
  <c r="G4047" i="4"/>
  <c r="F4047" i="4"/>
  <c r="G4046" i="4"/>
  <c r="F4046" i="4"/>
  <c r="G4045" i="4"/>
  <c r="F4045" i="4"/>
  <c r="G4044" i="4"/>
  <c r="F4044" i="4"/>
  <c r="G4043" i="4"/>
  <c r="F4043" i="4"/>
  <c r="G4042" i="4"/>
  <c r="F4042" i="4"/>
  <c r="G4041" i="4"/>
  <c r="F4041" i="4"/>
  <c r="F4040" i="4"/>
  <c r="F4039" i="4"/>
  <c r="G4036" i="4"/>
  <c r="F4036" i="4"/>
  <c r="G4035" i="4"/>
  <c r="F4035" i="4"/>
  <c r="G4034" i="4"/>
  <c r="F4034" i="4"/>
  <c r="G4033" i="4"/>
  <c r="F4033" i="4"/>
  <c r="G4032" i="4"/>
  <c r="F4032" i="4"/>
  <c r="G4031" i="4"/>
  <c r="F4031" i="4"/>
  <c r="G4030" i="4"/>
  <c r="F4030" i="4"/>
  <c r="G4029" i="4"/>
  <c r="F4029" i="4"/>
  <c r="G4028" i="4"/>
  <c r="F4028" i="4"/>
  <c r="F4027" i="4"/>
  <c r="F4026" i="4"/>
  <c r="G4023" i="4"/>
  <c r="F4023" i="4"/>
  <c r="G4022" i="4"/>
  <c r="F4022" i="4"/>
  <c r="G4021" i="4"/>
  <c r="F4021" i="4"/>
  <c r="G4020" i="4"/>
  <c r="F4020" i="4"/>
  <c r="G4019" i="4"/>
  <c r="F4019" i="4"/>
  <c r="G4018" i="4"/>
  <c r="F4018" i="4"/>
  <c r="G4017" i="4"/>
  <c r="F4017" i="4"/>
  <c r="F4016" i="4"/>
  <c r="F4015" i="4"/>
  <c r="G4012" i="4"/>
  <c r="F4012" i="4"/>
  <c r="G4011" i="4"/>
  <c r="F4011" i="4"/>
  <c r="G4010" i="4"/>
  <c r="F4010" i="4"/>
  <c r="G4009" i="4"/>
  <c r="F4009" i="4"/>
  <c r="G4008" i="4"/>
  <c r="F4008" i="4"/>
  <c r="G4007" i="4"/>
  <c r="F4007" i="4"/>
  <c r="G4006" i="4"/>
  <c r="F4006" i="4"/>
  <c r="G4005" i="4"/>
  <c r="F4005" i="4"/>
  <c r="G4004" i="4"/>
  <c r="F4004" i="4"/>
  <c r="F4003" i="4"/>
  <c r="F4002" i="4"/>
  <c r="G3999" i="4"/>
  <c r="F3999" i="4"/>
  <c r="G3998" i="4"/>
  <c r="F3998" i="4"/>
  <c r="G3997" i="4"/>
  <c r="F3997" i="4"/>
  <c r="G3996" i="4"/>
  <c r="F3996" i="4"/>
  <c r="G3995" i="4"/>
  <c r="F3995" i="4"/>
  <c r="G3994" i="4"/>
  <c r="F3994" i="4"/>
  <c r="G3993" i="4"/>
  <c r="F3993" i="4"/>
  <c r="G3992" i="4"/>
  <c r="F3992" i="4"/>
  <c r="G3991" i="4"/>
  <c r="F3991" i="4"/>
  <c r="F3990" i="4"/>
  <c r="F3989" i="4"/>
  <c r="G3986" i="4"/>
  <c r="F3986" i="4"/>
  <c r="G3985" i="4"/>
  <c r="F3985" i="4"/>
  <c r="G3984" i="4"/>
  <c r="F3984" i="4"/>
  <c r="G3983" i="4"/>
  <c r="F3983" i="4"/>
  <c r="G3982" i="4"/>
  <c r="F3982" i="4"/>
  <c r="G3981" i="4"/>
  <c r="F3981" i="4"/>
  <c r="G3980" i="4"/>
  <c r="F3980" i="4"/>
  <c r="G3979" i="4"/>
  <c r="F3979" i="4"/>
  <c r="G3978" i="4"/>
  <c r="F3978" i="4"/>
  <c r="F3977" i="4"/>
  <c r="F3976" i="4"/>
  <c r="G3973" i="4"/>
  <c r="F3973" i="4"/>
  <c r="G3972" i="4"/>
  <c r="F3972" i="4"/>
  <c r="G3971" i="4"/>
  <c r="F3971" i="4"/>
  <c r="G3970" i="4"/>
  <c r="F3970" i="4"/>
  <c r="G3969" i="4"/>
  <c r="F3969" i="4"/>
  <c r="G3968" i="4"/>
  <c r="F3968" i="4"/>
  <c r="G3967" i="4"/>
  <c r="F3967" i="4"/>
  <c r="G3966" i="4"/>
  <c r="F3966" i="4"/>
  <c r="G3965" i="4"/>
  <c r="F3965" i="4"/>
  <c r="F3964" i="4"/>
  <c r="F3963" i="4"/>
  <c r="G3960" i="4"/>
  <c r="F3960" i="4"/>
  <c r="G3959" i="4"/>
  <c r="F3959" i="4"/>
  <c r="G3958" i="4"/>
  <c r="F3958" i="4"/>
  <c r="G3957" i="4"/>
  <c r="F3957" i="4"/>
  <c r="G3956" i="4"/>
  <c r="F3956" i="4"/>
  <c r="G3955" i="4"/>
  <c r="F3955" i="4"/>
  <c r="G3954" i="4"/>
  <c r="F3954" i="4"/>
  <c r="G3953" i="4"/>
  <c r="F3953" i="4"/>
  <c r="G3952" i="4"/>
  <c r="F3952" i="4"/>
  <c r="F3951" i="4"/>
  <c r="F3950" i="4"/>
  <c r="F3947" i="4"/>
  <c r="G3946" i="4"/>
  <c r="F3946" i="4"/>
  <c r="G3945" i="4"/>
  <c r="F3945" i="4"/>
  <c r="G3944" i="4"/>
  <c r="F3944" i="4"/>
  <c r="G3943" i="4"/>
  <c r="F3943" i="4"/>
  <c r="G3942" i="4"/>
  <c r="F3942" i="4"/>
  <c r="G3941" i="4"/>
  <c r="F3941" i="4"/>
  <c r="G3940" i="4"/>
  <c r="F3940" i="4"/>
  <c r="G3939" i="4"/>
  <c r="F3939" i="4"/>
  <c r="G3938" i="4"/>
  <c r="F3938" i="4"/>
  <c r="F3937" i="4"/>
  <c r="F3936" i="4"/>
  <c r="G3935" i="4"/>
  <c r="F3935" i="4"/>
  <c r="G3934" i="4"/>
  <c r="F3934" i="4"/>
  <c r="G3931" i="4"/>
  <c r="F3931" i="4"/>
  <c r="G3930" i="4"/>
  <c r="F3930" i="4"/>
  <c r="G3929" i="4"/>
  <c r="F3929" i="4"/>
  <c r="G3928" i="4"/>
  <c r="F3928" i="4"/>
  <c r="G3927" i="4"/>
  <c r="F3927" i="4"/>
  <c r="G3926" i="4"/>
  <c r="F3926" i="4"/>
  <c r="F3925" i="4"/>
  <c r="F3924" i="4"/>
  <c r="G3923" i="4"/>
  <c r="F3923" i="4"/>
  <c r="G3922" i="4"/>
  <c r="F3922" i="4"/>
  <c r="G3919" i="4"/>
  <c r="F3919" i="4"/>
  <c r="G3918" i="4"/>
  <c r="F3918" i="4"/>
  <c r="G3917" i="4"/>
  <c r="F3917" i="4"/>
  <c r="G3916" i="4"/>
  <c r="F3916" i="4"/>
  <c r="G3915" i="4"/>
  <c r="F3915" i="4"/>
  <c r="G3914" i="4"/>
  <c r="F3914" i="4"/>
  <c r="G3913" i="4"/>
  <c r="F3913" i="4"/>
  <c r="F3912" i="4"/>
  <c r="F3911" i="4"/>
  <c r="G3910" i="4"/>
  <c r="F3910" i="4"/>
  <c r="G3907" i="4"/>
  <c r="F3907" i="4"/>
  <c r="G3906" i="4"/>
  <c r="F3906" i="4"/>
  <c r="G3905" i="4"/>
  <c r="F3905" i="4"/>
  <c r="G3904" i="4"/>
  <c r="F3904" i="4"/>
  <c r="G3903" i="4"/>
  <c r="F3903" i="4"/>
  <c r="G3902" i="4"/>
  <c r="F3902" i="4"/>
  <c r="G3901" i="4"/>
  <c r="F3901" i="4"/>
  <c r="F3900" i="4"/>
  <c r="F3899" i="4"/>
  <c r="G3898" i="4"/>
  <c r="F3898" i="4"/>
  <c r="G3895" i="4"/>
  <c r="F3895" i="4"/>
  <c r="G3894" i="4"/>
  <c r="F3894" i="4"/>
  <c r="G3893" i="4"/>
  <c r="F3893" i="4"/>
  <c r="G3892" i="4"/>
  <c r="F3892" i="4"/>
  <c r="G3891" i="4"/>
  <c r="F3891" i="4"/>
  <c r="G3890" i="4"/>
  <c r="F3890" i="4"/>
  <c r="F3889" i="4"/>
  <c r="F3888" i="4"/>
  <c r="G3887" i="4"/>
  <c r="F3887" i="4"/>
  <c r="G3886" i="4"/>
  <c r="F3886" i="4"/>
  <c r="G3883" i="4"/>
  <c r="F3883" i="4"/>
  <c r="G3882" i="4"/>
  <c r="F3882" i="4"/>
  <c r="G3881" i="4"/>
  <c r="F3881" i="4"/>
  <c r="G3880" i="4"/>
  <c r="F3880" i="4"/>
  <c r="G3879" i="4"/>
  <c r="F3879" i="4"/>
  <c r="G3878" i="4"/>
  <c r="F3878" i="4"/>
  <c r="G3877" i="4"/>
  <c r="F3877" i="4"/>
  <c r="G3876" i="4"/>
  <c r="F3876" i="4"/>
  <c r="G3875" i="4"/>
  <c r="F3875" i="4"/>
  <c r="F3874" i="4"/>
  <c r="G3873" i="4"/>
  <c r="F3873" i="4"/>
  <c r="F3872" i="4"/>
  <c r="F3871" i="4"/>
  <c r="F3870" i="4"/>
  <c r="G3865" i="4"/>
  <c r="G3864" i="4"/>
  <c r="F3864" i="4"/>
  <c r="G3863" i="4"/>
  <c r="F3863" i="4"/>
  <c r="G3862" i="4"/>
  <c r="F3862" i="4"/>
  <c r="G3861" i="4"/>
  <c r="F3861" i="4"/>
  <c r="G3860" i="4"/>
  <c r="F3860" i="4"/>
  <c r="G3859" i="4"/>
  <c r="G3858" i="4"/>
  <c r="F3858" i="4"/>
  <c r="G3857" i="4"/>
  <c r="F3857" i="4"/>
  <c r="G3856" i="4"/>
  <c r="F3856" i="4"/>
  <c r="G3855" i="4"/>
  <c r="F3855" i="4"/>
  <c r="G3854" i="4"/>
  <c r="F3854" i="4"/>
  <c r="F3853" i="4"/>
  <c r="F3852" i="4"/>
  <c r="G3849" i="4"/>
  <c r="F3849" i="4"/>
  <c r="G3848" i="4"/>
  <c r="F3848" i="4"/>
  <c r="G3847" i="4"/>
  <c r="F3847" i="4"/>
  <c r="G3846" i="4"/>
  <c r="F3846" i="4"/>
  <c r="G3845" i="4"/>
  <c r="F3845" i="4"/>
  <c r="G3844" i="4"/>
  <c r="F3844" i="4"/>
  <c r="G3843" i="4"/>
  <c r="F3843" i="4"/>
  <c r="G3842" i="4"/>
  <c r="F3842" i="4"/>
  <c r="F3841" i="4"/>
  <c r="F3840" i="4"/>
  <c r="G3837" i="4"/>
  <c r="F3837" i="4"/>
  <c r="G3836" i="4"/>
  <c r="F3836" i="4"/>
  <c r="G3835" i="4"/>
  <c r="F3835" i="4"/>
  <c r="G3834" i="4"/>
  <c r="F3834" i="4"/>
  <c r="G3833" i="4"/>
  <c r="F3833" i="4"/>
  <c r="G3832" i="4"/>
  <c r="F3832" i="4"/>
  <c r="G3831" i="4"/>
  <c r="G3830" i="4"/>
  <c r="F3830" i="4"/>
  <c r="G3829" i="4"/>
  <c r="F3829" i="4"/>
  <c r="G3828" i="4"/>
  <c r="F3828" i="4"/>
  <c r="G3827" i="4"/>
  <c r="F3827" i="4"/>
  <c r="F3826" i="4"/>
  <c r="F3825" i="4"/>
  <c r="G3822" i="4"/>
  <c r="F3822" i="4"/>
  <c r="G3821" i="4"/>
  <c r="F3821" i="4"/>
  <c r="G3820" i="4"/>
  <c r="F3820" i="4"/>
  <c r="G3819" i="4"/>
  <c r="G3818" i="4"/>
  <c r="F3818" i="4"/>
  <c r="G3817" i="4"/>
  <c r="F3817" i="4"/>
  <c r="G3816" i="4"/>
  <c r="F3816" i="4"/>
  <c r="G3815" i="4"/>
  <c r="F3815" i="4"/>
  <c r="G3814" i="4"/>
  <c r="F3814" i="4"/>
  <c r="G3813" i="4"/>
  <c r="F3813" i="4"/>
  <c r="F3812" i="4"/>
  <c r="F3811" i="4"/>
  <c r="G3808" i="4"/>
  <c r="F3808" i="4"/>
  <c r="G3807" i="4"/>
  <c r="F3807" i="4"/>
  <c r="G3806" i="4"/>
  <c r="F3806" i="4"/>
  <c r="G3805" i="4"/>
  <c r="F3805" i="4"/>
  <c r="G3804" i="4"/>
  <c r="F3804" i="4"/>
  <c r="G3803" i="4"/>
  <c r="F3803" i="4"/>
  <c r="G3802" i="4"/>
  <c r="F3802" i="4"/>
  <c r="F3801" i="4"/>
  <c r="F3800" i="4"/>
  <c r="G3797" i="4"/>
  <c r="F3797" i="4"/>
  <c r="G3796" i="4"/>
  <c r="F3796" i="4"/>
  <c r="G3795" i="4"/>
  <c r="F3795" i="4"/>
  <c r="G3794" i="4"/>
  <c r="G3793" i="4"/>
  <c r="F3793" i="4"/>
  <c r="G3792" i="4"/>
  <c r="F3792" i="4"/>
  <c r="G3791" i="4"/>
  <c r="F3791" i="4"/>
  <c r="G3790" i="4"/>
  <c r="F3790" i="4"/>
  <c r="G3789" i="4"/>
  <c r="F3789" i="4"/>
  <c r="G3788" i="4"/>
  <c r="F3788" i="4"/>
  <c r="F3787" i="4"/>
  <c r="F3786" i="4"/>
  <c r="G3783" i="4"/>
  <c r="F3783" i="4"/>
  <c r="G3782" i="4"/>
  <c r="F3782" i="4"/>
  <c r="G3781" i="4"/>
  <c r="F3781" i="4"/>
  <c r="G3780" i="4"/>
  <c r="F3780" i="4"/>
  <c r="G3779" i="4"/>
  <c r="F3779" i="4"/>
  <c r="G3778" i="4"/>
  <c r="F3778" i="4"/>
  <c r="G3777" i="4"/>
  <c r="F3777" i="4"/>
  <c r="G3776" i="4"/>
  <c r="F3776" i="4"/>
  <c r="G3775" i="4"/>
  <c r="F3775" i="4"/>
  <c r="G3774" i="4"/>
  <c r="F3774" i="4"/>
  <c r="G3773" i="4"/>
  <c r="F3773" i="4"/>
  <c r="G3772" i="4"/>
  <c r="F3772" i="4"/>
  <c r="G3771" i="4"/>
  <c r="F3771" i="4"/>
  <c r="F3770" i="4"/>
  <c r="F3769" i="4"/>
  <c r="G3768" i="4"/>
  <c r="F3768" i="4"/>
  <c r="G3765" i="4"/>
  <c r="F3765" i="4"/>
  <c r="G3764" i="4"/>
  <c r="F3764" i="4"/>
  <c r="G3763" i="4"/>
  <c r="F3763" i="4"/>
  <c r="G3762" i="4"/>
  <c r="F3762" i="4"/>
  <c r="G3761" i="4"/>
  <c r="F3761" i="4"/>
  <c r="G3760" i="4"/>
  <c r="F3760" i="4"/>
  <c r="G3759" i="4"/>
  <c r="F3759" i="4"/>
  <c r="F3758" i="4"/>
  <c r="F3757" i="4"/>
  <c r="G3754" i="4"/>
  <c r="F3754" i="4"/>
  <c r="G3753" i="4"/>
  <c r="F3753" i="4"/>
  <c r="G3752" i="4"/>
  <c r="F3752" i="4"/>
  <c r="G3751" i="4"/>
  <c r="F3751" i="4"/>
  <c r="G3750" i="4"/>
  <c r="F3750" i="4"/>
  <c r="G3749" i="4"/>
  <c r="F3749" i="4"/>
  <c r="G3748" i="4"/>
  <c r="F3748" i="4"/>
  <c r="F3747" i="4"/>
  <c r="F3746" i="4"/>
  <c r="G3745" i="4"/>
  <c r="F3745" i="4"/>
  <c r="G3742" i="4"/>
  <c r="F3742" i="4"/>
  <c r="G3741" i="4"/>
  <c r="F3741" i="4"/>
  <c r="G3740" i="4"/>
  <c r="F3740" i="4"/>
  <c r="G3739" i="4"/>
  <c r="F3739" i="4"/>
  <c r="G3738" i="4"/>
  <c r="F3738" i="4"/>
  <c r="G3737" i="4"/>
  <c r="F3737" i="4"/>
  <c r="G3736" i="4"/>
  <c r="F3736" i="4"/>
  <c r="F3735" i="4"/>
  <c r="F3734" i="4"/>
  <c r="G3733" i="4"/>
  <c r="F3733" i="4"/>
  <c r="G3730" i="4"/>
  <c r="F3730" i="4"/>
  <c r="G3729" i="4"/>
  <c r="F3729" i="4"/>
  <c r="G3728" i="4"/>
  <c r="F3728" i="4"/>
  <c r="G3727" i="4"/>
  <c r="F3727" i="4"/>
  <c r="G3726" i="4"/>
  <c r="F3726" i="4"/>
  <c r="G3725" i="4"/>
  <c r="F3725" i="4"/>
  <c r="G3724" i="4"/>
  <c r="F3724" i="4"/>
  <c r="F3723" i="4"/>
  <c r="F3722" i="4"/>
  <c r="G3721" i="4"/>
  <c r="F3721" i="4"/>
  <c r="G3718" i="4"/>
  <c r="F3718" i="4"/>
  <c r="G3717" i="4"/>
  <c r="F3717" i="4"/>
  <c r="G3716" i="4"/>
  <c r="F3716" i="4"/>
  <c r="G3715" i="4"/>
  <c r="F3715" i="4"/>
  <c r="G3714" i="4"/>
  <c r="F3714" i="4"/>
  <c r="G3713" i="4"/>
  <c r="F3713" i="4"/>
  <c r="G3712" i="4"/>
  <c r="F3712" i="4"/>
  <c r="G3711" i="4"/>
  <c r="F3711" i="4"/>
  <c r="G3710" i="4"/>
  <c r="F3710" i="4"/>
  <c r="F3709" i="4"/>
  <c r="F3708" i="4"/>
  <c r="G3705" i="4"/>
  <c r="F3705" i="4"/>
  <c r="G3704" i="4"/>
  <c r="F3704" i="4"/>
  <c r="G3703" i="4"/>
  <c r="F3703" i="4"/>
  <c r="G3702" i="4"/>
  <c r="F3702" i="4"/>
  <c r="G3701" i="4"/>
  <c r="F3701" i="4"/>
  <c r="G3700" i="4"/>
  <c r="F3700" i="4"/>
  <c r="G3699" i="4"/>
  <c r="F3699" i="4"/>
  <c r="G3698" i="4"/>
  <c r="F3698" i="4"/>
  <c r="G3697" i="4"/>
  <c r="F3697" i="4"/>
  <c r="F3696" i="4"/>
  <c r="F3695" i="4"/>
  <c r="G3692" i="4"/>
  <c r="F3692" i="4"/>
  <c r="G3691" i="4"/>
  <c r="F3691" i="4"/>
  <c r="G3690" i="4"/>
  <c r="F3690" i="4"/>
  <c r="G3689" i="4"/>
  <c r="F3689" i="4"/>
  <c r="G3688" i="4"/>
  <c r="F3688" i="4"/>
  <c r="G3687" i="4"/>
  <c r="F3687" i="4"/>
  <c r="G3686" i="4"/>
  <c r="F3686" i="4"/>
  <c r="F3685" i="4"/>
  <c r="F3684" i="4"/>
  <c r="F3681" i="4"/>
  <c r="G3680" i="4"/>
  <c r="F3680" i="4"/>
  <c r="G3679" i="4"/>
  <c r="F3679" i="4"/>
  <c r="G3678" i="4"/>
  <c r="F3678" i="4"/>
  <c r="G3677" i="4"/>
  <c r="F3677" i="4"/>
  <c r="G3676" i="4"/>
  <c r="F3676" i="4"/>
  <c r="G3675" i="4"/>
  <c r="F3675" i="4"/>
  <c r="G3674" i="4"/>
  <c r="F3674" i="4"/>
  <c r="G3673" i="4"/>
  <c r="F3673" i="4"/>
  <c r="G3672" i="4"/>
  <c r="F3672" i="4"/>
  <c r="F3671" i="4"/>
  <c r="F3670" i="4"/>
  <c r="G3669" i="4"/>
  <c r="F3669" i="4"/>
  <c r="G3668" i="4"/>
  <c r="F3668" i="4"/>
  <c r="G3665" i="4"/>
  <c r="F3665" i="4"/>
  <c r="G3664" i="4"/>
  <c r="F3664" i="4"/>
  <c r="G3663" i="4"/>
  <c r="F3663" i="4"/>
  <c r="G3662" i="4"/>
  <c r="F3662" i="4"/>
  <c r="G3661" i="4"/>
  <c r="F3661" i="4"/>
  <c r="G3660" i="4"/>
  <c r="F3660" i="4"/>
  <c r="F3659" i="4"/>
  <c r="F3658" i="4"/>
  <c r="G3657" i="4"/>
  <c r="F3657" i="4"/>
  <c r="G3656" i="4"/>
  <c r="F3656" i="4"/>
  <c r="G3653" i="4"/>
  <c r="F3653" i="4"/>
  <c r="G3652" i="4"/>
  <c r="F3652" i="4"/>
  <c r="G3651" i="4"/>
  <c r="F3651" i="4"/>
  <c r="G3650" i="4"/>
  <c r="F3650" i="4"/>
  <c r="G3649" i="4"/>
  <c r="F3649" i="4"/>
  <c r="G3648" i="4"/>
  <c r="F3648" i="4"/>
  <c r="F3647" i="4"/>
  <c r="F3646" i="4"/>
  <c r="G3645" i="4"/>
  <c r="F3645" i="4"/>
  <c r="G3644" i="4"/>
  <c r="F3644" i="4"/>
  <c r="G3641" i="4"/>
  <c r="F3641" i="4"/>
  <c r="G3640" i="4"/>
  <c r="F3640" i="4"/>
  <c r="G3639" i="4"/>
  <c r="F3639" i="4"/>
  <c r="G3638" i="4"/>
  <c r="F3638" i="4"/>
  <c r="G3637" i="4"/>
  <c r="F3637" i="4"/>
  <c r="G3636" i="4"/>
  <c r="F3636" i="4"/>
  <c r="G3635" i="4"/>
  <c r="F3635" i="4"/>
  <c r="G3634" i="4"/>
  <c r="F3634" i="4"/>
  <c r="G3633" i="4"/>
  <c r="F3633" i="4"/>
  <c r="F3632" i="4"/>
  <c r="G3631" i="4"/>
  <c r="F3631" i="4"/>
  <c r="F3630" i="4"/>
  <c r="F3629" i="4"/>
  <c r="F3628" i="4"/>
  <c r="F3621" i="4"/>
  <c r="G3620" i="4"/>
  <c r="F3620" i="4"/>
  <c r="G3619" i="4"/>
  <c r="F3619" i="4"/>
  <c r="G3618" i="4"/>
  <c r="F3618" i="4"/>
  <c r="G3617" i="4"/>
  <c r="F3617" i="4"/>
  <c r="G3616" i="4"/>
  <c r="F3616" i="4"/>
  <c r="G3615" i="4"/>
  <c r="F3615" i="4"/>
  <c r="G3614" i="4"/>
  <c r="F3614" i="4"/>
  <c r="G3613" i="4"/>
  <c r="F3613" i="4"/>
  <c r="G3612" i="4"/>
  <c r="F3612" i="4"/>
  <c r="F3611" i="4"/>
  <c r="F3608" i="4"/>
  <c r="G3607" i="4"/>
  <c r="F3607" i="4"/>
  <c r="G3606" i="4"/>
  <c r="F3606" i="4"/>
  <c r="G3605" i="4"/>
  <c r="F3605" i="4"/>
  <c r="G3604" i="4"/>
  <c r="F3604" i="4"/>
  <c r="G3603" i="4"/>
  <c r="F3603" i="4"/>
  <c r="G3602" i="4"/>
  <c r="F3602" i="4"/>
  <c r="G3601" i="4"/>
  <c r="F3601" i="4"/>
  <c r="G3600" i="4"/>
  <c r="F3600" i="4"/>
  <c r="G3599" i="4"/>
  <c r="F3599" i="4"/>
  <c r="F3598" i="4"/>
  <c r="G3595" i="4"/>
  <c r="F3595" i="4"/>
  <c r="G3594" i="4"/>
  <c r="F3594" i="4"/>
  <c r="G3593" i="4"/>
  <c r="F3593" i="4"/>
  <c r="G3592" i="4"/>
  <c r="F3592" i="4"/>
  <c r="G3591" i="4"/>
  <c r="F3591" i="4"/>
  <c r="G3590" i="4"/>
  <c r="F3590" i="4"/>
  <c r="G3589" i="4"/>
  <c r="F3589" i="4"/>
  <c r="G3588" i="4"/>
  <c r="F3588" i="4"/>
  <c r="F3587" i="4"/>
  <c r="F3584" i="4"/>
  <c r="G3583" i="4"/>
  <c r="F3583" i="4"/>
  <c r="G3582" i="4"/>
  <c r="F3582" i="4"/>
  <c r="G3581" i="4"/>
  <c r="F3581" i="4"/>
  <c r="G3580" i="4"/>
  <c r="F3580" i="4"/>
  <c r="G3579" i="4"/>
  <c r="F3579" i="4"/>
  <c r="G3578" i="4"/>
  <c r="F3578" i="4"/>
  <c r="G3577" i="4"/>
  <c r="F3577" i="4"/>
  <c r="G3576" i="4"/>
  <c r="F3576" i="4"/>
  <c r="G3575" i="4"/>
  <c r="F3575" i="4"/>
  <c r="F3574" i="4"/>
  <c r="G3573" i="4"/>
  <c r="F3573" i="4"/>
  <c r="F3570" i="4"/>
  <c r="G3569" i="4"/>
  <c r="G3568" i="4"/>
  <c r="F3568" i="4"/>
  <c r="G3567" i="4"/>
  <c r="F3567" i="4"/>
  <c r="G3566" i="4"/>
  <c r="F3566" i="4"/>
  <c r="G3565" i="4"/>
  <c r="F3565" i="4"/>
  <c r="G3564" i="4"/>
  <c r="F3564" i="4"/>
  <c r="G3563" i="4"/>
  <c r="F3563" i="4"/>
  <c r="G3562" i="4"/>
  <c r="F3562" i="4"/>
  <c r="G3561" i="4"/>
  <c r="F3561" i="4"/>
  <c r="G3560" i="4"/>
  <c r="F3559" i="4"/>
  <c r="F3556" i="4"/>
  <c r="G3555" i="4"/>
  <c r="F3555" i="4"/>
  <c r="G3554" i="4"/>
  <c r="F3554" i="4"/>
  <c r="G3553" i="4"/>
  <c r="F3553" i="4"/>
  <c r="G3552" i="4"/>
  <c r="F3552" i="4"/>
  <c r="G3551" i="4"/>
  <c r="F3551" i="4"/>
  <c r="G3550" i="4"/>
  <c r="F3550" i="4"/>
  <c r="G3549" i="4"/>
  <c r="F3549" i="4"/>
  <c r="G3548" i="4"/>
  <c r="F3548" i="4"/>
  <c r="G3547" i="4"/>
  <c r="F3547" i="4"/>
  <c r="G3546" i="4"/>
  <c r="F3546" i="4"/>
  <c r="F3545" i="4"/>
  <c r="G3542" i="4"/>
  <c r="F3542" i="4"/>
  <c r="G3541" i="4"/>
  <c r="F3541" i="4"/>
  <c r="G3540" i="4"/>
  <c r="F3540" i="4"/>
  <c r="F3539" i="4"/>
  <c r="G3538" i="4"/>
  <c r="G3537" i="4"/>
  <c r="F3537" i="4"/>
  <c r="G3536" i="4"/>
  <c r="F3536" i="4"/>
  <c r="G3535" i="4"/>
  <c r="F3535" i="4"/>
  <c r="G3534" i="4"/>
  <c r="F3534" i="4"/>
  <c r="G3533" i="4"/>
  <c r="F3533" i="4"/>
  <c r="G3532" i="4"/>
  <c r="F3532" i="4"/>
  <c r="G3531" i="4"/>
  <c r="F3531" i="4"/>
  <c r="G3530" i="4"/>
  <c r="F3530" i="4"/>
  <c r="G3529" i="4"/>
  <c r="F3529" i="4"/>
  <c r="G3528" i="4"/>
  <c r="F3528" i="4"/>
  <c r="F3527" i="4"/>
  <c r="G3526" i="4"/>
  <c r="F3526" i="4"/>
  <c r="G3523" i="4"/>
  <c r="F3523" i="4"/>
  <c r="F3522" i="4"/>
  <c r="G3521" i="4"/>
  <c r="F3521" i="4"/>
  <c r="F3520" i="4"/>
  <c r="G3519" i="4"/>
  <c r="F3519" i="4"/>
  <c r="G3518" i="4"/>
  <c r="F3518" i="4"/>
  <c r="G3517" i="4"/>
  <c r="F3517" i="4"/>
  <c r="G3516" i="4"/>
  <c r="F3516" i="4"/>
  <c r="G3515" i="4"/>
  <c r="F3515" i="4"/>
  <c r="G3514" i="4"/>
  <c r="F3514" i="4"/>
  <c r="G3513" i="4"/>
  <c r="F3513" i="4"/>
  <c r="G3512" i="4"/>
  <c r="F3512" i="4"/>
  <c r="G3511" i="4"/>
  <c r="F3511" i="4"/>
  <c r="G3510" i="4"/>
  <c r="F3510" i="4"/>
  <c r="G3509" i="4"/>
  <c r="F3509" i="4"/>
  <c r="G3508" i="4"/>
  <c r="F3508" i="4"/>
  <c r="G3507" i="4"/>
  <c r="F3507" i="4"/>
  <c r="G3506" i="4"/>
  <c r="F3506" i="4"/>
  <c r="G3505" i="4"/>
  <c r="F3505" i="4"/>
  <c r="G3502" i="4"/>
  <c r="F3502" i="4"/>
  <c r="F3501" i="4"/>
  <c r="G3500" i="4"/>
  <c r="F3500" i="4"/>
  <c r="F3499" i="4"/>
  <c r="G3498" i="4"/>
  <c r="F3498" i="4"/>
  <c r="G3497" i="4"/>
  <c r="F3497" i="4"/>
  <c r="G3496" i="4"/>
  <c r="F3496" i="4"/>
  <c r="G3495" i="4"/>
  <c r="F3495" i="4"/>
  <c r="G3494" i="4"/>
  <c r="F3494" i="4"/>
  <c r="G3493" i="4"/>
  <c r="F3493" i="4"/>
  <c r="G3492" i="4"/>
  <c r="F3492" i="4"/>
  <c r="G3491" i="4"/>
  <c r="F3491" i="4"/>
  <c r="G3490" i="4"/>
  <c r="F3490" i="4"/>
  <c r="G3489" i="4"/>
  <c r="F3489" i="4"/>
  <c r="G3488" i="4"/>
  <c r="F3488" i="4"/>
  <c r="G3487" i="4"/>
  <c r="F3487" i="4"/>
  <c r="G3486" i="4"/>
  <c r="F3486" i="4"/>
  <c r="G3485" i="4"/>
  <c r="F3485" i="4"/>
  <c r="G3484" i="4"/>
  <c r="F3484" i="4"/>
  <c r="F3481" i="4"/>
  <c r="G3480" i="4"/>
  <c r="F3480" i="4"/>
  <c r="G3479" i="4"/>
  <c r="F3479" i="4"/>
  <c r="G3478" i="4"/>
  <c r="F3478" i="4"/>
  <c r="G3477" i="4"/>
  <c r="F3477" i="4"/>
  <c r="G3476" i="4"/>
  <c r="F3476" i="4"/>
  <c r="G3475" i="4"/>
  <c r="F3475" i="4"/>
  <c r="G3474" i="4"/>
  <c r="F3474" i="4"/>
  <c r="G3473" i="4"/>
  <c r="F3473" i="4"/>
  <c r="G3472" i="4"/>
  <c r="F3472" i="4"/>
  <c r="F3471" i="4"/>
  <c r="G3470" i="4"/>
  <c r="F3470" i="4"/>
  <c r="F3467" i="4"/>
  <c r="G3466" i="4"/>
  <c r="F3466" i="4"/>
  <c r="G3465" i="4"/>
  <c r="F3465" i="4"/>
  <c r="G3464" i="4"/>
  <c r="F3464" i="4"/>
  <c r="G3463" i="4"/>
  <c r="F3463" i="4"/>
  <c r="G3462" i="4"/>
  <c r="F3462" i="4"/>
  <c r="G3461" i="4"/>
  <c r="F3461" i="4"/>
  <c r="G3460" i="4"/>
  <c r="F3460" i="4"/>
  <c r="G3459" i="4"/>
  <c r="F3459" i="4"/>
  <c r="G3458" i="4"/>
  <c r="F3458" i="4"/>
  <c r="F3457" i="4"/>
  <c r="F3454" i="4"/>
  <c r="G3453" i="4"/>
  <c r="F3453" i="4"/>
  <c r="G3452" i="4"/>
  <c r="F3452" i="4"/>
  <c r="G3451" i="4"/>
  <c r="F3451" i="4"/>
  <c r="G3450" i="4"/>
  <c r="F3450" i="4"/>
  <c r="G3449" i="4"/>
  <c r="F3449" i="4"/>
  <c r="G3448" i="4"/>
  <c r="F3448" i="4"/>
  <c r="G3447" i="4"/>
  <c r="F3447" i="4"/>
  <c r="G3446" i="4"/>
  <c r="F3446" i="4"/>
  <c r="F3445" i="4"/>
  <c r="G3444" i="4"/>
  <c r="F3444" i="4"/>
  <c r="G3441" i="4"/>
  <c r="F3441" i="4"/>
  <c r="G3440" i="4"/>
  <c r="F3440" i="4"/>
  <c r="F3439" i="4"/>
  <c r="G3438" i="4"/>
  <c r="G3437" i="4"/>
  <c r="F3437" i="4"/>
  <c r="G3436" i="4"/>
  <c r="F3436" i="4"/>
  <c r="G3435" i="4"/>
  <c r="F3435" i="4"/>
  <c r="G3434" i="4"/>
  <c r="F3434" i="4"/>
  <c r="G3433" i="4"/>
  <c r="F3433" i="4"/>
  <c r="G3432" i="4"/>
  <c r="F3432" i="4"/>
  <c r="G3431" i="4"/>
  <c r="F3431" i="4"/>
  <c r="G3430" i="4"/>
  <c r="F3430" i="4"/>
  <c r="G3429" i="4"/>
  <c r="F3429" i="4"/>
  <c r="G3428" i="4"/>
  <c r="F3428" i="4"/>
  <c r="F3427" i="4"/>
  <c r="G3424" i="4"/>
  <c r="F3424" i="4"/>
  <c r="G3423" i="4"/>
  <c r="F3423" i="4"/>
  <c r="F3422" i="4"/>
  <c r="G3421" i="4"/>
  <c r="G3420" i="4"/>
  <c r="F3420" i="4"/>
  <c r="G3419" i="4"/>
  <c r="F3419" i="4"/>
  <c r="G3418" i="4"/>
  <c r="F3418" i="4"/>
  <c r="G3417" i="4"/>
  <c r="F3417" i="4"/>
  <c r="G3416" i="4"/>
  <c r="F3416" i="4"/>
  <c r="G3415" i="4"/>
  <c r="F3415" i="4"/>
  <c r="G3414" i="4"/>
  <c r="F3414" i="4"/>
  <c r="G3413" i="4"/>
  <c r="F3413" i="4"/>
  <c r="G3412" i="4"/>
  <c r="F3412" i="4"/>
  <c r="F3411" i="4"/>
  <c r="G3410" i="4"/>
  <c r="F3410" i="4"/>
  <c r="G3407" i="4"/>
  <c r="F3407" i="4"/>
  <c r="F3406" i="4"/>
  <c r="G3405" i="4"/>
  <c r="F3405" i="4"/>
  <c r="F3404" i="4"/>
  <c r="G3403" i="4"/>
  <c r="F3403" i="4"/>
  <c r="G3402" i="4"/>
  <c r="F3402" i="4"/>
  <c r="G3401" i="4"/>
  <c r="F3401" i="4"/>
  <c r="G3400" i="4"/>
  <c r="F3400" i="4"/>
  <c r="G3399" i="4"/>
  <c r="F3399" i="4"/>
  <c r="G3398" i="4"/>
  <c r="F3398" i="4"/>
  <c r="G3397" i="4"/>
  <c r="F3397" i="4"/>
  <c r="G3396" i="4"/>
  <c r="F3396" i="4"/>
  <c r="G3395" i="4"/>
  <c r="F3395" i="4"/>
  <c r="G3394" i="4"/>
  <c r="F3394" i="4"/>
  <c r="G3393" i="4"/>
  <c r="F3393" i="4"/>
  <c r="G3392" i="4"/>
  <c r="F3392" i="4"/>
  <c r="F3391" i="4"/>
  <c r="G3390" i="4"/>
  <c r="F3390" i="4"/>
  <c r="G3387" i="4"/>
  <c r="F3387" i="4"/>
  <c r="G3386" i="4"/>
  <c r="F3386" i="4"/>
  <c r="F3385" i="4"/>
  <c r="G3384" i="4"/>
  <c r="F3384" i="4"/>
  <c r="F3383" i="4"/>
  <c r="G3382" i="4"/>
  <c r="F3382" i="4"/>
  <c r="G3381" i="4"/>
  <c r="F3381" i="4"/>
  <c r="G3380" i="4"/>
  <c r="F3380" i="4"/>
  <c r="G3379" i="4"/>
  <c r="F3379" i="4"/>
  <c r="G3378" i="4"/>
  <c r="F3378" i="4"/>
  <c r="G3377" i="4"/>
  <c r="F3377" i="4"/>
  <c r="G3376" i="4"/>
  <c r="F3376" i="4"/>
  <c r="G3375" i="4"/>
  <c r="F3375" i="4"/>
  <c r="G3374" i="4"/>
  <c r="F3374" i="4"/>
  <c r="G3373" i="4"/>
  <c r="F3373" i="4"/>
  <c r="G3372" i="4"/>
  <c r="F3372" i="4"/>
  <c r="F3371" i="4"/>
  <c r="G3370" i="4"/>
  <c r="F3370" i="4"/>
  <c r="G3367" i="4"/>
  <c r="F3367" i="4"/>
  <c r="F3366" i="4"/>
  <c r="G3365" i="4"/>
  <c r="G3364" i="4"/>
  <c r="F3364" i="4"/>
  <c r="G3363" i="4"/>
  <c r="F3363" i="4"/>
  <c r="G3362" i="4"/>
  <c r="F3362" i="4"/>
  <c r="G3361" i="4"/>
  <c r="F3361" i="4"/>
  <c r="G3360" i="4"/>
  <c r="F3360" i="4"/>
  <c r="G3359" i="4"/>
  <c r="F3359" i="4"/>
  <c r="G3358" i="4"/>
  <c r="F3358" i="4"/>
  <c r="G3357" i="4"/>
  <c r="F3357" i="4"/>
  <c r="G3356" i="4"/>
  <c r="F3356" i="4"/>
  <c r="G3355" i="4"/>
  <c r="F3355" i="4"/>
  <c r="F3354" i="4"/>
  <c r="G3353" i="4"/>
  <c r="F3353" i="4"/>
  <c r="G3352" i="4"/>
  <c r="F3352" i="4"/>
  <c r="G3349" i="4"/>
  <c r="F3349" i="4"/>
  <c r="G3348" i="4"/>
  <c r="F3348" i="4"/>
  <c r="F3347" i="4"/>
  <c r="G3346" i="4"/>
  <c r="F3346" i="4"/>
  <c r="G3345" i="4"/>
  <c r="G3344" i="4"/>
  <c r="F3344" i="4"/>
  <c r="G3343" i="4"/>
  <c r="F3343" i="4"/>
  <c r="G3342" i="4"/>
  <c r="F3342" i="4"/>
  <c r="G3341" i="4"/>
  <c r="F3341" i="4"/>
  <c r="G3340" i="4"/>
  <c r="F3340" i="4"/>
  <c r="G3339" i="4"/>
  <c r="F3339" i="4"/>
  <c r="G3338" i="4"/>
  <c r="F3338" i="4"/>
  <c r="G3337" i="4"/>
  <c r="F3337" i="4"/>
  <c r="G3336" i="4"/>
  <c r="F3336" i="4"/>
  <c r="G3335" i="4"/>
  <c r="F3335" i="4"/>
  <c r="G3334" i="4"/>
  <c r="F3334" i="4"/>
  <c r="F3333" i="4"/>
  <c r="F3330" i="4"/>
  <c r="G3329" i="4"/>
  <c r="F3329" i="4"/>
  <c r="G3328" i="4"/>
  <c r="F3328" i="4"/>
  <c r="G3327" i="4"/>
  <c r="F3327" i="4"/>
  <c r="G3326" i="4"/>
  <c r="F3326" i="4"/>
  <c r="G3325" i="4"/>
  <c r="F3325" i="4"/>
  <c r="G3324" i="4"/>
  <c r="F3324" i="4"/>
  <c r="G3323" i="4"/>
  <c r="F3323" i="4"/>
  <c r="G3322" i="4"/>
  <c r="F3322" i="4"/>
  <c r="G3321" i="4"/>
  <c r="F3321" i="4"/>
  <c r="F3320" i="4"/>
  <c r="G3319" i="4"/>
  <c r="F3319" i="4"/>
  <c r="G3316" i="4"/>
  <c r="F3316" i="4"/>
  <c r="F3315" i="4"/>
  <c r="G3314" i="4"/>
  <c r="F3314" i="4"/>
  <c r="G3313" i="4"/>
  <c r="F3313" i="4"/>
  <c r="G3312" i="4"/>
  <c r="F3312" i="4"/>
  <c r="G3311" i="4"/>
  <c r="F3311" i="4"/>
  <c r="G3310" i="4"/>
  <c r="F3310" i="4"/>
  <c r="G3309" i="4"/>
  <c r="F3309" i="4"/>
  <c r="G3308" i="4"/>
  <c r="F3308" i="4"/>
  <c r="G3307" i="4"/>
  <c r="F3307" i="4"/>
  <c r="G3306" i="4"/>
  <c r="F3306" i="4"/>
  <c r="F3305" i="4"/>
  <c r="F3300" i="4"/>
  <c r="F3299" i="4"/>
  <c r="G3298" i="4"/>
  <c r="F3298" i="4"/>
  <c r="G3297" i="4"/>
  <c r="F3297" i="4"/>
  <c r="G3296" i="4"/>
  <c r="F3296" i="4"/>
  <c r="G3295" i="4"/>
  <c r="F3295" i="4"/>
  <c r="G3294" i="4"/>
  <c r="F3294" i="4"/>
  <c r="G3293" i="4"/>
  <c r="F3293" i="4"/>
  <c r="G3292" i="4"/>
  <c r="F3292" i="4"/>
  <c r="G3291" i="4"/>
  <c r="F3291" i="4"/>
  <c r="G3290" i="4"/>
  <c r="G3287" i="4"/>
  <c r="F3287" i="4"/>
  <c r="G3286" i="4"/>
  <c r="F3286" i="4"/>
  <c r="F3285" i="4"/>
  <c r="F3284" i="4"/>
  <c r="F3283" i="4"/>
  <c r="G3282" i="4"/>
  <c r="F3282" i="4"/>
  <c r="F3281" i="4"/>
  <c r="G3280" i="4"/>
  <c r="F3280" i="4"/>
  <c r="G3279" i="4"/>
  <c r="F3279" i="4"/>
  <c r="G3278" i="4"/>
  <c r="F3278" i="4"/>
  <c r="G3277" i="4"/>
  <c r="F3277" i="4"/>
  <c r="G3276" i="4"/>
  <c r="F3276" i="4"/>
  <c r="G3275" i="4"/>
  <c r="F3275" i="4"/>
  <c r="G3274" i="4"/>
  <c r="F3274" i="4"/>
  <c r="G3273" i="4"/>
  <c r="F3273" i="4"/>
  <c r="G3272" i="4"/>
  <c r="F3272" i="4"/>
  <c r="G3271" i="4"/>
  <c r="F3271" i="4"/>
  <c r="G3270" i="4"/>
  <c r="F3270" i="4"/>
  <c r="G3269" i="4"/>
  <c r="F3269" i="4"/>
  <c r="G3268" i="4"/>
  <c r="F3268" i="4"/>
  <c r="F3267" i="4"/>
  <c r="G3266" i="4"/>
  <c r="F3266" i="4"/>
  <c r="G3265" i="4"/>
  <c r="F3265" i="4"/>
  <c r="F3264" i="4"/>
  <c r="F3263" i="4"/>
  <c r="G3262" i="4"/>
  <c r="F3262" i="4"/>
  <c r="G3261" i="4"/>
  <c r="F3261" i="4"/>
  <c r="G3260" i="4"/>
  <c r="F3260" i="4"/>
  <c r="G3259" i="4"/>
  <c r="F3259" i="4"/>
  <c r="G3258" i="4"/>
  <c r="F3258" i="4"/>
  <c r="G3257" i="4"/>
  <c r="F3257" i="4"/>
  <c r="G3256" i="4"/>
  <c r="F3256" i="4"/>
  <c r="G3255" i="4"/>
  <c r="F3255" i="4"/>
  <c r="G3254" i="4"/>
  <c r="F3254" i="4"/>
  <c r="G3253" i="4"/>
  <c r="F3253" i="4"/>
  <c r="G3252" i="4"/>
  <c r="F3252" i="4"/>
  <c r="G3251" i="4"/>
  <c r="F3251" i="4"/>
  <c r="G3250" i="4"/>
  <c r="F3250" i="4"/>
  <c r="G3249" i="4"/>
  <c r="F3249" i="4"/>
  <c r="G3248" i="4"/>
  <c r="F3248" i="4"/>
  <c r="G3247" i="4"/>
  <c r="F3247" i="4"/>
  <c r="G3246" i="4"/>
  <c r="F3246" i="4"/>
  <c r="G3245" i="4"/>
  <c r="F3245" i="4"/>
  <c r="G3244" i="4"/>
  <c r="F3243" i="4"/>
  <c r="G3242" i="4"/>
  <c r="F3242" i="4"/>
  <c r="G3239" i="4"/>
  <c r="F3239" i="4"/>
  <c r="G3238" i="4"/>
  <c r="F3238" i="4"/>
  <c r="G3237" i="4"/>
  <c r="F3237" i="4"/>
  <c r="G3236" i="4"/>
  <c r="F3236" i="4"/>
  <c r="G3235" i="4"/>
  <c r="F3235" i="4"/>
  <c r="G3234" i="4"/>
  <c r="F3234" i="4"/>
  <c r="G3233" i="4"/>
  <c r="F3233" i="4"/>
  <c r="G3232" i="4"/>
  <c r="F3232" i="4"/>
  <c r="F3231" i="4"/>
  <c r="F3230" i="4"/>
  <c r="G3229" i="4"/>
  <c r="F3229" i="4"/>
  <c r="G3228" i="4"/>
  <c r="F3228" i="4"/>
  <c r="G3225" i="4"/>
  <c r="F3225" i="4"/>
  <c r="G3224" i="4"/>
  <c r="F3224" i="4"/>
  <c r="G3223" i="4"/>
  <c r="F3223" i="4"/>
  <c r="G3222" i="4"/>
  <c r="F3222" i="4"/>
  <c r="G3221" i="4"/>
  <c r="F3221" i="4"/>
  <c r="G3220" i="4"/>
  <c r="F3220" i="4"/>
  <c r="G3219" i="4"/>
  <c r="F3219" i="4"/>
  <c r="F3218" i="4"/>
  <c r="F3217" i="4"/>
  <c r="G3216" i="4"/>
  <c r="F3216" i="4"/>
  <c r="G3215" i="4"/>
  <c r="F3215" i="4"/>
  <c r="G3214" i="4"/>
  <c r="F3214" i="4"/>
  <c r="G3213" i="4"/>
  <c r="F3213" i="4"/>
  <c r="F3210" i="4"/>
  <c r="F3209" i="4"/>
  <c r="G3208" i="4"/>
  <c r="F3208" i="4"/>
  <c r="G3207" i="4"/>
  <c r="F3207" i="4"/>
  <c r="G3206" i="4"/>
  <c r="F3206" i="4"/>
  <c r="G3205" i="4"/>
  <c r="F3205" i="4"/>
  <c r="G3204" i="4"/>
  <c r="F3204" i="4"/>
  <c r="G3203" i="4"/>
  <c r="F3203" i="4"/>
  <c r="G3202" i="4"/>
  <c r="F3202" i="4"/>
  <c r="G3201" i="4"/>
  <c r="F3201" i="4"/>
  <c r="G3200" i="4"/>
  <c r="F3200" i="4"/>
  <c r="G3199" i="4"/>
  <c r="F3199" i="4"/>
  <c r="G3198" i="4"/>
  <c r="F3198" i="4"/>
  <c r="F3195" i="4"/>
  <c r="G3194" i="4"/>
  <c r="F3194" i="4"/>
  <c r="G3193" i="4"/>
  <c r="F3193" i="4"/>
  <c r="G3192" i="4"/>
  <c r="F3192" i="4"/>
  <c r="G3191" i="4"/>
  <c r="F3191" i="4"/>
  <c r="F3190" i="4"/>
  <c r="G3189" i="4"/>
  <c r="F3189" i="4"/>
  <c r="G3188" i="4"/>
  <c r="F3188" i="4"/>
  <c r="F3187" i="4"/>
  <c r="G3186" i="4"/>
  <c r="G3185" i="4"/>
  <c r="F3185" i="4"/>
  <c r="G3184" i="4"/>
  <c r="F3184" i="4"/>
  <c r="G3183" i="4"/>
  <c r="F3183" i="4"/>
  <c r="G3182" i="4"/>
  <c r="F3182" i="4"/>
  <c r="G3181" i="4"/>
  <c r="F3181" i="4"/>
  <c r="G3180" i="4"/>
  <c r="F3177" i="4"/>
  <c r="G3176" i="4"/>
  <c r="F3176" i="4"/>
  <c r="G3175" i="4"/>
  <c r="F3175" i="4"/>
  <c r="G3174" i="4"/>
  <c r="F3174" i="4"/>
  <c r="G3173" i="4"/>
  <c r="F3173" i="4"/>
  <c r="F3172" i="4"/>
  <c r="G3171" i="4"/>
  <c r="F3171" i="4"/>
  <c r="G3170" i="4"/>
  <c r="F3170" i="4"/>
  <c r="G3169" i="4"/>
  <c r="F3169" i="4"/>
  <c r="G3168" i="4"/>
  <c r="F3168" i="4"/>
  <c r="G3167" i="4"/>
  <c r="F3167" i="4"/>
  <c r="G3166" i="4"/>
  <c r="G3163" i="4"/>
  <c r="F3163" i="4"/>
  <c r="G3162" i="4"/>
  <c r="F3162" i="4"/>
  <c r="G3161" i="4"/>
  <c r="F3161" i="4"/>
  <c r="G3160" i="4"/>
  <c r="F3160" i="4"/>
  <c r="G3159" i="4"/>
  <c r="F3159" i="4"/>
  <c r="G3158" i="4"/>
  <c r="F3158" i="4"/>
  <c r="G3157" i="4"/>
  <c r="F3157" i="4"/>
  <c r="G3156" i="4"/>
  <c r="F3156" i="4"/>
  <c r="F3155" i="4"/>
  <c r="F3154" i="4"/>
  <c r="G3151" i="4"/>
  <c r="F3151" i="4"/>
  <c r="G3150" i="4"/>
  <c r="F3150" i="4"/>
  <c r="G3149" i="4"/>
  <c r="F3149" i="4"/>
  <c r="G3148" i="4"/>
  <c r="F3148" i="4"/>
  <c r="G3147" i="4"/>
  <c r="F3147" i="4"/>
  <c r="G3146" i="4"/>
  <c r="F3146" i="4"/>
  <c r="G3145" i="4"/>
  <c r="F3145" i="4"/>
  <c r="G3144" i="4"/>
  <c r="F3144" i="4"/>
  <c r="F3143" i="4"/>
  <c r="F3142" i="4"/>
  <c r="G3141" i="4"/>
  <c r="F3141" i="4"/>
  <c r="G3138" i="4"/>
  <c r="F3138" i="4"/>
  <c r="G3137" i="4"/>
  <c r="F3137" i="4"/>
  <c r="G3136" i="4"/>
  <c r="F3136" i="4"/>
  <c r="G3135" i="4"/>
  <c r="F3135" i="4"/>
  <c r="G3134" i="4"/>
  <c r="F3134" i="4"/>
  <c r="G3133" i="4"/>
  <c r="F3133" i="4"/>
  <c r="G3132" i="4"/>
  <c r="F3132" i="4"/>
  <c r="G3131" i="4"/>
  <c r="F3131" i="4"/>
  <c r="F3130" i="4"/>
  <c r="F3129" i="4"/>
  <c r="G3126" i="4"/>
  <c r="F3126" i="4"/>
  <c r="G3125" i="4"/>
  <c r="F3125" i="4"/>
  <c r="G3124" i="4"/>
  <c r="F3124" i="4"/>
  <c r="G3123" i="4"/>
  <c r="F3123" i="4"/>
  <c r="G3122" i="4"/>
  <c r="F3122" i="4"/>
  <c r="G3121" i="4"/>
  <c r="F3121" i="4"/>
  <c r="G3120" i="4"/>
  <c r="F3120" i="4"/>
  <c r="G3119" i="4"/>
  <c r="F3119" i="4"/>
  <c r="F3118" i="4"/>
  <c r="F3117" i="4"/>
  <c r="G3116" i="4"/>
  <c r="F3116" i="4"/>
  <c r="G3115" i="4"/>
  <c r="F3115" i="4"/>
  <c r="G3114" i="4"/>
  <c r="F3114" i="4"/>
  <c r="G3113" i="4"/>
  <c r="F3113" i="4"/>
  <c r="G3110" i="4"/>
  <c r="F3110" i="4"/>
  <c r="G3109" i="4"/>
  <c r="F3109" i="4"/>
  <c r="G3108" i="4"/>
  <c r="F3108" i="4"/>
  <c r="G3107" i="4"/>
  <c r="F3107" i="4"/>
  <c r="G3106" i="4"/>
  <c r="F3106" i="4"/>
  <c r="G3105" i="4"/>
  <c r="F3105" i="4"/>
  <c r="G3104" i="4"/>
  <c r="F3104" i="4"/>
  <c r="F3103" i="4"/>
  <c r="F3102" i="4"/>
  <c r="G3101" i="4"/>
  <c r="F3101" i="4"/>
  <c r="G3100" i="4"/>
  <c r="F3100" i="4"/>
  <c r="G3099" i="4"/>
  <c r="F3099" i="4"/>
  <c r="G3098" i="4"/>
  <c r="F3098" i="4"/>
  <c r="G3097" i="4"/>
  <c r="F3097" i="4"/>
  <c r="G3094" i="4"/>
  <c r="F3094" i="4"/>
  <c r="G3093" i="4"/>
  <c r="F3093" i="4"/>
  <c r="G3092" i="4"/>
  <c r="F3092" i="4"/>
  <c r="G3091" i="4"/>
  <c r="F3091" i="4"/>
  <c r="G3090" i="4"/>
  <c r="F3090" i="4"/>
  <c r="G3089" i="4"/>
  <c r="F3089" i="4"/>
  <c r="F3088" i="4"/>
  <c r="F3087" i="4"/>
  <c r="G3086" i="4"/>
  <c r="F3086" i="4"/>
  <c r="G3085" i="4"/>
  <c r="F3085" i="4"/>
  <c r="G3084" i="4"/>
  <c r="F3084" i="4"/>
  <c r="G3081" i="4"/>
  <c r="F3081" i="4"/>
  <c r="G3080" i="4"/>
  <c r="F3080" i="4"/>
  <c r="G3079" i="4"/>
  <c r="F3079" i="4"/>
  <c r="G3078" i="4"/>
  <c r="F3078" i="4"/>
  <c r="G3077" i="4"/>
  <c r="F3077" i="4"/>
  <c r="G3076" i="4"/>
  <c r="F3076" i="4"/>
  <c r="F3075" i="4"/>
  <c r="F3074" i="4"/>
  <c r="G3073" i="4"/>
  <c r="F3073" i="4"/>
  <c r="G3072" i="4"/>
  <c r="F3072" i="4"/>
  <c r="G3071" i="4"/>
  <c r="F3071" i="4"/>
  <c r="G3068" i="4"/>
  <c r="F3068" i="4"/>
  <c r="G3067" i="4"/>
  <c r="F3067" i="4"/>
  <c r="G3066" i="4"/>
  <c r="F3066" i="4"/>
  <c r="G3065" i="4"/>
  <c r="F3065" i="4"/>
  <c r="G3064" i="4"/>
  <c r="F3064" i="4"/>
  <c r="G3063" i="4"/>
  <c r="F3063" i="4"/>
  <c r="G3062" i="4"/>
  <c r="F3062" i="4"/>
  <c r="G3061" i="4"/>
  <c r="F3061" i="4"/>
  <c r="F3060" i="4"/>
  <c r="F3059" i="4"/>
  <c r="G3056" i="4"/>
  <c r="F3056" i="4"/>
  <c r="G3055" i="4"/>
  <c r="F3055" i="4"/>
  <c r="G3054" i="4"/>
  <c r="F3054" i="4"/>
  <c r="G3053" i="4"/>
  <c r="F3053" i="4"/>
  <c r="G3052" i="4"/>
  <c r="F3052" i="4"/>
  <c r="G3051" i="4"/>
  <c r="F3051" i="4"/>
  <c r="G3050" i="4"/>
  <c r="F3050" i="4"/>
  <c r="F3049" i="4"/>
  <c r="F3048" i="4"/>
  <c r="G3047" i="4"/>
  <c r="F3047" i="4"/>
  <c r="G3042" i="4"/>
  <c r="F3042" i="4"/>
  <c r="F3041" i="4"/>
  <c r="G3040" i="4"/>
  <c r="F3040" i="4"/>
  <c r="G3039" i="4"/>
  <c r="F3039" i="4"/>
  <c r="G3038" i="4"/>
  <c r="F3038" i="4"/>
  <c r="G3037" i="4"/>
  <c r="F3037" i="4"/>
  <c r="G3036" i="4"/>
  <c r="F3036" i="4"/>
  <c r="G3035" i="4"/>
  <c r="F3035" i="4"/>
  <c r="G3034" i="4"/>
  <c r="F3034" i="4"/>
  <c r="G3033" i="4"/>
  <c r="F3033" i="4"/>
  <c r="F3032" i="4"/>
  <c r="F3029" i="4"/>
  <c r="F3028" i="4"/>
  <c r="F3027" i="4"/>
  <c r="F3026" i="4"/>
  <c r="G3025" i="4"/>
  <c r="F3025" i="4"/>
  <c r="G3024" i="4"/>
  <c r="F3024" i="4"/>
  <c r="G3023" i="4"/>
  <c r="F3023" i="4"/>
  <c r="G3022" i="4"/>
  <c r="F3022" i="4"/>
  <c r="G3021" i="4"/>
  <c r="F3021" i="4"/>
  <c r="G3020" i="4"/>
  <c r="F3020" i="4"/>
  <c r="G3019" i="4"/>
  <c r="F3019" i="4"/>
  <c r="G3018" i="4"/>
  <c r="F3018" i="4"/>
  <c r="G3017" i="4"/>
  <c r="F3017" i="4"/>
  <c r="G3016" i="4"/>
  <c r="F3016" i="4"/>
  <c r="G3015" i="4"/>
  <c r="F3015" i="4"/>
  <c r="G3014" i="4"/>
  <c r="F3014" i="4"/>
  <c r="F3013" i="4"/>
  <c r="F3012" i="4"/>
  <c r="G3011" i="4"/>
  <c r="F3011" i="4"/>
  <c r="G3010" i="4"/>
  <c r="F3010" i="4"/>
  <c r="G3009" i="4"/>
  <c r="G3008" i="4"/>
  <c r="F3008" i="4"/>
  <c r="F3007" i="4"/>
  <c r="F3006" i="4"/>
  <c r="G3005" i="4"/>
  <c r="F3005" i="4"/>
  <c r="G3004" i="4"/>
  <c r="F3004" i="4"/>
  <c r="G3003" i="4"/>
  <c r="F3003" i="4"/>
  <c r="G3002" i="4"/>
  <c r="F3002" i="4"/>
  <c r="G3001" i="4"/>
  <c r="F3001" i="4"/>
  <c r="G3000" i="4"/>
  <c r="G2999" i="4"/>
  <c r="F2999" i="4"/>
  <c r="G2998" i="4"/>
  <c r="F2998" i="4"/>
  <c r="G2997" i="4"/>
  <c r="F2997" i="4"/>
  <c r="G2996" i="4"/>
  <c r="F2996" i="4"/>
  <c r="G2995" i="4"/>
  <c r="F2995" i="4"/>
  <c r="G2994" i="4"/>
  <c r="F2994" i="4"/>
  <c r="G2993" i="4"/>
  <c r="F2993" i="4"/>
  <c r="G2992" i="4"/>
  <c r="F2992" i="4"/>
  <c r="G2991" i="4"/>
  <c r="F2990" i="4"/>
  <c r="G2987" i="4"/>
  <c r="F2987" i="4"/>
  <c r="G2986" i="4"/>
  <c r="F2986" i="4"/>
  <c r="G2985" i="4"/>
  <c r="F2985" i="4"/>
  <c r="G2984" i="4"/>
  <c r="F2984" i="4"/>
  <c r="G2983" i="4"/>
  <c r="F2983" i="4"/>
  <c r="G2982" i="4"/>
  <c r="F2982" i="4"/>
  <c r="G2981" i="4"/>
  <c r="F2981" i="4"/>
  <c r="G2980" i="4"/>
  <c r="F2980" i="4"/>
  <c r="F2979" i="4"/>
  <c r="F2978" i="4"/>
  <c r="G2977" i="4"/>
  <c r="F2977" i="4"/>
  <c r="G2976" i="4"/>
  <c r="F2976" i="4"/>
  <c r="G2973" i="4"/>
  <c r="F2973" i="4"/>
  <c r="G2972" i="4"/>
  <c r="F2972" i="4"/>
  <c r="G2971" i="4"/>
  <c r="F2971" i="4"/>
  <c r="G2970" i="4"/>
  <c r="F2970" i="4"/>
  <c r="G2969" i="4"/>
  <c r="F2969" i="4"/>
  <c r="G2968" i="4"/>
  <c r="F2968" i="4"/>
  <c r="G2967" i="4"/>
  <c r="F2967" i="4"/>
  <c r="G2966" i="4"/>
  <c r="F2966" i="4"/>
  <c r="F2965" i="4"/>
  <c r="F2964" i="4"/>
  <c r="G2963" i="4"/>
  <c r="F2963" i="4"/>
  <c r="G2962" i="4"/>
  <c r="F2962" i="4"/>
  <c r="G2959" i="4"/>
  <c r="F2959" i="4"/>
  <c r="G2958" i="4"/>
  <c r="F2958" i="4"/>
  <c r="G2957" i="4"/>
  <c r="F2957" i="4"/>
  <c r="G2956" i="4"/>
  <c r="F2956" i="4"/>
  <c r="G2955" i="4"/>
  <c r="F2955" i="4"/>
  <c r="G2954" i="4"/>
  <c r="F2954" i="4"/>
  <c r="G2953" i="4"/>
  <c r="F2953" i="4"/>
  <c r="G2952" i="4"/>
  <c r="F2952" i="4"/>
  <c r="F2951" i="4"/>
  <c r="F2950" i="4"/>
  <c r="G2949" i="4"/>
  <c r="F2949" i="4"/>
  <c r="G2948" i="4"/>
  <c r="F2948" i="4"/>
  <c r="G2947" i="4"/>
  <c r="F2947" i="4"/>
  <c r="G2946" i="4"/>
  <c r="F2946" i="4"/>
  <c r="G2943" i="4"/>
  <c r="F2943" i="4"/>
  <c r="G2942" i="4"/>
  <c r="F2942" i="4"/>
  <c r="G2941" i="4"/>
  <c r="F2941" i="4"/>
  <c r="G2940" i="4"/>
  <c r="F2940" i="4"/>
  <c r="G2939" i="4"/>
  <c r="F2939" i="4"/>
  <c r="G2938" i="4"/>
  <c r="F2938" i="4"/>
  <c r="G2937" i="4"/>
  <c r="F2937" i="4"/>
  <c r="G2936" i="4"/>
  <c r="F2936" i="4"/>
  <c r="F2935" i="4"/>
  <c r="F2934" i="4"/>
  <c r="G2933" i="4"/>
  <c r="F2933" i="4"/>
  <c r="G2932" i="4"/>
  <c r="F2932" i="4"/>
  <c r="G2929" i="4"/>
  <c r="F2929" i="4"/>
  <c r="G2928" i="4"/>
  <c r="F2928" i="4"/>
  <c r="G2927" i="4"/>
  <c r="F2927" i="4"/>
  <c r="G2926" i="4"/>
  <c r="F2926" i="4"/>
  <c r="G2925" i="4"/>
  <c r="F2925" i="4"/>
  <c r="G2924" i="4"/>
  <c r="F2924" i="4"/>
  <c r="G2923" i="4"/>
  <c r="F2923" i="4"/>
  <c r="G2922" i="4"/>
  <c r="F2922" i="4"/>
  <c r="G2921" i="4"/>
  <c r="F2921" i="4"/>
  <c r="F2920" i="4"/>
  <c r="F2919" i="4"/>
  <c r="F2916" i="4"/>
  <c r="G2915" i="4"/>
  <c r="F2915" i="4"/>
  <c r="G2914" i="4"/>
  <c r="F2914" i="4"/>
  <c r="G2913" i="4"/>
  <c r="F2913" i="4"/>
  <c r="G2912" i="4"/>
  <c r="F2912" i="4"/>
  <c r="F2911" i="4"/>
  <c r="G2910" i="4"/>
  <c r="F2910" i="4"/>
  <c r="G2909" i="4"/>
  <c r="F2909" i="4"/>
  <c r="F2908" i="4"/>
  <c r="G2907" i="4"/>
  <c r="G2906" i="4"/>
  <c r="F2906" i="4"/>
  <c r="G2905" i="4"/>
  <c r="F2905" i="4"/>
  <c r="G2904" i="4"/>
  <c r="F2904" i="4"/>
  <c r="G2903" i="4"/>
  <c r="F2903" i="4"/>
  <c r="G2902" i="4"/>
  <c r="F2902" i="4"/>
  <c r="G2901" i="4"/>
  <c r="F2898" i="4"/>
  <c r="G2897" i="4"/>
  <c r="F2897" i="4"/>
  <c r="G2896" i="4"/>
  <c r="F2896" i="4"/>
  <c r="G2895" i="4"/>
  <c r="F2895" i="4"/>
  <c r="G2894" i="4"/>
  <c r="F2894" i="4"/>
  <c r="F2893" i="4"/>
  <c r="G2892" i="4"/>
  <c r="F2892" i="4"/>
  <c r="G2891" i="4"/>
  <c r="F2891" i="4"/>
  <c r="G2890" i="4"/>
  <c r="F2890" i="4"/>
  <c r="G2889" i="4"/>
  <c r="F2889" i="4"/>
  <c r="G2888" i="4"/>
  <c r="F2888" i="4"/>
  <c r="G2887" i="4"/>
  <c r="G2884" i="4"/>
  <c r="F2884" i="4"/>
  <c r="G2883" i="4"/>
  <c r="F2883" i="4"/>
  <c r="G2882" i="4"/>
  <c r="F2882" i="4"/>
  <c r="G2881" i="4"/>
  <c r="F2881" i="4"/>
  <c r="G2880" i="4"/>
  <c r="F2880" i="4"/>
  <c r="G2879" i="4"/>
  <c r="F2879" i="4"/>
  <c r="G2878" i="4"/>
  <c r="F2878" i="4"/>
  <c r="G2877" i="4"/>
  <c r="F2877" i="4"/>
  <c r="F2876" i="4"/>
  <c r="F2875" i="4"/>
  <c r="G2874" i="4"/>
  <c r="F2874" i="4"/>
  <c r="G2873" i="4"/>
  <c r="F2873" i="4"/>
  <c r="G2870" i="4"/>
  <c r="F2870" i="4"/>
  <c r="G2869" i="4"/>
  <c r="F2869" i="4"/>
  <c r="G2868" i="4"/>
  <c r="F2868" i="4"/>
  <c r="G2867" i="4"/>
  <c r="F2867" i="4"/>
  <c r="G2866" i="4"/>
  <c r="F2866" i="4"/>
  <c r="G2865" i="4"/>
  <c r="F2865" i="4"/>
  <c r="G2864" i="4"/>
  <c r="F2864" i="4"/>
  <c r="G2863" i="4"/>
  <c r="F2863" i="4"/>
  <c r="F2862" i="4"/>
  <c r="F2861" i="4"/>
  <c r="G2858" i="4"/>
  <c r="F2858" i="4"/>
  <c r="G2857" i="4"/>
  <c r="F2857" i="4"/>
  <c r="G2856" i="4"/>
  <c r="F2856" i="4"/>
  <c r="G2855" i="4"/>
  <c r="F2855" i="4"/>
  <c r="G2854" i="4"/>
  <c r="F2854" i="4"/>
  <c r="G2853" i="4"/>
  <c r="F2853" i="4"/>
  <c r="G2852" i="4"/>
  <c r="F2852" i="4"/>
  <c r="G2851" i="4"/>
  <c r="F2851" i="4"/>
  <c r="F2850" i="4"/>
  <c r="F2849" i="4"/>
  <c r="G2848" i="4"/>
  <c r="F2848" i="4"/>
  <c r="G2845" i="4"/>
  <c r="F2845" i="4"/>
  <c r="G2844" i="4"/>
  <c r="F2844" i="4"/>
  <c r="G2843" i="4"/>
  <c r="F2843" i="4"/>
  <c r="G2842" i="4"/>
  <c r="F2842" i="4"/>
  <c r="G2841" i="4"/>
  <c r="F2841" i="4"/>
  <c r="G2840" i="4"/>
  <c r="F2840" i="4"/>
  <c r="G2839" i="4"/>
  <c r="F2839" i="4"/>
  <c r="G2838" i="4"/>
  <c r="F2838" i="4"/>
  <c r="F2837" i="4"/>
  <c r="F2836" i="4"/>
  <c r="G2835" i="4"/>
  <c r="F2835" i="4"/>
  <c r="G2832" i="4"/>
  <c r="F2832" i="4"/>
  <c r="G2831" i="4"/>
  <c r="F2831" i="4"/>
  <c r="G2830" i="4"/>
  <c r="F2830" i="4"/>
  <c r="G2829" i="4"/>
  <c r="F2829" i="4"/>
  <c r="G2828" i="4"/>
  <c r="F2828" i="4"/>
  <c r="G2827" i="4"/>
  <c r="F2827" i="4"/>
  <c r="G2826" i="4"/>
  <c r="F2826" i="4"/>
  <c r="G2825" i="4"/>
  <c r="F2825" i="4"/>
  <c r="F2824" i="4"/>
  <c r="F2823" i="4"/>
  <c r="G2822" i="4"/>
  <c r="F2822" i="4"/>
  <c r="G2819" i="4"/>
  <c r="F2819" i="4"/>
  <c r="G2818" i="4"/>
  <c r="F2818" i="4"/>
  <c r="G2817" i="4"/>
  <c r="F2817" i="4"/>
  <c r="G2816" i="4"/>
  <c r="F2816" i="4"/>
  <c r="G2815" i="4"/>
  <c r="F2815" i="4"/>
  <c r="G2814" i="4"/>
  <c r="F2814" i="4"/>
  <c r="G2813" i="4"/>
  <c r="F2813" i="4"/>
  <c r="G2812" i="4"/>
  <c r="F2812" i="4"/>
  <c r="F2811" i="4"/>
  <c r="F2810" i="4"/>
  <c r="G2809" i="4"/>
  <c r="F2809" i="4"/>
  <c r="G2808" i="4"/>
  <c r="F2808" i="4"/>
  <c r="G2805" i="4"/>
  <c r="F2805" i="4"/>
  <c r="G2804" i="4"/>
  <c r="F2804" i="4"/>
  <c r="G2803" i="4"/>
  <c r="F2803" i="4"/>
  <c r="G2802" i="4"/>
  <c r="F2802" i="4"/>
  <c r="G2801" i="4"/>
  <c r="F2801" i="4"/>
  <c r="G2800" i="4"/>
  <c r="F2800" i="4"/>
  <c r="G2799" i="4"/>
  <c r="F2799" i="4"/>
  <c r="G2798" i="4"/>
  <c r="F2798" i="4"/>
  <c r="F2797" i="4"/>
  <c r="F2796" i="4"/>
  <c r="G2795" i="4"/>
  <c r="F2795" i="4"/>
  <c r="G2792" i="4"/>
  <c r="F2792" i="4"/>
  <c r="G2791" i="4"/>
  <c r="F2791" i="4"/>
  <c r="G2790" i="4"/>
  <c r="F2790" i="4"/>
  <c r="G2789" i="4"/>
  <c r="F2789" i="4"/>
  <c r="G2788" i="4"/>
  <c r="F2788" i="4"/>
  <c r="G2787" i="4"/>
  <c r="F2787" i="4"/>
  <c r="G2786" i="4"/>
  <c r="F2786" i="4"/>
  <c r="G2785" i="4"/>
  <c r="F2785" i="4"/>
  <c r="F2784" i="4"/>
  <c r="F2783" i="4"/>
  <c r="G2782" i="4"/>
  <c r="F2782" i="4"/>
  <c r="G2781" i="4"/>
  <c r="F2781" i="4"/>
  <c r="G2778" i="4"/>
  <c r="F2778" i="4"/>
  <c r="G2777" i="4"/>
  <c r="F2777" i="4"/>
  <c r="G2776" i="4"/>
  <c r="F2776" i="4"/>
  <c r="G2775" i="4"/>
  <c r="F2775" i="4"/>
  <c r="G2774" i="4"/>
  <c r="F2774" i="4"/>
  <c r="G2773" i="4"/>
  <c r="F2773" i="4"/>
  <c r="G2772" i="4"/>
  <c r="F2772" i="4"/>
  <c r="G2771" i="4"/>
  <c r="F2771" i="4"/>
  <c r="F2770" i="4"/>
  <c r="F2769" i="4"/>
  <c r="G2768" i="4"/>
  <c r="F2768" i="4"/>
  <c r="G2765" i="4"/>
  <c r="F2765" i="4"/>
  <c r="G2764" i="4"/>
  <c r="F2764" i="4"/>
  <c r="G2763" i="4"/>
  <c r="F2763" i="4"/>
  <c r="G2762" i="4"/>
  <c r="F2762" i="4"/>
  <c r="G2761" i="4"/>
  <c r="F2761" i="4"/>
  <c r="G2760" i="4"/>
  <c r="F2760" i="4"/>
  <c r="G2759" i="4"/>
  <c r="F2759" i="4"/>
  <c r="G2758" i="4"/>
  <c r="F2758" i="4"/>
  <c r="F2757" i="4"/>
  <c r="F2756" i="4"/>
  <c r="G2755" i="4"/>
  <c r="F2755" i="4"/>
  <c r="G2754" i="4"/>
  <c r="F2754" i="4"/>
  <c r="G2751" i="4"/>
  <c r="F2751" i="4"/>
  <c r="G2750" i="4"/>
  <c r="F2750" i="4"/>
  <c r="G2749" i="4"/>
  <c r="F2749" i="4"/>
  <c r="G2748" i="4"/>
  <c r="F2748" i="4"/>
  <c r="G2747" i="4"/>
  <c r="F2747" i="4"/>
  <c r="G2746" i="4"/>
  <c r="F2746" i="4"/>
  <c r="G2745" i="4"/>
  <c r="F2745" i="4"/>
  <c r="G2744" i="4"/>
  <c r="F2744" i="4"/>
  <c r="F2743" i="4"/>
  <c r="F2742" i="4"/>
  <c r="G2741" i="4"/>
  <c r="F2741" i="4"/>
  <c r="G2738" i="4"/>
  <c r="F2738" i="4"/>
  <c r="G2737" i="4"/>
  <c r="F2737" i="4"/>
  <c r="G2736" i="4"/>
  <c r="F2736" i="4"/>
  <c r="G2735" i="4"/>
  <c r="F2735" i="4"/>
  <c r="G2734" i="4"/>
  <c r="F2734" i="4"/>
  <c r="G2733" i="4"/>
  <c r="F2733" i="4"/>
  <c r="G2732" i="4"/>
  <c r="F2732" i="4"/>
  <c r="G2731" i="4"/>
  <c r="F2731" i="4"/>
  <c r="F2730" i="4"/>
  <c r="F2729" i="4"/>
  <c r="G2728" i="4"/>
  <c r="F2728" i="4"/>
  <c r="G2725" i="4"/>
  <c r="F2725" i="4"/>
  <c r="G2724" i="4"/>
  <c r="F2724" i="4"/>
  <c r="G2723" i="4"/>
  <c r="F2723" i="4"/>
  <c r="G2722" i="4"/>
  <c r="F2722" i="4"/>
  <c r="G2721" i="4"/>
  <c r="F2721" i="4"/>
  <c r="G2720" i="4"/>
  <c r="F2720" i="4"/>
  <c r="G2719" i="4"/>
  <c r="F2719" i="4"/>
  <c r="G2718" i="4"/>
  <c r="F2718" i="4"/>
  <c r="F2717" i="4"/>
  <c r="F2716" i="4"/>
  <c r="G2715" i="4"/>
  <c r="F2715" i="4"/>
  <c r="G2712" i="4"/>
  <c r="F2712" i="4"/>
  <c r="G2711" i="4"/>
  <c r="F2711" i="4"/>
  <c r="G2710" i="4"/>
  <c r="F2710" i="4"/>
  <c r="G2709" i="4"/>
  <c r="F2709" i="4"/>
  <c r="G2708" i="4"/>
  <c r="F2708" i="4"/>
  <c r="G2707" i="4"/>
  <c r="F2707" i="4"/>
  <c r="G2706" i="4"/>
  <c r="F2706" i="4"/>
  <c r="G2705" i="4"/>
  <c r="F2705" i="4"/>
  <c r="F2704" i="4"/>
  <c r="F2703" i="4"/>
  <c r="G2702" i="4"/>
  <c r="F2702" i="4"/>
  <c r="G2699" i="4"/>
  <c r="F2699" i="4"/>
  <c r="G2698" i="4"/>
  <c r="F2698" i="4"/>
  <c r="G2697" i="4"/>
  <c r="F2697" i="4"/>
  <c r="G2696" i="4"/>
  <c r="F2696" i="4"/>
  <c r="G2695" i="4"/>
  <c r="F2695" i="4"/>
  <c r="G2694" i="4"/>
  <c r="F2694" i="4"/>
  <c r="G2693" i="4"/>
  <c r="F2693" i="4"/>
  <c r="G2692" i="4"/>
  <c r="F2692" i="4"/>
  <c r="F2691" i="4"/>
  <c r="F2690" i="4"/>
  <c r="G2689" i="4"/>
  <c r="F2689" i="4"/>
  <c r="G2688" i="4"/>
  <c r="F2688" i="4"/>
  <c r="G2685" i="4"/>
  <c r="F2685" i="4"/>
  <c r="G2684" i="4"/>
  <c r="F2684" i="4"/>
  <c r="G2683" i="4"/>
  <c r="F2683" i="4"/>
  <c r="G2682" i="4"/>
  <c r="F2682" i="4"/>
  <c r="G2681" i="4"/>
  <c r="F2681" i="4"/>
  <c r="G2680" i="4"/>
  <c r="F2680" i="4"/>
  <c r="G2679" i="4"/>
  <c r="F2679" i="4"/>
  <c r="G2678" i="4"/>
  <c r="F2678" i="4"/>
  <c r="F2677" i="4"/>
  <c r="F2676" i="4"/>
  <c r="G2675" i="4"/>
  <c r="F2675" i="4"/>
  <c r="G2674" i="4"/>
  <c r="F2674" i="4"/>
  <c r="G2671" i="4"/>
  <c r="F2671" i="4"/>
  <c r="G2670" i="4"/>
  <c r="F2670" i="4"/>
  <c r="G2669" i="4"/>
  <c r="F2669" i="4"/>
  <c r="G2668" i="4"/>
  <c r="F2668" i="4"/>
  <c r="G2667" i="4"/>
  <c r="F2667" i="4"/>
  <c r="G2666" i="4"/>
  <c r="F2666" i="4"/>
  <c r="G2665" i="4"/>
  <c r="F2665" i="4"/>
  <c r="G2664" i="4"/>
  <c r="F2664" i="4"/>
  <c r="F2663" i="4"/>
  <c r="F2662" i="4"/>
  <c r="G2659" i="4"/>
  <c r="F2659" i="4"/>
  <c r="G2658" i="4"/>
  <c r="F2658" i="4"/>
  <c r="G2657" i="4"/>
  <c r="F2657" i="4"/>
  <c r="G2656" i="4"/>
  <c r="F2656" i="4"/>
  <c r="G2655" i="4"/>
  <c r="F2655" i="4"/>
  <c r="G2654" i="4"/>
  <c r="F2654" i="4"/>
  <c r="G2653" i="4"/>
  <c r="F2653" i="4"/>
  <c r="G2652" i="4"/>
  <c r="F2652" i="4"/>
  <c r="F2651" i="4"/>
  <c r="F2650" i="4"/>
  <c r="G2647" i="4"/>
  <c r="F2647" i="4"/>
  <c r="G2646" i="4"/>
  <c r="F2646" i="4"/>
  <c r="G2645" i="4"/>
  <c r="F2645" i="4"/>
  <c r="G2644" i="4"/>
  <c r="F2644" i="4"/>
  <c r="G2643" i="4"/>
  <c r="F2643" i="4"/>
  <c r="G2642" i="4"/>
  <c r="F2642" i="4"/>
  <c r="G2641" i="4"/>
  <c r="F2641" i="4"/>
  <c r="G2640" i="4"/>
  <c r="F2640" i="4"/>
  <c r="F2639" i="4"/>
  <c r="F2638" i="4"/>
  <c r="G2635" i="4"/>
  <c r="F2635" i="4"/>
  <c r="G2634" i="4"/>
  <c r="F2634" i="4"/>
  <c r="G2633" i="4"/>
  <c r="F2633" i="4"/>
  <c r="G2632" i="4"/>
  <c r="F2632" i="4"/>
  <c r="G2631" i="4"/>
  <c r="F2631" i="4"/>
  <c r="G2630" i="4"/>
  <c r="F2630" i="4"/>
  <c r="G2629" i="4"/>
  <c r="F2629" i="4"/>
  <c r="G2628" i="4"/>
  <c r="F2628" i="4"/>
  <c r="F2627" i="4"/>
  <c r="F2626" i="4"/>
  <c r="G2625" i="4"/>
  <c r="F2625" i="4"/>
  <c r="G2624" i="4"/>
  <c r="F2624" i="4"/>
  <c r="G2619" i="4"/>
  <c r="F2619" i="4"/>
  <c r="F2618" i="4"/>
  <c r="G2617" i="4"/>
  <c r="F2617" i="4"/>
  <c r="G2616" i="4"/>
  <c r="F2616" i="4"/>
  <c r="G2615" i="4"/>
  <c r="F2615" i="4"/>
  <c r="G2614" i="4"/>
  <c r="F2614" i="4"/>
  <c r="G2613" i="4"/>
  <c r="F2613" i="4"/>
  <c r="G2612" i="4"/>
  <c r="F2612" i="4"/>
  <c r="G2611" i="4"/>
  <c r="F2611" i="4"/>
  <c r="G2610" i="4"/>
  <c r="F2610" i="4"/>
  <c r="F2609" i="4"/>
  <c r="G2606" i="4"/>
  <c r="F2606" i="4"/>
  <c r="F2605" i="4"/>
  <c r="G2604" i="4"/>
  <c r="F2604" i="4"/>
  <c r="G2603" i="4"/>
  <c r="F2603" i="4"/>
  <c r="G2602" i="4"/>
  <c r="F2602" i="4"/>
  <c r="G2601" i="4"/>
  <c r="F2601" i="4"/>
  <c r="G2600" i="4"/>
  <c r="F2600" i="4"/>
  <c r="G2599" i="4"/>
  <c r="F2599" i="4"/>
  <c r="G2598" i="4"/>
  <c r="F2598" i="4"/>
  <c r="G2597" i="4"/>
  <c r="F2597" i="4"/>
  <c r="F2596" i="4"/>
  <c r="G2593" i="4"/>
  <c r="F2593" i="4"/>
  <c r="G2592" i="4"/>
  <c r="F2592" i="4"/>
  <c r="F2591" i="4"/>
  <c r="G2590" i="4"/>
  <c r="F2590" i="4"/>
  <c r="G2589" i="4"/>
  <c r="F2589" i="4"/>
  <c r="G2588" i="4"/>
  <c r="F2588" i="4"/>
  <c r="G2587" i="4"/>
  <c r="F2587" i="4"/>
  <c r="G2586" i="4"/>
  <c r="F2586" i="4"/>
  <c r="F2585" i="4"/>
  <c r="G2584" i="4"/>
  <c r="F2584" i="4"/>
  <c r="G2583" i="4"/>
  <c r="F2583" i="4"/>
  <c r="G2582" i="4"/>
  <c r="F2582" i="4"/>
  <c r="G2581" i="4"/>
  <c r="F2581" i="4"/>
  <c r="G2580" i="4"/>
  <c r="F2580" i="4"/>
  <c r="G2579" i="4"/>
  <c r="F2579" i="4"/>
  <c r="F2578" i="4"/>
  <c r="G2575" i="4"/>
  <c r="F2575" i="4"/>
  <c r="G2574" i="4"/>
  <c r="F2574" i="4"/>
  <c r="G2572" i="4"/>
  <c r="F2572" i="4"/>
  <c r="G2571" i="4"/>
  <c r="F2571" i="4"/>
  <c r="G2570" i="4"/>
  <c r="F2570" i="4"/>
  <c r="G2569" i="4"/>
  <c r="F2569" i="4"/>
  <c r="G2568" i="4"/>
  <c r="F2568" i="4"/>
  <c r="G2567" i="4"/>
  <c r="F2567" i="4"/>
  <c r="G2566" i="4"/>
  <c r="F2566" i="4"/>
  <c r="G2565" i="4"/>
  <c r="F2565" i="4"/>
  <c r="G2564" i="4"/>
  <c r="F2564" i="4"/>
  <c r="G2563" i="4"/>
  <c r="F2563" i="4"/>
  <c r="G2562" i="4"/>
  <c r="F2562" i="4"/>
  <c r="G2561" i="4"/>
  <c r="F2561" i="4"/>
  <c r="G2560" i="4"/>
  <c r="F2560" i="4"/>
  <c r="G2559" i="4"/>
  <c r="F2559" i="4"/>
  <c r="F2558" i="4"/>
  <c r="F2557" i="4"/>
  <c r="G2556" i="4"/>
  <c r="F2556" i="4"/>
  <c r="G2555" i="4"/>
  <c r="F2555" i="4"/>
  <c r="G2554" i="4"/>
  <c r="F2554" i="4"/>
  <c r="G2553" i="4"/>
  <c r="F2553" i="4"/>
  <c r="G2552" i="4"/>
  <c r="F2552" i="4"/>
  <c r="G2551" i="4"/>
  <c r="F2551" i="4"/>
  <c r="G2548" i="4"/>
  <c r="F2548" i="4"/>
  <c r="G2547" i="4"/>
  <c r="F2547" i="4"/>
  <c r="G2546" i="4"/>
  <c r="F2546" i="4"/>
  <c r="G2545" i="4"/>
  <c r="F2545" i="4"/>
  <c r="G2544" i="4"/>
  <c r="F2544" i="4"/>
  <c r="G2543" i="4"/>
  <c r="F2543" i="4"/>
  <c r="G2542" i="4"/>
  <c r="F2542" i="4"/>
  <c r="G2541" i="4"/>
  <c r="F2541" i="4"/>
  <c r="F2540" i="4"/>
  <c r="F2539" i="4"/>
  <c r="G2538" i="4"/>
  <c r="F2538" i="4"/>
  <c r="G2537" i="4"/>
  <c r="F2537" i="4"/>
  <c r="G2534" i="4"/>
  <c r="F2534" i="4"/>
  <c r="G2533" i="4"/>
  <c r="F2533" i="4"/>
  <c r="G2532" i="4"/>
  <c r="F2532" i="4"/>
  <c r="G2531" i="4"/>
  <c r="F2531" i="4"/>
  <c r="G2530" i="4"/>
  <c r="F2530" i="4"/>
  <c r="G2529" i="4"/>
  <c r="F2529" i="4"/>
  <c r="G2528" i="4"/>
  <c r="F2528" i="4"/>
  <c r="G2527" i="4"/>
  <c r="F2527" i="4"/>
  <c r="F2526" i="4"/>
  <c r="F2525" i="4"/>
  <c r="G2524" i="4"/>
  <c r="F2524" i="4"/>
  <c r="G2523" i="4"/>
  <c r="F2523" i="4"/>
  <c r="G2520" i="4"/>
  <c r="F2520" i="4"/>
  <c r="G2519" i="4"/>
  <c r="F2519" i="4"/>
  <c r="G2518" i="4"/>
  <c r="F2518" i="4"/>
  <c r="G2517" i="4"/>
  <c r="F2517" i="4"/>
  <c r="G2516" i="4"/>
  <c r="F2516" i="4"/>
  <c r="G2515" i="4"/>
  <c r="F2515" i="4"/>
  <c r="G2514" i="4"/>
  <c r="F2514" i="4"/>
  <c r="G2513" i="4"/>
  <c r="F2513" i="4"/>
  <c r="F2512" i="4"/>
  <c r="F2511" i="4"/>
  <c r="G2510" i="4"/>
  <c r="F2510" i="4"/>
  <c r="G2509" i="4"/>
  <c r="F2509" i="4"/>
  <c r="G2506" i="4"/>
  <c r="F2506" i="4"/>
  <c r="G2505" i="4"/>
  <c r="F2505" i="4"/>
  <c r="G2504" i="4"/>
  <c r="F2504" i="4"/>
  <c r="G2503" i="4"/>
  <c r="F2503" i="4"/>
  <c r="G2502" i="4"/>
  <c r="F2502" i="4"/>
  <c r="G2501" i="4"/>
  <c r="F2501" i="4"/>
  <c r="G2500" i="4"/>
  <c r="F2500" i="4"/>
  <c r="G2499" i="4"/>
  <c r="F2499" i="4"/>
  <c r="F2498" i="4"/>
  <c r="F2497" i="4"/>
  <c r="G2496" i="4"/>
  <c r="F2496" i="4"/>
  <c r="G2495" i="4"/>
  <c r="F2495" i="4"/>
  <c r="G2492" i="4"/>
  <c r="F2492" i="4"/>
  <c r="G2491" i="4"/>
  <c r="F2491" i="4"/>
  <c r="G2490" i="4"/>
  <c r="F2490" i="4"/>
  <c r="G2489" i="4"/>
  <c r="F2489" i="4"/>
  <c r="G2488" i="4"/>
  <c r="F2488" i="4"/>
  <c r="G2487" i="4"/>
  <c r="F2487" i="4"/>
  <c r="G2486" i="4"/>
  <c r="F2486" i="4"/>
  <c r="F2485" i="4"/>
  <c r="F2484" i="4"/>
  <c r="G2483" i="4"/>
  <c r="F2483" i="4"/>
  <c r="G2482" i="4"/>
  <c r="F2482" i="4"/>
  <c r="G2481" i="4"/>
  <c r="F2481" i="4"/>
  <c r="G2478" i="4"/>
  <c r="F2478" i="4"/>
  <c r="G2477" i="4"/>
  <c r="F2477" i="4"/>
  <c r="G2476" i="4"/>
  <c r="F2476" i="4"/>
  <c r="G2475" i="4"/>
  <c r="F2475" i="4"/>
  <c r="G2474" i="4"/>
  <c r="F2474" i="4"/>
  <c r="G2473" i="4"/>
  <c r="F2473" i="4"/>
  <c r="G2472" i="4"/>
  <c r="F2472" i="4"/>
  <c r="G2471" i="4"/>
  <c r="F2471" i="4"/>
  <c r="F2470" i="4"/>
  <c r="F2469" i="4"/>
  <c r="G2468" i="4"/>
  <c r="F2468" i="4"/>
  <c r="G2467" i="4"/>
  <c r="F2467" i="4"/>
  <c r="G2464" i="4"/>
  <c r="F2464" i="4"/>
  <c r="G2463" i="4"/>
  <c r="F2463" i="4"/>
  <c r="G2462" i="4"/>
  <c r="F2462" i="4"/>
  <c r="G2461" i="4"/>
  <c r="F2461" i="4"/>
  <c r="G2460" i="4"/>
  <c r="F2460" i="4"/>
  <c r="G2459" i="4"/>
  <c r="F2459" i="4"/>
  <c r="G2458" i="4"/>
  <c r="F2458" i="4"/>
  <c r="G2457" i="4"/>
  <c r="F2457" i="4"/>
  <c r="F2456" i="4"/>
  <c r="F2455" i="4"/>
  <c r="G2454" i="4"/>
  <c r="F2454" i="4"/>
  <c r="G2453" i="4"/>
  <c r="F2453" i="4"/>
  <c r="G2450" i="4"/>
  <c r="F2450" i="4"/>
  <c r="G2449" i="4"/>
  <c r="F2449" i="4"/>
  <c r="G2448" i="4"/>
  <c r="F2448" i="4"/>
  <c r="G2447" i="4"/>
  <c r="F2447" i="4"/>
  <c r="G2446" i="4"/>
  <c r="F2446" i="4"/>
  <c r="G2445" i="4"/>
  <c r="F2445" i="4"/>
  <c r="G2444" i="4"/>
  <c r="F2444" i="4"/>
  <c r="G2443" i="4"/>
  <c r="F2443" i="4"/>
  <c r="F2442" i="4"/>
  <c r="F2441" i="4"/>
  <c r="G2438" i="4"/>
  <c r="F2438" i="4"/>
  <c r="G2437" i="4"/>
  <c r="F2437" i="4"/>
  <c r="G2436" i="4"/>
  <c r="F2436" i="4"/>
  <c r="G2435" i="4"/>
  <c r="F2435" i="4"/>
  <c r="G2434" i="4"/>
  <c r="F2434" i="4"/>
  <c r="G2433" i="4"/>
  <c r="F2433" i="4"/>
  <c r="G2432" i="4"/>
  <c r="F2432" i="4"/>
  <c r="G2431" i="4"/>
  <c r="F2431" i="4"/>
  <c r="F2430" i="4"/>
  <c r="F2429" i="4"/>
  <c r="G2426" i="4"/>
  <c r="F2426" i="4"/>
  <c r="G2425" i="4"/>
  <c r="F2425" i="4"/>
  <c r="G2424" i="4"/>
  <c r="F2424" i="4"/>
  <c r="G2423" i="4"/>
  <c r="F2423" i="4"/>
  <c r="G2422" i="4"/>
  <c r="F2422" i="4"/>
  <c r="G2421" i="4"/>
  <c r="F2421" i="4"/>
  <c r="G2420" i="4"/>
  <c r="F2420" i="4"/>
  <c r="G2419" i="4"/>
  <c r="F2419" i="4"/>
  <c r="F2418" i="4"/>
  <c r="F2417" i="4"/>
  <c r="G2416" i="4"/>
  <c r="F2416" i="4"/>
  <c r="G2415" i="4"/>
  <c r="F2415" i="4"/>
  <c r="G2412" i="4"/>
  <c r="F2412" i="4"/>
  <c r="G2411" i="4"/>
  <c r="F2411" i="4"/>
  <c r="G2410" i="4"/>
  <c r="F2410" i="4"/>
  <c r="G2409" i="4"/>
  <c r="F2409" i="4"/>
  <c r="G2408" i="4"/>
  <c r="F2408" i="4"/>
  <c r="G2407" i="4"/>
  <c r="F2407" i="4"/>
  <c r="G2406" i="4"/>
  <c r="F2406" i="4"/>
  <c r="G2405" i="4"/>
  <c r="F2405" i="4"/>
  <c r="F2404" i="4"/>
  <c r="F2403" i="4"/>
  <c r="G2402" i="4"/>
  <c r="F2402" i="4"/>
  <c r="G2401" i="4"/>
  <c r="F2401" i="4"/>
  <c r="G2398" i="4"/>
  <c r="F2398" i="4"/>
  <c r="G2397" i="4"/>
  <c r="F2397" i="4"/>
  <c r="G2396" i="4"/>
  <c r="F2396" i="4"/>
  <c r="G2395" i="4"/>
  <c r="F2395" i="4"/>
  <c r="G2394" i="4"/>
  <c r="F2394" i="4"/>
  <c r="G2393" i="4"/>
  <c r="F2393" i="4"/>
  <c r="G2392" i="4"/>
  <c r="F2392" i="4"/>
  <c r="G2391" i="4"/>
  <c r="F2391" i="4"/>
  <c r="F2390" i="4"/>
  <c r="F2389" i="4"/>
  <c r="G2388" i="4"/>
  <c r="F2388" i="4"/>
  <c r="G2387" i="4"/>
  <c r="F2387" i="4"/>
  <c r="G2384" i="4"/>
  <c r="F2384" i="4"/>
  <c r="G2383" i="4"/>
  <c r="F2383" i="4"/>
  <c r="G2382" i="4"/>
  <c r="F2382" i="4"/>
  <c r="G2381" i="4"/>
  <c r="F2381" i="4"/>
  <c r="G2380" i="4"/>
  <c r="F2380" i="4"/>
  <c r="G2379" i="4"/>
  <c r="F2379" i="4"/>
  <c r="G2378" i="4"/>
  <c r="F2378" i="4"/>
  <c r="G2377" i="4"/>
  <c r="F2377" i="4"/>
  <c r="F2376" i="4"/>
  <c r="F2375" i="4"/>
  <c r="G2374" i="4"/>
  <c r="F2374" i="4"/>
  <c r="G2373" i="4"/>
  <c r="F2373" i="4"/>
  <c r="G2370" i="4"/>
  <c r="F2370" i="4"/>
  <c r="G2369" i="4"/>
  <c r="F2369" i="4"/>
  <c r="G2368" i="4"/>
  <c r="F2368" i="4"/>
  <c r="G2367" i="4"/>
  <c r="F2367" i="4"/>
  <c r="G2366" i="4"/>
  <c r="F2366" i="4"/>
  <c r="G2365" i="4"/>
  <c r="F2365" i="4"/>
  <c r="G2364" i="4"/>
  <c r="F2364" i="4"/>
  <c r="F2363" i="4"/>
  <c r="F2362" i="4"/>
  <c r="G2361" i="4"/>
  <c r="F2361" i="4"/>
  <c r="G2360" i="4"/>
  <c r="F2360" i="4"/>
  <c r="G2359" i="4"/>
  <c r="F2359" i="4"/>
  <c r="G2356" i="4"/>
  <c r="F2356" i="4"/>
  <c r="G2355" i="4"/>
  <c r="F2355" i="4"/>
  <c r="G2354" i="4"/>
  <c r="F2354" i="4"/>
  <c r="G2353" i="4"/>
  <c r="F2353" i="4"/>
  <c r="G2352" i="4"/>
  <c r="F2352" i="4"/>
  <c r="G2351" i="4"/>
  <c r="F2351" i="4"/>
  <c r="G2350" i="4"/>
  <c r="F2350" i="4"/>
  <c r="F2349" i="4"/>
  <c r="F2348" i="4"/>
  <c r="G2347" i="4"/>
  <c r="F2347" i="4"/>
  <c r="G2344" i="4"/>
  <c r="F2344" i="4"/>
  <c r="G2343" i="4"/>
  <c r="F2343" i="4"/>
  <c r="G2342" i="4"/>
  <c r="F2342" i="4"/>
  <c r="G2341" i="4"/>
  <c r="F2341" i="4"/>
  <c r="G2340" i="4"/>
  <c r="F2340" i="4"/>
  <c r="G2339" i="4"/>
  <c r="F2339" i="4"/>
  <c r="G2338" i="4"/>
  <c r="F2338" i="4"/>
  <c r="G2337" i="4"/>
  <c r="F2337" i="4"/>
  <c r="G2336" i="4"/>
  <c r="F2336" i="4"/>
  <c r="G2335" i="4"/>
  <c r="F2335" i="4"/>
  <c r="G2334" i="4"/>
  <c r="F2334" i="4"/>
  <c r="G2333" i="4"/>
  <c r="F2333" i="4"/>
  <c r="G2332" i="4"/>
  <c r="F2332" i="4"/>
  <c r="G2331" i="4"/>
  <c r="F2331" i="4"/>
  <c r="G2330" i="4"/>
  <c r="F2330" i="4"/>
  <c r="F2329" i="4"/>
  <c r="F2328" i="4"/>
  <c r="G2327" i="4"/>
  <c r="F2327" i="4"/>
  <c r="G2326" i="4"/>
  <c r="F2326" i="4"/>
  <c r="G2323" i="4"/>
  <c r="F2323" i="4"/>
  <c r="G2322" i="4"/>
  <c r="F2322" i="4"/>
  <c r="G2321" i="4"/>
  <c r="F2321" i="4"/>
  <c r="G2320" i="4"/>
  <c r="F2320" i="4"/>
  <c r="G2319" i="4"/>
  <c r="F2319" i="4"/>
  <c r="G2318" i="4"/>
  <c r="F2318" i="4"/>
  <c r="G2317" i="4"/>
  <c r="F2317" i="4"/>
  <c r="F2316" i="4"/>
  <c r="F2315" i="4"/>
  <c r="G2314" i="4"/>
  <c r="G2311" i="4"/>
  <c r="F2311" i="4"/>
  <c r="G2310" i="4"/>
  <c r="F2310" i="4"/>
  <c r="G2309" i="4"/>
  <c r="F2309" i="4"/>
  <c r="G2308" i="4"/>
  <c r="F2308" i="4"/>
  <c r="G2307" i="4"/>
  <c r="F2307" i="4"/>
  <c r="G2306" i="4"/>
  <c r="F2306" i="4"/>
  <c r="G2305" i="4"/>
  <c r="F2305" i="4"/>
  <c r="G2304" i="4"/>
  <c r="F2304" i="4"/>
  <c r="F2303" i="4"/>
  <c r="F2302" i="4"/>
  <c r="G2298" i="4"/>
  <c r="F2298" i="4"/>
  <c r="G2297" i="4"/>
  <c r="F2297" i="4"/>
  <c r="G2296" i="4"/>
  <c r="F2296" i="4"/>
  <c r="G2295" i="4"/>
  <c r="F2295" i="4"/>
  <c r="G2294" i="4"/>
  <c r="F2294" i="4"/>
  <c r="G2293" i="4"/>
  <c r="F2293" i="4"/>
  <c r="G2292" i="4"/>
  <c r="F2292" i="4"/>
  <c r="F2291" i="4"/>
  <c r="F2290" i="4"/>
  <c r="G2289" i="4"/>
  <c r="F2289" i="4"/>
  <c r="G2288" i="4"/>
  <c r="F2288" i="4"/>
  <c r="G2285" i="4"/>
  <c r="F2285" i="4"/>
  <c r="G2284" i="4"/>
  <c r="F2284" i="4"/>
  <c r="G2283" i="4"/>
  <c r="F2283" i="4"/>
  <c r="G2282" i="4"/>
  <c r="F2282" i="4"/>
  <c r="G2281" i="4"/>
  <c r="F2281" i="4"/>
  <c r="G2280" i="4"/>
  <c r="F2280" i="4"/>
  <c r="G2279" i="4"/>
  <c r="F2279" i="4"/>
  <c r="F2278" i="4"/>
  <c r="F2277" i="4"/>
  <c r="G2276" i="4"/>
  <c r="F2276" i="4"/>
  <c r="G2275" i="4"/>
  <c r="F2275" i="4"/>
  <c r="G2272" i="4"/>
  <c r="F2272" i="4"/>
  <c r="G2271" i="4"/>
  <c r="F2271" i="4"/>
  <c r="G2270" i="4"/>
  <c r="F2270" i="4"/>
  <c r="G2269" i="4"/>
  <c r="F2269" i="4"/>
  <c r="G2268" i="4"/>
  <c r="F2268" i="4"/>
  <c r="G2267" i="4"/>
  <c r="F2267" i="4"/>
  <c r="G2266" i="4"/>
  <c r="F2266" i="4"/>
  <c r="G2265" i="4"/>
  <c r="F2265" i="4"/>
  <c r="F2264" i="4"/>
  <c r="F2263" i="4"/>
  <c r="G2262" i="4"/>
  <c r="F2262" i="4"/>
  <c r="G2261" i="4"/>
  <c r="F2261" i="4"/>
  <c r="G2258" i="4"/>
  <c r="F2258" i="4"/>
  <c r="G2257" i="4"/>
  <c r="F2257" i="4"/>
  <c r="G2256" i="4"/>
  <c r="F2256" i="4"/>
  <c r="G2255" i="4"/>
  <c r="F2255" i="4"/>
  <c r="G2254" i="4"/>
  <c r="F2254" i="4"/>
  <c r="G2253" i="4"/>
  <c r="F2253" i="4"/>
  <c r="G2252" i="4"/>
  <c r="F2252" i="4"/>
  <c r="G2251" i="4"/>
  <c r="F2251" i="4"/>
  <c r="F2250" i="4"/>
  <c r="F2249" i="4"/>
  <c r="G2248" i="4"/>
  <c r="F2248" i="4"/>
  <c r="G2247" i="4"/>
  <c r="F2247" i="4"/>
  <c r="G2244" i="4"/>
  <c r="F2244" i="4"/>
  <c r="G2243" i="4"/>
  <c r="F2243" i="4"/>
  <c r="G2242" i="4"/>
  <c r="F2242" i="4"/>
  <c r="G2241" i="4"/>
  <c r="F2241" i="4"/>
  <c r="G2240" i="4"/>
  <c r="F2240" i="4"/>
  <c r="G2239" i="4"/>
  <c r="F2239" i="4"/>
  <c r="G2238" i="4"/>
  <c r="F2238" i="4"/>
  <c r="F2237" i="4"/>
  <c r="F2236" i="4"/>
  <c r="G2235" i="4"/>
  <c r="F2235" i="4"/>
  <c r="G2234" i="4"/>
  <c r="F2234" i="4"/>
  <c r="G2233" i="4"/>
  <c r="F2233" i="4"/>
  <c r="G2230" i="4"/>
  <c r="F2230" i="4"/>
  <c r="G2229" i="4"/>
  <c r="F2229" i="4"/>
  <c r="G2228" i="4"/>
  <c r="F2228" i="4"/>
  <c r="G2227" i="4"/>
  <c r="F2227" i="4"/>
  <c r="G2226" i="4"/>
  <c r="F2226" i="4"/>
  <c r="G2225" i="4"/>
  <c r="F2225" i="4"/>
  <c r="G2224" i="4"/>
  <c r="F2224" i="4"/>
  <c r="F2223" i="4"/>
  <c r="F2222" i="4"/>
  <c r="G2221" i="4"/>
  <c r="F2221" i="4"/>
  <c r="G2220" i="4"/>
  <c r="F2220" i="4"/>
  <c r="G2219" i="4"/>
  <c r="F2219" i="4"/>
  <c r="G2216" i="4"/>
  <c r="F2216" i="4"/>
  <c r="G2215" i="4"/>
  <c r="F2215" i="4"/>
  <c r="G2214" i="4"/>
  <c r="F2214" i="4"/>
  <c r="G2213" i="4"/>
  <c r="F2213" i="4"/>
  <c r="G2212" i="4"/>
  <c r="F2212" i="4"/>
  <c r="G2211" i="4"/>
  <c r="F2211" i="4"/>
  <c r="G2210" i="4"/>
  <c r="F2210" i="4"/>
  <c r="F2209" i="4"/>
  <c r="F2208" i="4"/>
  <c r="G2207" i="4"/>
  <c r="F2207" i="4"/>
  <c r="G2206" i="4"/>
  <c r="F2206" i="4"/>
  <c r="G2205" i="4"/>
  <c r="F2205" i="4"/>
  <c r="G2202" i="4"/>
  <c r="F2202" i="4"/>
  <c r="G2201" i="4"/>
  <c r="F2201" i="4"/>
  <c r="G2200" i="4"/>
  <c r="F2200" i="4"/>
  <c r="G2199" i="4"/>
  <c r="F2199" i="4"/>
  <c r="G2198" i="4"/>
  <c r="F2198" i="4"/>
  <c r="G2197" i="4"/>
  <c r="F2197" i="4"/>
  <c r="G2196" i="4"/>
  <c r="F2196" i="4"/>
  <c r="G2195" i="4"/>
  <c r="F2195" i="4"/>
  <c r="F2194" i="4"/>
  <c r="F2193" i="4"/>
  <c r="G2192" i="4"/>
  <c r="F2192" i="4"/>
  <c r="G2191" i="4"/>
  <c r="F2191" i="4"/>
  <c r="G2188" i="4"/>
  <c r="F2188" i="4"/>
  <c r="G2187" i="4"/>
  <c r="F2187" i="4"/>
  <c r="G2186" i="4"/>
  <c r="F2186" i="4"/>
  <c r="G2185" i="4"/>
  <c r="F2185" i="4"/>
  <c r="G2184" i="4"/>
  <c r="F2184" i="4"/>
  <c r="G2183" i="4"/>
  <c r="F2183" i="4"/>
  <c r="G2182" i="4"/>
  <c r="F2182" i="4"/>
  <c r="G2181" i="4"/>
  <c r="F2181" i="4"/>
  <c r="F2180" i="4"/>
  <c r="F2179" i="4"/>
  <c r="G2176" i="4"/>
  <c r="F2176" i="4"/>
  <c r="G2175" i="4"/>
  <c r="F2175" i="4"/>
  <c r="G2174" i="4"/>
  <c r="F2174" i="4"/>
  <c r="G2173" i="4"/>
  <c r="F2173" i="4"/>
  <c r="G2172" i="4"/>
  <c r="F2172" i="4"/>
  <c r="G2171" i="4"/>
  <c r="F2171" i="4"/>
  <c r="G2170" i="4"/>
  <c r="F2170" i="4"/>
  <c r="G2169" i="4"/>
  <c r="F2169" i="4"/>
  <c r="F2168" i="4"/>
  <c r="F2167" i="4"/>
  <c r="G2166" i="4"/>
  <c r="F2166" i="4"/>
  <c r="G2165" i="4"/>
  <c r="F2165" i="4"/>
  <c r="G2162" i="4"/>
  <c r="F2162" i="4"/>
  <c r="G2161" i="4"/>
  <c r="F2161" i="4"/>
  <c r="G2160" i="4"/>
  <c r="F2160" i="4"/>
  <c r="G2159" i="4"/>
  <c r="F2159" i="4"/>
  <c r="G2158" i="4"/>
  <c r="F2158" i="4"/>
  <c r="G2157" i="4"/>
  <c r="F2157" i="4"/>
  <c r="G2156" i="4"/>
  <c r="F2156" i="4"/>
  <c r="G2155" i="4"/>
  <c r="F2155" i="4"/>
  <c r="F2154" i="4"/>
  <c r="F2153" i="4"/>
  <c r="G2152" i="4"/>
  <c r="F2152" i="4"/>
  <c r="G2151" i="4"/>
  <c r="F2151" i="4"/>
  <c r="G2148" i="4"/>
  <c r="F2148" i="4"/>
  <c r="G2147" i="4"/>
  <c r="F2147" i="4"/>
  <c r="G2146" i="4"/>
  <c r="F2146" i="4"/>
  <c r="G2145" i="4"/>
  <c r="F2145" i="4"/>
  <c r="G2144" i="4"/>
  <c r="F2144" i="4"/>
  <c r="G2143" i="4"/>
  <c r="F2143" i="4"/>
  <c r="G2142" i="4"/>
  <c r="F2142" i="4"/>
  <c r="G2141" i="4"/>
  <c r="F2141" i="4"/>
  <c r="F2140" i="4"/>
  <c r="F2139" i="4"/>
  <c r="G2138" i="4"/>
  <c r="F2138" i="4"/>
  <c r="G2137" i="4"/>
  <c r="F2137" i="4"/>
  <c r="G2134" i="4"/>
  <c r="F2134" i="4"/>
  <c r="G2133" i="4"/>
  <c r="F2133" i="4"/>
  <c r="G2132" i="4"/>
  <c r="F2132" i="4"/>
  <c r="G2131" i="4"/>
  <c r="F2131" i="4"/>
  <c r="G2130" i="4"/>
  <c r="F2130" i="4"/>
  <c r="G2129" i="4"/>
  <c r="F2129" i="4"/>
  <c r="G2128" i="4"/>
  <c r="F2128" i="4"/>
  <c r="G2127" i="4"/>
  <c r="F2127" i="4"/>
  <c r="F2126" i="4"/>
  <c r="F2125" i="4"/>
  <c r="G2124" i="4"/>
  <c r="F2124" i="4"/>
  <c r="G2123" i="4"/>
  <c r="F2123" i="4"/>
  <c r="G2120" i="4"/>
  <c r="F2120" i="4"/>
  <c r="G2119" i="4"/>
  <c r="F2119" i="4"/>
  <c r="G2118" i="4"/>
  <c r="F2118" i="4"/>
  <c r="G2117" i="4"/>
  <c r="F2117" i="4"/>
  <c r="G2116" i="4"/>
  <c r="F2116" i="4"/>
  <c r="G2115" i="4"/>
  <c r="F2115" i="4"/>
  <c r="G2114" i="4"/>
  <c r="F2114" i="4"/>
  <c r="G2113" i="4"/>
  <c r="F2113" i="4"/>
  <c r="F2112" i="4"/>
  <c r="F2111" i="4"/>
  <c r="G2110" i="4"/>
  <c r="F2110" i="4"/>
  <c r="G2109" i="4"/>
  <c r="F2109" i="4"/>
  <c r="G2106" i="4"/>
  <c r="F2106" i="4"/>
  <c r="G2105" i="4"/>
  <c r="F2105" i="4"/>
  <c r="G2104" i="4"/>
  <c r="F2104" i="4"/>
  <c r="G2103" i="4"/>
  <c r="F2103" i="4"/>
  <c r="G2102" i="4"/>
  <c r="F2102" i="4"/>
  <c r="G2101" i="4"/>
  <c r="F2101" i="4"/>
  <c r="G2100" i="4"/>
  <c r="F2100" i="4"/>
  <c r="F2099" i="4"/>
  <c r="F2098" i="4"/>
  <c r="G2097" i="4"/>
  <c r="F2097" i="4"/>
  <c r="G2096" i="4"/>
  <c r="F2096" i="4"/>
  <c r="G2095" i="4"/>
  <c r="F2095" i="4"/>
  <c r="G2092" i="4"/>
  <c r="F2092" i="4"/>
  <c r="G2091" i="4"/>
  <c r="F2091" i="4"/>
  <c r="G2090" i="4"/>
  <c r="F2090" i="4"/>
  <c r="G2089" i="4"/>
  <c r="F2089" i="4"/>
  <c r="G2088" i="4"/>
  <c r="F2088" i="4"/>
  <c r="G2087" i="4"/>
  <c r="F2087" i="4"/>
  <c r="G2086" i="4"/>
  <c r="F2086" i="4"/>
  <c r="F2085" i="4"/>
  <c r="F2084" i="4"/>
  <c r="G2083" i="4"/>
  <c r="F2083" i="4"/>
  <c r="G2082" i="4"/>
  <c r="F2082" i="4"/>
  <c r="G2081" i="4"/>
  <c r="F2081" i="4"/>
  <c r="G2078" i="4"/>
  <c r="F2078" i="4"/>
  <c r="G2077" i="4"/>
  <c r="F2077" i="4"/>
  <c r="G2076" i="4"/>
  <c r="F2076" i="4"/>
  <c r="G2075" i="4"/>
  <c r="F2075" i="4"/>
  <c r="G2074" i="4"/>
  <c r="F2074" i="4"/>
  <c r="G2073" i="4"/>
  <c r="F2073" i="4"/>
  <c r="G2072" i="4"/>
  <c r="F2072" i="4"/>
  <c r="G2071" i="4"/>
  <c r="F2071" i="4"/>
  <c r="F2070" i="4"/>
  <c r="F2069" i="4"/>
  <c r="G2066" i="4"/>
  <c r="F2066" i="4"/>
  <c r="G2065" i="4"/>
  <c r="F2065" i="4"/>
  <c r="G2064" i="4"/>
  <c r="F2064" i="4"/>
  <c r="G2063" i="4"/>
  <c r="F2063" i="4"/>
  <c r="G2062" i="4"/>
  <c r="F2062" i="4"/>
  <c r="G2061" i="4"/>
  <c r="F2061" i="4"/>
  <c r="G2060" i="4"/>
  <c r="F2060" i="4"/>
  <c r="G2059" i="4"/>
  <c r="F2059" i="4"/>
  <c r="F2058" i="4"/>
  <c r="F2057" i="4"/>
  <c r="G2056" i="4"/>
  <c r="F2056" i="4"/>
  <c r="G2055" i="4"/>
  <c r="F2055" i="4"/>
  <c r="G2052" i="4"/>
  <c r="F2052" i="4"/>
  <c r="G2051" i="4"/>
  <c r="F2051" i="4"/>
  <c r="G2050" i="4"/>
  <c r="F2050" i="4"/>
  <c r="G2049" i="4"/>
  <c r="F2049" i="4"/>
  <c r="G2048" i="4"/>
  <c r="F2048" i="4"/>
  <c r="G2047" i="4"/>
  <c r="F2047" i="4"/>
  <c r="G2046" i="4"/>
  <c r="F2046" i="4"/>
  <c r="G2045" i="4"/>
  <c r="F2045" i="4"/>
  <c r="F2044" i="4"/>
  <c r="F2043" i="4"/>
  <c r="G2042" i="4"/>
  <c r="F2042" i="4"/>
  <c r="G2041" i="4"/>
  <c r="F2041" i="4"/>
  <c r="G2038" i="4"/>
  <c r="F2038" i="4"/>
  <c r="G2037" i="4"/>
  <c r="F2037" i="4"/>
  <c r="G2036" i="4"/>
  <c r="F2036" i="4"/>
  <c r="G2035" i="4"/>
  <c r="F2035" i="4"/>
  <c r="G2034" i="4"/>
  <c r="F2034" i="4"/>
  <c r="G2033" i="4"/>
  <c r="F2033" i="4"/>
  <c r="G2032" i="4"/>
  <c r="F2032" i="4"/>
  <c r="G2031" i="4"/>
  <c r="F2031" i="4"/>
  <c r="F2030" i="4"/>
  <c r="F2029" i="4"/>
  <c r="G2026" i="4"/>
  <c r="F2026" i="4"/>
  <c r="G2025" i="4"/>
  <c r="F2025" i="4"/>
  <c r="G2024" i="4"/>
  <c r="F2024" i="4"/>
  <c r="G2023" i="4"/>
  <c r="F2023" i="4"/>
  <c r="G2022" i="4"/>
  <c r="F2022" i="4"/>
  <c r="G2021" i="4"/>
  <c r="F2021" i="4"/>
  <c r="G2020" i="4"/>
  <c r="F2020" i="4"/>
  <c r="G2019" i="4"/>
  <c r="F2019" i="4"/>
  <c r="F2018" i="4"/>
  <c r="F2017" i="4"/>
  <c r="G2016" i="4"/>
  <c r="F2016" i="4"/>
  <c r="G2015" i="4"/>
  <c r="F2015" i="4"/>
  <c r="G2012" i="4"/>
  <c r="F2012" i="4"/>
  <c r="G2011" i="4"/>
  <c r="F2011" i="4"/>
  <c r="G2010" i="4"/>
  <c r="F2010" i="4"/>
  <c r="G2009" i="4"/>
  <c r="F2009" i="4"/>
  <c r="G2008" i="4"/>
  <c r="F2008" i="4"/>
  <c r="G2007" i="4"/>
  <c r="F2007" i="4"/>
  <c r="G2006" i="4"/>
  <c r="F2006" i="4"/>
  <c r="G2005" i="4"/>
  <c r="F2005" i="4"/>
  <c r="F2004" i="4"/>
  <c r="F2003" i="4"/>
  <c r="G2002" i="4"/>
  <c r="F2002" i="4"/>
  <c r="G2001" i="4"/>
  <c r="F2001" i="4"/>
  <c r="G1998" i="4"/>
  <c r="F1998" i="4"/>
  <c r="G1997" i="4"/>
  <c r="F1997" i="4"/>
  <c r="G1996" i="4"/>
  <c r="F1996" i="4"/>
  <c r="G1995" i="4"/>
  <c r="F1995" i="4"/>
  <c r="G1994" i="4"/>
  <c r="F1994" i="4"/>
  <c r="G1993" i="4"/>
  <c r="F1993" i="4"/>
  <c r="G1992" i="4"/>
  <c r="F1992" i="4"/>
  <c r="G1991" i="4"/>
  <c r="F1991" i="4"/>
  <c r="F1990" i="4"/>
  <c r="F1989" i="4"/>
  <c r="G1988" i="4"/>
  <c r="F1988" i="4"/>
  <c r="G1987" i="4"/>
  <c r="F1987" i="4"/>
  <c r="G1984" i="4"/>
  <c r="F1984" i="4"/>
  <c r="G1983" i="4"/>
  <c r="F1983" i="4"/>
  <c r="G1982" i="4"/>
  <c r="F1982" i="4"/>
  <c r="G1981" i="4"/>
  <c r="F1981" i="4"/>
  <c r="G1980" i="4"/>
  <c r="F1980" i="4"/>
  <c r="G1979" i="4"/>
  <c r="F1979" i="4"/>
  <c r="G1978" i="4"/>
  <c r="F1978" i="4"/>
  <c r="F1977" i="4"/>
  <c r="F1976" i="4"/>
  <c r="G1975" i="4"/>
  <c r="F1975" i="4"/>
  <c r="G1974" i="4"/>
  <c r="F1974" i="4"/>
  <c r="G1973" i="4"/>
  <c r="F1973" i="4"/>
  <c r="G1970" i="4"/>
  <c r="F1970" i="4"/>
  <c r="G1969" i="4"/>
  <c r="F1969" i="4"/>
  <c r="G1968" i="4"/>
  <c r="F1968" i="4"/>
  <c r="G1967" i="4"/>
  <c r="F1967" i="4"/>
  <c r="G1966" i="4"/>
  <c r="F1966" i="4"/>
  <c r="G1965" i="4"/>
  <c r="F1965" i="4"/>
  <c r="G1964" i="4"/>
  <c r="F1964" i="4"/>
  <c r="G1963" i="4"/>
  <c r="F1963" i="4"/>
  <c r="F1962" i="4"/>
  <c r="F1961" i="4"/>
  <c r="G1960" i="4"/>
  <c r="F1960" i="4"/>
  <c r="G1959" i="4"/>
  <c r="F1959" i="4"/>
  <c r="G1952" i="4"/>
  <c r="F1952" i="4"/>
  <c r="F1951" i="4"/>
  <c r="G1950" i="4"/>
  <c r="F1950" i="4"/>
  <c r="F1949" i="4"/>
  <c r="F1948" i="4"/>
  <c r="G1947" i="4"/>
  <c r="F1947" i="4"/>
  <c r="G1946" i="4"/>
  <c r="F1946" i="4"/>
  <c r="G1945" i="4"/>
  <c r="F1945" i="4"/>
  <c r="G1944" i="4"/>
  <c r="F1944" i="4"/>
  <c r="G1943" i="4"/>
  <c r="F1943" i="4"/>
  <c r="G1942" i="4"/>
  <c r="F1942" i="4"/>
  <c r="G1941" i="4"/>
  <c r="F1941" i="4"/>
  <c r="F1940" i="4"/>
  <c r="G1939" i="4"/>
  <c r="G1938" i="4"/>
  <c r="F1938" i="4"/>
  <c r="G1937" i="4"/>
  <c r="G1936" i="4"/>
  <c r="G1935" i="4"/>
  <c r="F1935" i="4"/>
  <c r="G1934" i="4"/>
  <c r="F1934" i="4"/>
  <c r="G1933" i="4"/>
  <c r="F1933" i="4"/>
  <c r="G1932" i="4"/>
  <c r="F1932" i="4"/>
  <c r="G1931" i="4"/>
  <c r="F1931" i="4"/>
  <c r="G1930" i="4"/>
  <c r="F1930" i="4"/>
  <c r="G1929" i="4"/>
  <c r="F1929" i="4"/>
  <c r="G1928" i="4"/>
  <c r="F1928" i="4"/>
  <c r="G1927" i="4"/>
  <c r="F1927" i="4"/>
  <c r="F1924" i="4"/>
  <c r="G1923" i="4"/>
  <c r="G1922" i="4"/>
  <c r="F1922" i="4"/>
  <c r="G1921" i="4"/>
  <c r="F1921" i="4"/>
  <c r="G1920" i="4"/>
  <c r="F1920" i="4"/>
  <c r="G1919" i="4"/>
  <c r="F1919" i="4"/>
  <c r="G1918" i="4"/>
  <c r="F1918" i="4"/>
  <c r="G1917" i="4"/>
  <c r="F1917" i="4"/>
  <c r="G1916" i="4"/>
  <c r="F1916" i="4"/>
  <c r="F1915" i="4"/>
  <c r="G1914" i="4"/>
  <c r="F1914" i="4"/>
  <c r="G1913" i="4"/>
  <c r="F1913" i="4"/>
  <c r="G1912" i="4"/>
  <c r="F1912" i="4"/>
  <c r="G1911" i="4"/>
  <c r="F1911" i="4"/>
  <c r="G1910" i="4"/>
  <c r="F1910" i="4"/>
  <c r="G1909" i="4"/>
  <c r="F1909" i="4"/>
  <c r="G1908" i="4"/>
  <c r="F1908" i="4"/>
  <c r="G1907" i="4"/>
  <c r="F1907" i="4"/>
  <c r="F1906" i="4"/>
  <c r="G1905" i="4"/>
  <c r="F1905" i="4"/>
  <c r="F1902" i="4"/>
  <c r="F1901" i="4"/>
  <c r="G1900" i="4"/>
  <c r="F1900" i="4"/>
  <c r="G1899" i="4"/>
  <c r="F1899" i="4"/>
  <c r="G1898" i="4"/>
  <c r="F1898" i="4"/>
  <c r="G1897" i="4"/>
  <c r="F1897" i="4"/>
  <c r="G1896" i="4"/>
  <c r="F1896" i="4"/>
  <c r="G1895" i="4"/>
  <c r="F1895" i="4"/>
  <c r="G1894" i="4"/>
  <c r="F1894" i="4"/>
  <c r="G1893" i="4"/>
  <c r="F1893" i="4"/>
  <c r="G1892" i="4"/>
  <c r="F1892" i="4"/>
  <c r="G1891" i="4"/>
  <c r="F1891" i="4"/>
  <c r="G1890" i="4"/>
  <c r="F1890" i="4"/>
  <c r="G1889" i="4"/>
  <c r="F1889" i="4"/>
  <c r="G1888" i="4"/>
  <c r="F1888" i="4"/>
  <c r="G1887" i="4"/>
  <c r="F1887" i="4"/>
  <c r="F1886" i="4"/>
  <c r="G1883" i="4"/>
  <c r="F1883" i="4"/>
  <c r="F1882" i="4"/>
  <c r="G1881" i="4"/>
  <c r="F1881" i="4"/>
  <c r="G1880" i="4"/>
  <c r="F1880" i="4"/>
  <c r="G1879" i="4"/>
  <c r="F1879" i="4"/>
  <c r="G1878" i="4"/>
  <c r="F1878" i="4"/>
  <c r="G1877" i="4"/>
  <c r="F1877" i="4"/>
  <c r="G1876" i="4"/>
  <c r="F1876" i="4"/>
  <c r="F1875" i="4"/>
  <c r="G1874" i="4"/>
  <c r="F1874" i="4"/>
  <c r="G1873" i="4"/>
  <c r="F1873" i="4"/>
  <c r="G1872" i="4"/>
  <c r="F1872" i="4"/>
  <c r="G1871" i="4"/>
  <c r="F1871" i="4"/>
  <c r="G1870" i="4"/>
  <c r="F1870" i="4"/>
  <c r="G1869" i="4"/>
  <c r="F1869" i="4"/>
  <c r="F1868" i="4"/>
  <c r="F1865" i="4"/>
  <c r="G1864" i="4"/>
  <c r="F1864" i="4"/>
  <c r="G1863" i="4"/>
  <c r="F1863" i="4"/>
  <c r="G1862" i="4"/>
  <c r="F1862" i="4"/>
  <c r="G1861" i="4"/>
  <c r="F1861" i="4"/>
  <c r="G1860" i="4"/>
  <c r="F1860" i="4"/>
  <c r="G1859" i="4"/>
  <c r="F1859" i="4"/>
  <c r="F1858" i="4"/>
  <c r="G1857" i="4"/>
  <c r="G1856" i="4"/>
  <c r="G1855" i="4"/>
  <c r="F1855" i="4"/>
  <c r="G1854" i="4"/>
  <c r="F1854" i="4"/>
  <c r="G1853" i="4"/>
  <c r="F1853" i="4"/>
  <c r="G1852" i="4"/>
  <c r="F1852" i="4"/>
  <c r="G1851" i="4"/>
  <c r="F1851" i="4"/>
  <c r="G1850" i="4"/>
  <c r="F1850" i="4"/>
  <c r="F1849" i="4"/>
  <c r="G1846" i="4"/>
  <c r="F1846" i="4"/>
  <c r="F1845" i="4"/>
  <c r="G1844" i="4"/>
  <c r="F1844" i="4"/>
  <c r="G1843" i="4"/>
  <c r="F1843" i="4"/>
  <c r="G1842" i="4"/>
  <c r="F1842" i="4"/>
  <c r="G1841" i="4"/>
  <c r="F1841" i="4"/>
  <c r="G1840" i="4"/>
  <c r="F1840" i="4"/>
  <c r="G1839" i="4"/>
  <c r="F1839" i="4"/>
  <c r="F1838" i="4"/>
  <c r="F1837" i="4"/>
  <c r="G1836" i="4"/>
  <c r="F1836" i="4"/>
  <c r="G1835" i="4"/>
  <c r="F1835" i="4"/>
  <c r="G1834" i="4"/>
  <c r="F1834" i="4"/>
  <c r="G1833" i="4"/>
  <c r="F1833" i="4"/>
  <c r="G1832" i="4"/>
  <c r="F1832" i="4"/>
  <c r="G1831" i="4"/>
  <c r="F1831" i="4"/>
  <c r="G1830" i="4"/>
  <c r="F1830" i="4"/>
  <c r="G1829" i="4"/>
  <c r="F1829" i="4"/>
  <c r="G1828" i="4"/>
  <c r="F1828" i="4"/>
  <c r="F1827" i="4"/>
  <c r="G1826" i="4"/>
  <c r="F1826" i="4"/>
  <c r="F1821" i="4"/>
  <c r="F1820" i="4"/>
  <c r="G1819" i="4"/>
  <c r="F1819" i="4"/>
  <c r="G1818" i="4"/>
  <c r="F1818" i="4"/>
  <c r="G1817" i="4"/>
  <c r="F1817" i="4"/>
  <c r="G1816" i="4"/>
  <c r="F1816" i="4"/>
  <c r="G1815" i="4"/>
  <c r="F1815" i="4"/>
  <c r="G1814" i="4"/>
  <c r="F1814" i="4"/>
  <c r="G1813" i="4"/>
  <c r="F1813" i="4"/>
  <c r="G1812" i="4"/>
  <c r="F1812" i="4"/>
  <c r="G1811" i="4"/>
  <c r="F1811" i="4"/>
  <c r="G1810" i="4"/>
  <c r="F1810" i="4"/>
  <c r="G1809" i="4"/>
  <c r="F1809" i="4"/>
  <c r="G1806" i="4"/>
  <c r="F1806" i="4"/>
  <c r="G1805" i="4"/>
  <c r="F1805" i="4"/>
  <c r="G1804" i="4"/>
  <c r="F1804" i="4"/>
  <c r="G1803" i="4"/>
  <c r="F1803" i="4"/>
  <c r="G1802" i="4"/>
  <c r="F1802" i="4"/>
  <c r="G1801" i="4"/>
  <c r="F1801" i="4"/>
  <c r="G1800" i="4"/>
  <c r="F1800" i="4"/>
  <c r="F1799" i="4"/>
  <c r="G1796" i="4"/>
  <c r="F1796" i="4"/>
  <c r="F1795" i="4"/>
  <c r="F1794" i="4"/>
  <c r="G1793" i="4"/>
  <c r="F1793" i="4"/>
  <c r="G1792" i="4"/>
  <c r="F1792" i="4"/>
  <c r="G1791" i="4"/>
  <c r="F1791" i="4"/>
  <c r="G1790" i="4"/>
  <c r="F1790" i="4"/>
  <c r="G1789" i="4"/>
  <c r="F1789" i="4"/>
  <c r="G1788" i="4"/>
  <c r="F1788" i="4"/>
  <c r="G1787" i="4"/>
  <c r="F1787" i="4"/>
  <c r="G1786" i="4"/>
  <c r="F1786" i="4"/>
  <c r="G1785" i="4"/>
  <c r="F1785" i="4"/>
  <c r="G1782" i="4"/>
  <c r="F1782" i="4"/>
  <c r="F1781" i="4"/>
  <c r="F1780" i="4"/>
  <c r="G1779" i="4"/>
  <c r="F1779" i="4"/>
  <c r="G1778" i="4"/>
  <c r="F1778" i="4"/>
  <c r="G1777" i="4"/>
  <c r="F1777" i="4"/>
  <c r="G1776" i="4"/>
  <c r="F1776" i="4"/>
  <c r="G1775" i="4"/>
  <c r="F1775" i="4"/>
  <c r="G1774" i="4"/>
  <c r="F1774" i="4"/>
  <c r="G1773" i="4"/>
  <c r="F1773" i="4"/>
  <c r="G1772" i="4"/>
  <c r="F1772" i="4"/>
  <c r="G1771" i="4"/>
  <c r="F1771" i="4"/>
  <c r="G1768" i="4"/>
  <c r="F1768" i="4"/>
  <c r="F1767" i="4"/>
  <c r="G1766" i="4"/>
  <c r="F1766" i="4"/>
  <c r="F1765" i="4"/>
  <c r="G1764" i="4"/>
  <c r="F1764" i="4"/>
  <c r="G1763" i="4"/>
  <c r="F1763" i="4"/>
  <c r="G1762" i="4"/>
  <c r="F1762" i="4"/>
  <c r="G1761" i="4"/>
  <c r="F1761" i="4"/>
  <c r="G1760" i="4"/>
  <c r="F1760" i="4"/>
  <c r="G1759" i="4"/>
  <c r="F1759" i="4"/>
  <c r="G1758" i="4"/>
  <c r="F1758" i="4"/>
  <c r="G1757" i="4"/>
  <c r="F1757" i="4"/>
  <c r="G1756" i="4"/>
  <c r="F1756" i="4"/>
  <c r="G1753" i="4"/>
  <c r="F1753" i="4"/>
  <c r="F1752" i="4"/>
  <c r="G1751" i="4"/>
  <c r="F1751" i="4"/>
  <c r="G1750" i="4"/>
  <c r="F1750" i="4"/>
  <c r="G1749" i="4"/>
  <c r="F1749" i="4"/>
  <c r="G1748" i="4"/>
  <c r="F1748" i="4"/>
  <c r="G1747" i="4"/>
  <c r="F1747" i="4"/>
  <c r="G1746" i="4"/>
  <c r="F1746" i="4"/>
  <c r="G1745" i="4"/>
  <c r="F1745" i="4"/>
  <c r="G1742" i="4"/>
  <c r="F1742" i="4"/>
  <c r="G1741" i="4"/>
  <c r="F1741" i="4"/>
  <c r="F1740" i="4"/>
  <c r="G1739" i="4"/>
  <c r="F1739" i="4"/>
  <c r="G1738" i="4"/>
  <c r="F1738" i="4"/>
  <c r="G1737" i="4"/>
  <c r="F1737" i="4"/>
  <c r="G1736" i="4"/>
  <c r="F1736" i="4"/>
  <c r="G1735" i="4"/>
  <c r="F1735" i="4"/>
  <c r="G1734" i="4"/>
  <c r="F1734" i="4"/>
  <c r="F1731" i="4"/>
  <c r="F1730" i="4"/>
  <c r="G1729" i="4"/>
  <c r="F1729" i="4"/>
  <c r="G1728" i="4"/>
  <c r="F1728" i="4"/>
  <c r="G1727" i="4"/>
  <c r="F1727" i="4"/>
  <c r="G1726" i="4"/>
  <c r="F1726" i="4"/>
  <c r="G1725" i="4"/>
  <c r="F1725" i="4"/>
  <c r="G1724" i="4"/>
  <c r="G1723" i="4"/>
  <c r="G1722" i="4"/>
  <c r="G1721" i="4"/>
  <c r="F1721" i="4"/>
  <c r="G1720" i="4"/>
  <c r="F1720" i="4"/>
  <c r="G1719" i="4"/>
  <c r="F1719" i="4"/>
  <c r="G1718" i="4"/>
  <c r="F1718" i="4"/>
  <c r="G1717" i="4"/>
  <c r="F1717" i="4"/>
  <c r="G1716" i="4"/>
  <c r="F1716" i="4"/>
  <c r="G1715" i="4"/>
  <c r="F1715" i="4"/>
  <c r="G1714" i="4"/>
  <c r="F1714" i="4"/>
  <c r="G1713" i="4"/>
  <c r="F1713" i="4"/>
  <c r="F1710" i="4"/>
  <c r="F1709" i="4"/>
  <c r="G1708" i="4"/>
  <c r="F1708" i="4"/>
  <c r="G1707" i="4"/>
  <c r="F1707" i="4"/>
  <c r="G1706" i="4"/>
  <c r="F1706" i="4"/>
  <c r="G1705" i="4"/>
  <c r="F1705" i="4"/>
  <c r="G1704" i="4"/>
  <c r="F1704" i="4"/>
  <c r="G1703" i="4"/>
  <c r="F1703" i="4"/>
  <c r="G1702" i="4"/>
  <c r="F1702" i="4"/>
  <c r="G1701" i="4"/>
  <c r="F1701" i="4"/>
  <c r="G1700" i="4"/>
  <c r="F1700" i="4"/>
  <c r="F1697" i="4"/>
  <c r="F1696" i="4"/>
  <c r="G1695" i="4"/>
  <c r="F1695" i="4"/>
  <c r="G1694" i="4"/>
  <c r="F1694" i="4"/>
  <c r="G1693" i="4"/>
  <c r="F1693" i="4"/>
  <c r="G1692" i="4"/>
  <c r="F1692" i="4"/>
  <c r="G1691" i="4"/>
  <c r="F1691" i="4"/>
  <c r="G1690" i="4"/>
  <c r="F1690" i="4"/>
  <c r="G1689" i="4"/>
  <c r="F1689" i="4"/>
  <c r="G1688" i="4"/>
  <c r="F1688" i="4"/>
  <c r="G1687" i="4"/>
  <c r="F1687" i="4"/>
  <c r="G1686" i="4"/>
  <c r="F1686" i="4"/>
  <c r="F1683" i="4"/>
  <c r="F1682" i="4"/>
  <c r="G1681" i="4"/>
  <c r="F1681" i="4"/>
  <c r="G1680" i="4"/>
  <c r="F1680" i="4"/>
  <c r="G1679" i="4"/>
  <c r="F1679" i="4"/>
  <c r="G1678" i="4"/>
  <c r="F1678" i="4"/>
  <c r="G1677" i="4"/>
  <c r="F1677" i="4"/>
  <c r="G1676" i="4"/>
  <c r="F1676" i="4"/>
  <c r="G1675" i="4"/>
  <c r="F1675" i="4"/>
  <c r="G1674" i="4"/>
  <c r="F1674" i="4"/>
  <c r="G1673" i="4"/>
  <c r="F1673" i="4"/>
  <c r="G1672" i="4"/>
  <c r="F1672" i="4"/>
  <c r="G1669" i="4"/>
  <c r="F1669" i="4"/>
  <c r="F1668" i="4"/>
  <c r="F1667" i="4"/>
  <c r="G1666" i="4"/>
  <c r="F1666" i="4"/>
  <c r="G1665" i="4"/>
  <c r="F1665" i="4"/>
  <c r="G1664" i="4"/>
  <c r="F1664" i="4"/>
  <c r="G1663" i="4"/>
  <c r="F1663" i="4"/>
  <c r="G1662" i="4"/>
  <c r="F1662" i="4"/>
  <c r="G1661" i="4"/>
  <c r="F1661" i="4"/>
  <c r="G1660" i="4"/>
  <c r="F1660" i="4"/>
  <c r="G1659" i="4"/>
  <c r="F1659" i="4"/>
  <c r="F1656" i="4"/>
  <c r="G1655" i="4"/>
  <c r="F1655" i="4"/>
  <c r="F1654" i="4"/>
  <c r="G1653" i="4"/>
  <c r="F1653" i="4"/>
  <c r="G1652" i="4"/>
  <c r="F1652" i="4"/>
  <c r="G1651" i="4"/>
  <c r="F1651" i="4"/>
  <c r="G1650" i="4"/>
  <c r="F1650" i="4"/>
  <c r="G1649" i="4"/>
  <c r="F1649" i="4"/>
  <c r="G1648" i="4"/>
  <c r="F1648" i="4"/>
  <c r="G1647" i="4"/>
  <c r="F1647" i="4"/>
  <c r="G1646" i="4"/>
  <c r="F1646" i="4"/>
  <c r="G1641" i="4"/>
  <c r="F1641" i="4"/>
  <c r="G1640" i="4"/>
  <c r="F1640" i="4"/>
  <c r="F1639" i="4"/>
  <c r="G1638" i="4"/>
  <c r="G1637" i="4"/>
  <c r="F1637" i="4"/>
  <c r="F1636" i="4"/>
  <c r="G1635" i="4"/>
  <c r="F1635" i="4"/>
  <c r="G1634" i="4"/>
  <c r="F1634" i="4"/>
  <c r="G1633" i="4"/>
  <c r="F1633" i="4"/>
  <c r="G1632" i="4"/>
  <c r="F1632" i="4"/>
  <c r="G1631" i="4"/>
  <c r="F1631" i="4"/>
  <c r="G1630" i="4"/>
  <c r="F1630" i="4"/>
  <c r="G1629" i="4"/>
  <c r="F1629" i="4"/>
  <c r="G1628" i="4"/>
  <c r="F1628" i="4"/>
  <c r="G1627" i="4"/>
  <c r="F1627" i="4"/>
  <c r="G1626" i="4"/>
  <c r="F1626" i="4"/>
  <c r="G1625" i="4"/>
  <c r="F1625" i="4"/>
  <c r="F1622" i="4"/>
  <c r="F1621" i="4"/>
  <c r="G1620" i="4"/>
  <c r="F1620" i="4"/>
  <c r="G1619" i="4"/>
  <c r="F1619" i="4"/>
  <c r="G1618" i="4"/>
  <c r="F1618" i="4"/>
  <c r="G1617" i="4"/>
  <c r="F1617" i="4"/>
  <c r="G1616" i="4"/>
  <c r="F1616" i="4"/>
  <c r="G1615" i="4"/>
  <c r="F1615" i="4"/>
  <c r="G1614" i="4"/>
  <c r="F1614" i="4"/>
  <c r="G1613" i="4"/>
  <c r="F1613" i="4"/>
  <c r="G1612" i="4"/>
  <c r="F1612" i="4"/>
  <c r="G1611" i="4"/>
  <c r="F1611" i="4"/>
  <c r="G1610" i="4"/>
  <c r="F1610" i="4"/>
  <c r="F1607" i="4"/>
  <c r="F1606" i="4"/>
  <c r="G1605" i="4"/>
  <c r="F1605" i="4"/>
  <c r="G1604" i="4"/>
  <c r="F1604" i="4"/>
  <c r="G1603" i="4"/>
  <c r="F1603" i="4"/>
  <c r="G1602" i="4"/>
  <c r="F1602" i="4"/>
  <c r="G1601" i="4"/>
  <c r="F1601" i="4"/>
  <c r="G1600" i="4"/>
  <c r="F1600" i="4"/>
  <c r="G1599" i="4"/>
  <c r="F1599" i="4"/>
  <c r="G1598" i="4"/>
  <c r="F1598" i="4"/>
  <c r="G1597" i="4"/>
  <c r="F1597" i="4"/>
  <c r="G1596" i="4"/>
  <c r="F1596" i="4"/>
  <c r="G1595" i="4"/>
  <c r="F1595" i="4"/>
  <c r="F1592" i="4"/>
  <c r="F1591" i="4"/>
  <c r="G1590" i="4"/>
  <c r="F1590" i="4"/>
  <c r="G1589" i="4"/>
  <c r="F1589" i="4"/>
  <c r="G1588" i="4"/>
  <c r="F1588" i="4"/>
  <c r="G1587" i="4"/>
  <c r="F1587" i="4"/>
  <c r="G1586" i="4"/>
  <c r="F1586" i="4"/>
  <c r="G1585" i="4"/>
  <c r="F1585" i="4"/>
  <c r="G1584" i="4"/>
  <c r="F1584" i="4"/>
  <c r="G1583" i="4"/>
  <c r="F1583" i="4"/>
  <c r="G1582" i="4"/>
  <c r="F1582" i="4"/>
  <c r="G1581" i="4"/>
  <c r="F1581" i="4"/>
  <c r="G1580" i="4"/>
  <c r="F1580" i="4"/>
  <c r="G1579" i="4"/>
  <c r="F1579" i="4"/>
  <c r="G1578" i="4"/>
  <c r="G1577" i="4"/>
  <c r="F1577" i="4"/>
  <c r="G1576" i="4"/>
  <c r="F1576" i="4"/>
  <c r="F1573" i="4"/>
  <c r="F1572" i="4"/>
  <c r="G1571" i="4"/>
  <c r="F1571" i="4"/>
  <c r="G1570" i="4"/>
  <c r="F1570" i="4"/>
  <c r="G1569" i="4"/>
  <c r="F1569" i="4"/>
  <c r="G1568" i="4"/>
  <c r="F1568" i="4"/>
  <c r="G1567" i="4"/>
  <c r="F1567" i="4"/>
  <c r="G1566" i="4"/>
  <c r="F1566" i="4"/>
  <c r="G1565" i="4"/>
  <c r="F1565" i="4"/>
  <c r="G1564" i="4"/>
  <c r="F1564" i="4"/>
  <c r="G1563" i="4"/>
  <c r="F1563" i="4"/>
  <c r="G1562" i="4"/>
  <c r="F1562" i="4"/>
  <c r="G1561" i="4"/>
  <c r="F1561" i="4"/>
  <c r="F1558" i="4"/>
  <c r="F1557" i="4"/>
  <c r="G1556" i="4"/>
  <c r="F1556" i="4"/>
  <c r="G1555" i="4"/>
  <c r="F1555" i="4"/>
  <c r="G1554" i="4"/>
  <c r="F1554" i="4"/>
  <c r="G1553" i="4"/>
  <c r="F1553" i="4"/>
  <c r="G1552" i="4"/>
  <c r="F1552" i="4"/>
  <c r="G1551" i="4"/>
  <c r="F1551" i="4"/>
  <c r="G1550" i="4"/>
  <c r="F1550" i="4"/>
  <c r="G1549" i="4"/>
  <c r="F1549" i="4"/>
  <c r="G1548" i="4"/>
  <c r="F1548" i="4"/>
  <c r="G1547" i="4"/>
  <c r="F1547" i="4"/>
  <c r="F1544" i="4"/>
  <c r="F1543" i="4"/>
  <c r="G1542" i="4"/>
  <c r="F1542" i="4"/>
  <c r="G1541" i="4"/>
  <c r="F1541" i="4"/>
  <c r="G1540" i="4"/>
  <c r="F1540" i="4"/>
  <c r="G1539" i="4"/>
  <c r="F1539" i="4"/>
  <c r="G1538" i="4"/>
  <c r="F1538" i="4"/>
  <c r="G1537" i="4"/>
  <c r="F1537" i="4"/>
  <c r="G1536" i="4"/>
  <c r="F1536" i="4"/>
  <c r="G1535" i="4"/>
  <c r="F1535" i="4"/>
  <c r="G1534" i="4"/>
  <c r="F1534" i="4"/>
  <c r="G1533" i="4"/>
  <c r="F1533" i="4"/>
  <c r="G1532" i="4"/>
  <c r="F1532" i="4"/>
  <c r="G1529" i="4"/>
  <c r="F1529" i="4"/>
  <c r="G1528" i="4"/>
  <c r="F1528" i="4"/>
  <c r="G1527" i="4"/>
  <c r="F1527" i="4"/>
  <c r="G1526" i="4"/>
  <c r="F1526" i="4"/>
  <c r="G1525" i="4"/>
  <c r="F1525" i="4"/>
  <c r="G1524" i="4"/>
  <c r="F1524" i="4"/>
  <c r="G1523" i="4"/>
  <c r="F1523" i="4"/>
  <c r="G1522" i="4"/>
  <c r="F1522" i="4"/>
  <c r="G1521" i="4"/>
  <c r="F1521" i="4"/>
  <c r="F1520" i="4"/>
  <c r="G1519" i="4"/>
  <c r="F1519" i="4"/>
  <c r="F1518" i="4"/>
  <c r="G1515" i="4"/>
  <c r="F1515" i="4"/>
  <c r="G1514" i="4"/>
  <c r="F1514" i="4"/>
  <c r="G1513" i="4"/>
  <c r="F1513" i="4"/>
  <c r="G1512" i="4"/>
  <c r="F1512" i="4"/>
  <c r="G1511" i="4"/>
  <c r="F1511" i="4"/>
  <c r="G1510" i="4"/>
  <c r="F1510" i="4"/>
  <c r="G1509" i="4"/>
  <c r="F1509" i="4"/>
  <c r="G1508" i="4"/>
  <c r="F1508" i="4"/>
  <c r="G1507" i="4"/>
  <c r="F1507" i="4"/>
  <c r="F1506" i="4"/>
  <c r="F1505" i="4"/>
  <c r="G1502" i="4"/>
  <c r="F1502" i="4"/>
  <c r="G1501" i="4"/>
  <c r="F1501" i="4"/>
  <c r="G1500" i="4"/>
  <c r="F1500" i="4"/>
  <c r="G1499" i="4"/>
  <c r="F1499" i="4"/>
  <c r="G1498" i="4"/>
  <c r="F1498" i="4"/>
  <c r="G1497" i="4"/>
  <c r="F1497" i="4"/>
  <c r="G1496" i="4"/>
  <c r="F1496" i="4"/>
  <c r="G1495" i="4"/>
  <c r="F1495" i="4"/>
  <c r="F1494" i="4"/>
  <c r="G1493" i="4"/>
  <c r="F1493" i="4"/>
  <c r="F1492" i="4"/>
  <c r="G1489" i="4"/>
  <c r="F1489" i="4"/>
  <c r="G1488" i="4"/>
  <c r="F1488" i="4"/>
  <c r="G1487" i="4"/>
  <c r="F1487" i="4"/>
  <c r="G1486" i="4"/>
  <c r="F1486" i="4"/>
  <c r="G1485" i="4"/>
  <c r="F1485" i="4"/>
  <c r="G1484" i="4"/>
  <c r="F1484" i="4"/>
  <c r="G1483" i="4"/>
  <c r="F1483" i="4"/>
  <c r="G1482" i="4"/>
  <c r="F1482" i="4"/>
  <c r="G1481" i="4"/>
  <c r="F1481" i="4"/>
  <c r="G1480" i="4"/>
  <c r="F1480" i="4"/>
  <c r="G1479" i="4"/>
  <c r="F1479" i="4"/>
  <c r="G1478" i="4"/>
  <c r="F1478" i="4"/>
  <c r="F1477" i="4"/>
  <c r="F1476" i="4"/>
  <c r="F1473" i="4"/>
  <c r="F1472" i="4"/>
  <c r="G1471" i="4"/>
  <c r="F1471" i="4"/>
  <c r="G1470" i="4"/>
  <c r="F1470" i="4"/>
  <c r="G1469" i="4"/>
  <c r="F1469" i="4"/>
  <c r="G1468" i="4"/>
  <c r="F1468" i="4"/>
  <c r="G1467" i="4"/>
  <c r="F1467" i="4"/>
  <c r="G1466" i="4"/>
  <c r="F1466" i="4"/>
  <c r="G1465" i="4"/>
  <c r="F1465" i="4"/>
  <c r="G1464" i="4"/>
  <c r="F1464" i="4"/>
  <c r="G1463" i="4"/>
  <c r="F1463" i="4"/>
  <c r="G1462" i="4"/>
  <c r="F1459" i="4"/>
  <c r="F1458" i="4"/>
  <c r="G1457" i="4"/>
  <c r="F1457" i="4"/>
  <c r="G1456" i="4"/>
  <c r="F1456" i="4"/>
  <c r="G1455" i="4"/>
  <c r="F1455" i="4"/>
  <c r="G1454" i="4"/>
  <c r="F1454" i="4"/>
  <c r="G1453" i="4"/>
  <c r="F1453" i="4"/>
  <c r="G1452" i="4"/>
  <c r="F1452" i="4"/>
  <c r="G1451" i="4"/>
  <c r="F1451" i="4"/>
  <c r="G1450" i="4"/>
  <c r="F1450" i="4"/>
  <c r="G1449" i="4"/>
  <c r="F1449" i="4"/>
  <c r="G1448" i="4"/>
  <c r="F1448" i="4"/>
  <c r="G1447" i="4"/>
  <c r="G1444" i="4"/>
  <c r="F1444" i="4"/>
  <c r="F1443" i="4"/>
  <c r="G1442" i="4"/>
  <c r="F1442" i="4"/>
  <c r="F1441" i="4"/>
  <c r="G1440" i="4"/>
  <c r="F1440" i="4"/>
  <c r="G1439" i="4"/>
  <c r="F1439" i="4"/>
  <c r="G1438" i="4"/>
  <c r="F1438" i="4"/>
  <c r="G1437" i="4"/>
  <c r="F1437" i="4"/>
  <c r="G1436" i="4"/>
  <c r="F1436" i="4"/>
  <c r="G1435" i="4"/>
  <c r="F1435" i="4"/>
  <c r="G1434" i="4"/>
  <c r="F1434" i="4"/>
  <c r="G1433" i="4"/>
  <c r="F1433" i="4"/>
  <c r="G1432" i="4"/>
  <c r="F1432" i="4"/>
  <c r="G1431" i="4"/>
  <c r="F1431" i="4"/>
  <c r="G1430" i="4"/>
  <c r="F1430" i="4"/>
  <c r="F1429" i="4"/>
  <c r="G1428" i="4"/>
  <c r="F1428" i="4"/>
  <c r="G1427" i="4"/>
  <c r="F1427" i="4"/>
  <c r="G1426" i="4"/>
  <c r="F1426" i="4"/>
  <c r="G1425" i="4"/>
  <c r="F1425" i="4"/>
  <c r="G1424" i="4"/>
  <c r="F1424" i="4"/>
  <c r="G1423" i="4"/>
  <c r="F1423" i="4"/>
  <c r="G1422" i="4"/>
  <c r="F1422" i="4"/>
  <c r="G1421" i="4"/>
  <c r="F1421" i="4"/>
  <c r="F1420" i="4"/>
  <c r="G1419" i="4"/>
  <c r="F1419" i="4"/>
  <c r="F1416" i="4"/>
  <c r="F1415" i="4"/>
  <c r="G1414" i="4"/>
  <c r="F1414" i="4"/>
  <c r="G1413" i="4"/>
  <c r="F1413" i="4"/>
  <c r="G1412" i="4"/>
  <c r="F1412" i="4"/>
  <c r="G1411" i="4"/>
  <c r="F1411" i="4"/>
  <c r="G1410" i="4"/>
  <c r="F1410" i="4"/>
  <c r="G1409" i="4"/>
  <c r="F1409" i="4"/>
  <c r="G1408" i="4"/>
  <c r="F1408" i="4"/>
  <c r="G1407" i="4"/>
  <c r="F1407" i="4"/>
  <c r="G1406" i="4"/>
  <c r="F1406" i="4"/>
  <c r="G1405" i="4"/>
  <c r="F1405" i="4"/>
  <c r="G1404" i="4"/>
  <c r="F1404" i="4"/>
  <c r="F1401" i="4"/>
  <c r="F1400" i="4"/>
  <c r="G1399" i="4"/>
  <c r="F1399" i="4"/>
  <c r="G1398" i="4"/>
  <c r="F1398" i="4"/>
  <c r="G1397" i="4"/>
  <c r="F1397" i="4"/>
  <c r="G1396" i="4"/>
  <c r="F1396" i="4"/>
  <c r="G1395" i="4"/>
  <c r="F1395" i="4"/>
  <c r="G1394" i="4"/>
  <c r="F1394" i="4"/>
  <c r="G1393" i="4"/>
  <c r="F1393" i="4"/>
  <c r="G1392" i="4"/>
  <c r="F1392" i="4"/>
  <c r="G1391" i="4"/>
  <c r="F1391" i="4"/>
  <c r="G1390" i="4"/>
  <c r="F1390" i="4"/>
  <c r="G1389" i="4"/>
  <c r="F1389" i="4"/>
  <c r="F1386" i="4"/>
  <c r="F1385" i="4"/>
  <c r="G1384" i="4"/>
  <c r="F1384" i="4"/>
  <c r="G1383" i="4"/>
  <c r="F1383" i="4"/>
  <c r="G1382" i="4"/>
  <c r="F1382" i="4"/>
  <c r="G1381" i="4"/>
  <c r="F1381" i="4"/>
  <c r="G1380" i="4"/>
  <c r="F1380" i="4"/>
  <c r="G1379" i="4"/>
  <c r="F1379" i="4"/>
  <c r="F1378" i="4"/>
  <c r="G1377" i="4"/>
  <c r="F1377" i="4"/>
  <c r="G1376" i="4"/>
  <c r="F1376" i="4"/>
  <c r="G1375" i="4"/>
  <c r="F1375" i="4"/>
  <c r="G1374" i="4"/>
  <c r="F1374" i="4"/>
  <c r="G1373" i="4"/>
  <c r="F1373" i="4"/>
  <c r="G1372" i="4"/>
  <c r="F1372" i="4"/>
  <c r="G1371" i="4"/>
  <c r="F1371" i="4"/>
  <c r="G1370" i="4"/>
  <c r="F1370" i="4"/>
  <c r="G1365" i="4"/>
  <c r="F1365" i="4"/>
  <c r="G1364" i="4"/>
  <c r="F1364" i="4"/>
  <c r="G1363" i="4"/>
  <c r="F1363" i="4"/>
  <c r="G1362" i="4"/>
  <c r="F1362" i="4"/>
  <c r="G1361" i="4"/>
  <c r="F1361" i="4"/>
  <c r="G1360" i="4"/>
  <c r="F1360" i="4"/>
  <c r="G1359" i="4"/>
  <c r="F1359" i="4"/>
  <c r="F1358" i="4"/>
  <c r="G1355" i="4"/>
  <c r="F1355" i="4"/>
  <c r="G1354" i="4"/>
  <c r="F1354" i="4"/>
  <c r="G1353" i="4"/>
  <c r="F1353" i="4"/>
  <c r="G1352" i="4"/>
  <c r="F1352" i="4"/>
  <c r="G1351" i="4"/>
  <c r="F1351" i="4"/>
  <c r="G1350" i="4"/>
  <c r="F1350" i="4"/>
  <c r="G1349" i="4"/>
  <c r="F1349" i="4"/>
  <c r="G1348" i="4"/>
  <c r="F1348" i="4"/>
  <c r="G1347" i="4"/>
  <c r="F1347" i="4"/>
  <c r="F1346" i="4"/>
  <c r="F1345" i="4"/>
  <c r="F1342" i="4"/>
  <c r="G1341" i="4"/>
  <c r="F1341" i="4"/>
  <c r="G1340" i="4"/>
  <c r="F1340" i="4"/>
  <c r="G1339" i="4"/>
  <c r="F1339" i="4"/>
  <c r="G1338" i="4"/>
  <c r="F1338" i="4"/>
  <c r="G1337" i="4"/>
  <c r="F1337" i="4"/>
  <c r="G1336" i="4"/>
  <c r="F1336" i="4"/>
  <c r="G1335" i="4"/>
  <c r="F1335" i="4"/>
  <c r="G1334" i="4"/>
  <c r="F1334" i="4"/>
  <c r="G1333" i="4"/>
  <c r="F1333" i="4"/>
  <c r="G1332" i="4"/>
  <c r="G1331" i="4"/>
  <c r="F1331" i="4"/>
  <c r="G1330" i="4"/>
  <c r="F1330" i="4"/>
  <c r="F1329" i="4"/>
  <c r="F1326" i="4"/>
  <c r="G1325" i="4"/>
  <c r="F1325" i="4"/>
  <c r="F1324" i="4"/>
  <c r="G1323" i="4"/>
  <c r="F1323" i="4"/>
  <c r="G1322" i="4"/>
  <c r="F1322" i="4"/>
  <c r="G1321" i="4"/>
  <c r="F1321" i="4"/>
  <c r="G1320" i="4"/>
  <c r="F1320" i="4"/>
  <c r="G1319" i="4"/>
  <c r="F1319" i="4"/>
  <c r="G1318" i="4"/>
  <c r="F1318" i="4"/>
  <c r="F1317" i="4"/>
  <c r="G1316" i="4"/>
  <c r="F1316" i="4"/>
  <c r="G1315" i="4"/>
  <c r="F1315" i="4"/>
  <c r="G1314" i="4"/>
  <c r="F1314" i="4"/>
  <c r="G1313" i="4"/>
  <c r="F1313" i="4"/>
  <c r="G1312" i="4"/>
  <c r="F1312" i="4"/>
  <c r="G1311" i="4"/>
  <c r="F1311" i="4"/>
  <c r="G1310" i="4"/>
  <c r="F1310" i="4"/>
  <c r="G1309" i="4"/>
  <c r="F1309" i="4"/>
  <c r="F1308" i="4"/>
  <c r="G1307" i="4"/>
  <c r="F1307" i="4"/>
  <c r="G1306" i="4"/>
  <c r="F1306" i="4"/>
  <c r="G1303" i="4"/>
  <c r="F1303" i="4"/>
  <c r="F1302" i="4"/>
  <c r="F1301" i="4"/>
  <c r="F1300" i="4"/>
  <c r="G1299" i="4"/>
  <c r="F1299" i="4"/>
  <c r="F1298" i="4"/>
  <c r="G1297" i="4"/>
  <c r="F1297" i="4"/>
  <c r="G1296" i="4"/>
  <c r="F1296" i="4"/>
  <c r="G1295" i="4"/>
  <c r="F1295" i="4"/>
  <c r="G1294" i="4"/>
  <c r="F1294" i="4"/>
  <c r="G1293" i="4"/>
  <c r="F1293" i="4"/>
  <c r="G1292" i="4"/>
  <c r="F1292" i="4"/>
  <c r="G1291" i="4"/>
  <c r="F1291" i="4"/>
  <c r="G1290" i="4"/>
  <c r="F1290" i="4"/>
  <c r="G1289" i="4"/>
  <c r="F1289" i="4"/>
  <c r="G1288" i="4"/>
  <c r="F1288" i="4"/>
  <c r="F1287" i="4"/>
  <c r="G1286" i="4"/>
  <c r="F1286" i="4"/>
  <c r="F1285" i="4"/>
  <c r="F1284" i="4"/>
  <c r="G1283" i="4"/>
  <c r="F1283" i="4"/>
  <c r="G1282" i="4"/>
  <c r="F1282" i="4"/>
  <c r="G1281" i="4"/>
  <c r="F1281" i="4"/>
  <c r="G1280" i="4"/>
  <c r="F1280" i="4"/>
  <c r="G1279" i="4"/>
  <c r="F1279" i="4"/>
  <c r="G1278" i="4"/>
  <c r="F1278" i="4"/>
  <c r="G1277" i="4"/>
  <c r="F1277" i="4"/>
  <c r="G1276" i="4"/>
  <c r="F1276" i="4"/>
  <c r="G1275" i="4"/>
  <c r="F1275" i="4"/>
  <c r="G1274" i="4"/>
  <c r="F1274" i="4"/>
  <c r="F1273" i="4"/>
  <c r="G1272" i="4"/>
  <c r="F1272" i="4"/>
  <c r="G1269" i="4"/>
  <c r="F1269" i="4"/>
  <c r="F1268" i="4"/>
  <c r="F1267" i="4"/>
  <c r="F1266" i="4"/>
  <c r="G1265" i="4"/>
  <c r="F1265" i="4"/>
  <c r="F1264" i="4"/>
  <c r="G1263" i="4"/>
  <c r="F1263" i="4"/>
  <c r="G1262" i="4"/>
  <c r="F1262" i="4"/>
  <c r="G1261" i="4"/>
  <c r="F1261" i="4"/>
  <c r="G1260" i="4"/>
  <c r="F1260" i="4"/>
  <c r="G1259" i="4"/>
  <c r="F1259" i="4"/>
  <c r="G1258" i="4"/>
  <c r="F1258" i="4"/>
  <c r="G1257" i="4"/>
  <c r="F1257" i="4"/>
  <c r="G1256" i="4"/>
  <c r="F1256" i="4"/>
  <c r="G1255" i="4"/>
  <c r="F1255" i="4"/>
  <c r="G1254" i="4"/>
  <c r="F1254" i="4"/>
  <c r="G1253" i="4"/>
  <c r="F1253" i="4"/>
  <c r="F1252" i="4"/>
  <c r="G1251" i="4"/>
  <c r="F1251" i="4"/>
  <c r="F1250" i="4"/>
  <c r="F1249" i="4"/>
  <c r="G1248" i="4"/>
  <c r="F1248" i="4"/>
  <c r="G1247" i="4"/>
  <c r="F1247" i="4"/>
  <c r="G1246" i="4"/>
  <c r="F1246" i="4"/>
  <c r="G1245" i="4"/>
  <c r="F1245" i="4"/>
  <c r="G1244" i="4"/>
  <c r="F1244" i="4"/>
  <c r="G1243" i="4"/>
  <c r="F1243" i="4"/>
  <c r="G1242" i="4"/>
  <c r="F1242" i="4"/>
  <c r="G1241" i="4"/>
  <c r="F1241" i="4"/>
  <c r="G1240" i="4"/>
  <c r="F1240" i="4"/>
  <c r="G1239" i="4"/>
  <c r="F1239" i="4"/>
  <c r="F1238" i="4"/>
  <c r="G1237" i="4"/>
  <c r="F1237" i="4"/>
  <c r="F1234" i="4"/>
  <c r="G1233" i="4"/>
  <c r="F1233" i="4"/>
  <c r="G1232" i="4"/>
  <c r="F1232" i="4"/>
  <c r="G1231" i="4"/>
  <c r="F1231" i="4"/>
  <c r="G1230" i="4"/>
  <c r="F1230" i="4"/>
  <c r="G1229" i="4"/>
  <c r="F1229" i="4"/>
  <c r="G1228" i="4"/>
  <c r="F1228" i="4"/>
  <c r="F1227" i="4"/>
  <c r="G1226" i="4"/>
  <c r="F1226" i="4"/>
  <c r="G1225" i="4"/>
  <c r="F1225" i="4"/>
  <c r="G1224" i="4"/>
  <c r="F1224" i="4"/>
  <c r="G1223" i="4"/>
  <c r="F1223" i="4"/>
  <c r="G1222" i="4"/>
  <c r="F1222" i="4"/>
  <c r="G1221" i="4"/>
  <c r="F1221" i="4"/>
  <c r="G1220" i="4"/>
  <c r="G1219" i="4"/>
  <c r="F1219" i="4"/>
  <c r="G1218" i="4"/>
  <c r="F1218" i="4"/>
  <c r="G1217" i="4"/>
  <c r="F1217" i="4"/>
  <c r="G1216" i="4"/>
  <c r="F1216" i="4"/>
  <c r="F1215" i="4"/>
  <c r="F1212" i="4"/>
  <c r="G1211" i="4"/>
  <c r="F1211" i="4"/>
  <c r="G1210" i="4"/>
  <c r="F1210" i="4"/>
  <c r="G1209" i="4"/>
  <c r="F1209" i="4"/>
  <c r="G1208" i="4"/>
  <c r="F1208" i="4"/>
  <c r="G1207" i="4"/>
  <c r="F1207" i="4"/>
  <c r="G1206" i="4"/>
  <c r="F1206" i="4"/>
  <c r="G1205" i="4"/>
  <c r="F1205" i="4"/>
  <c r="G1204" i="4"/>
  <c r="F1204" i="4"/>
  <c r="G1203" i="4"/>
  <c r="F1203" i="4"/>
  <c r="G1202" i="4"/>
  <c r="F1202" i="4"/>
  <c r="F1201" i="4"/>
  <c r="F1198" i="4"/>
  <c r="F1197" i="4"/>
  <c r="G1196" i="4"/>
  <c r="F1196" i="4"/>
  <c r="G1195" i="4"/>
  <c r="F1195" i="4"/>
  <c r="G1194" i="4"/>
  <c r="F1194" i="4"/>
  <c r="G1193" i="4"/>
  <c r="F1193" i="4"/>
  <c r="G1192" i="4"/>
  <c r="F1192" i="4"/>
  <c r="G1191" i="4"/>
  <c r="F1191" i="4"/>
  <c r="G1190" i="4"/>
  <c r="F1190" i="4"/>
  <c r="F1189" i="4"/>
  <c r="F1188" i="4"/>
  <c r="G1187" i="4"/>
  <c r="F1187" i="4"/>
  <c r="G1186" i="4"/>
  <c r="F1186" i="4"/>
  <c r="G1185" i="4"/>
  <c r="F1185" i="4"/>
  <c r="G1184" i="4"/>
  <c r="F1184" i="4"/>
  <c r="G1183" i="4"/>
  <c r="F1183" i="4"/>
  <c r="G1182" i="4"/>
  <c r="F1182" i="4"/>
  <c r="G1181" i="4"/>
  <c r="F1181" i="4"/>
  <c r="G1180" i="4"/>
  <c r="F1180" i="4"/>
  <c r="G1179" i="4"/>
  <c r="F1179" i="4"/>
  <c r="G1178" i="4"/>
  <c r="F1178" i="4"/>
  <c r="F1175" i="4"/>
  <c r="G1174" i="4"/>
  <c r="G1173" i="4"/>
  <c r="F1173" i="4"/>
  <c r="G1172" i="4"/>
  <c r="F1172" i="4"/>
  <c r="G1171" i="4"/>
  <c r="F1171" i="4"/>
  <c r="G1170" i="4"/>
  <c r="F1170" i="4"/>
  <c r="G1169" i="4"/>
  <c r="F1169" i="4"/>
  <c r="G1168" i="4"/>
  <c r="F1168" i="4"/>
  <c r="G1167" i="4"/>
  <c r="F1167" i="4"/>
  <c r="G1166" i="4"/>
  <c r="F1166" i="4"/>
  <c r="G1165" i="4"/>
  <c r="F1164" i="4"/>
  <c r="G1161" i="4"/>
  <c r="F1161" i="4"/>
  <c r="F1160" i="4"/>
  <c r="G1159" i="4"/>
  <c r="F1159" i="4"/>
  <c r="G1158" i="4"/>
  <c r="F1158" i="4"/>
  <c r="G1157" i="4"/>
  <c r="F1157" i="4"/>
  <c r="F1156" i="4"/>
  <c r="G1155" i="4"/>
  <c r="F1155" i="4"/>
  <c r="G1154" i="4"/>
  <c r="F1154" i="4"/>
  <c r="G1153" i="4"/>
  <c r="F1153" i="4"/>
  <c r="G1152" i="4"/>
  <c r="F1152" i="4"/>
  <c r="G1151" i="4"/>
  <c r="F1151" i="4"/>
  <c r="G1150" i="4"/>
  <c r="F1150" i="4"/>
  <c r="G1149" i="4"/>
  <c r="F1149" i="4"/>
  <c r="G1148" i="4"/>
  <c r="F1148" i="4"/>
  <c r="G1147" i="4"/>
  <c r="F1147" i="4"/>
  <c r="G1146" i="4"/>
  <c r="F1146" i="4"/>
  <c r="G1145" i="4"/>
  <c r="F1145" i="4"/>
  <c r="G1144" i="4"/>
  <c r="F1144" i="4"/>
  <c r="G1143" i="4"/>
  <c r="F1143" i="4"/>
  <c r="G1142" i="4"/>
  <c r="F1142" i="4"/>
  <c r="G1141" i="4"/>
  <c r="F1141" i="4"/>
  <c r="G1140" i="4"/>
  <c r="F1140" i="4"/>
  <c r="G1139" i="4"/>
  <c r="F1139" i="4"/>
  <c r="G1138" i="4"/>
  <c r="F1138" i="4"/>
  <c r="F1137" i="4"/>
  <c r="G1136" i="4"/>
  <c r="F1136" i="4"/>
  <c r="F1133" i="4"/>
  <c r="G1132" i="4"/>
  <c r="F1131" i="4"/>
  <c r="G1130" i="4"/>
  <c r="G1129" i="4"/>
  <c r="F1129" i="4"/>
  <c r="G1128" i="4"/>
  <c r="F1128" i="4"/>
  <c r="G1127" i="4"/>
  <c r="F1127" i="4"/>
  <c r="G1126" i="4"/>
  <c r="F1126" i="4"/>
  <c r="G1125" i="4"/>
  <c r="F1125" i="4"/>
  <c r="G1124" i="4"/>
  <c r="F1124" i="4"/>
  <c r="G1123" i="4"/>
  <c r="F1123" i="4"/>
  <c r="G1122" i="4"/>
  <c r="F1122" i="4"/>
  <c r="G1121" i="4"/>
  <c r="F1121" i="4"/>
  <c r="F1118" i="4"/>
  <c r="F1117" i="4"/>
  <c r="G1116" i="4"/>
  <c r="G1115" i="4"/>
  <c r="F1115" i="4"/>
  <c r="G1114" i="4"/>
  <c r="F1114" i="4"/>
  <c r="G1113" i="4"/>
  <c r="F1113" i="4"/>
  <c r="G1112" i="4"/>
  <c r="F1112" i="4"/>
  <c r="G1111" i="4"/>
  <c r="F1111" i="4"/>
  <c r="G1110" i="4"/>
  <c r="F1110" i="4"/>
  <c r="G1109" i="4"/>
  <c r="F1109" i="4"/>
  <c r="G1108" i="4"/>
  <c r="F1108" i="4"/>
  <c r="G1107" i="4"/>
  <c r="F1107" i="4"/>
  <c r="G1106" i="4"/>
  <c r="G1103" i="4"/>
  <c r="F1103" i="4"/>
  <c r="F1102" i="4"/>
  <c r="F1101" i="4"/>
  <c r="G1100" i="4"/>
  <c r="F1100" i="4"/>
  <c r="G1099" i="4"/>
  <c r="F1099" i="4"/>
  <c r="G1098" i="4"/>
  <c r="F1098" i="4"/>
  <c r="G1097" i="4"/>
  <c r="F1097" i="4"/>
  <c r="G1096" i="4"/>
  <c r="G1095" i="4"/>
  <c r="F1095" i="4"/>
  <c r="G1094" i="4"/>
  <c r="F1094" i="4"/>
  <c r="G1093" i="4"/>
  <c r="F1093" i="4"/>
  <c r="G1092" i="4"/>
  <c r="F1092" i="4"/>
  <c r="G1091" i="4"/>
  <c r="G1090" i="4"/>
  <c r="F1090" i="4"/>
  <c r="F1087" i="4"/>
  <c r="G1086" i="4"/>
  <c r="F1086" i="4"/>
  <c r="G1085" i="4"/>
  <c r="F1085" i="4"/>
  <c r="G1084" i="4"/>
  <c r="F1084" i="4"/>
  <c r="G1083" i="4"/>
  <c r="F1083" i="4"/>
  <c r="G1082" i="4"/>
  <c r="F1082" i="4"/>
  <c r="G1081" i="4"/>
  <c r="F1081" i="4"/>
  <c r="G1080" i="4"/>
  <c r="F1080" i="4"/>
  <c r="G1079" i="4"/>
  <c r="F1079" i="4"/>
  <c r="G1078" i="4"/>
  <c r="F1078" i="4"/>
  <c r="F1077" i="4"/>
  <c r="F1072" i="4"/>
  <c r="F1071" i="4"/>
  <c r="G1070" i="4"/>
  <c r="F1070" i="4"/>
  <c r="G1069" i="4"/>
  <c r="F1069" i="4"/>
  <c r="G1068" i="4"/>
  <c r="F1068" i="4"/>
  <c r="G1067" i="4"/>
  <c r="F1067" i="4"/>
  <c r="G1066" i="4"/>
  <c r="F1066" i="4"/>
  <c r="G1065" i="4"/>
  <c r="G1064" i="4"/>
  <c r="G1063" i="4"/>
  <c r="G1062" i="4"/>
  <c r="F1062" i="4"/>
  <c r="G1061" i="4"/>
  <c r="F1061" i="4"/>
  <c r="G1060" i="4"/>
  <c r="F1060" i="4"/>
  <c r="G1059" i="4"/>
  <c r="F1059" i="4"/>
  <c r="G1058" i="4"/>
  <c r="F1058" i="4"/>
  <c r="G1057" i="4"/>
  <c r="F1057" i="4"/>
  <c r="G1056" i="4"/>
  <c r="G1055" i="4"/>
  <c r="F1055" i="4"/>
  <c r="G1054" i="4"/>
  <c r="F1054" i="4"/>
  <c r="G1053" i="4"/>
  <c r="F1053" i="4"/>
  <c r="G1052" i="4"/>
  <c r="F1052" i="4"/>
  <c r="F1049" i="4"/>
  <c r="F1048" i="4"/>
  <c r="G1047" i="4"/>
  <c r="F1047" i="4"/>
  <c r="G1046" i="4"/>
  <c r="F1046" i="4"/>
  <c r="G1045" i="4"/>
  <c r="F1045" i="4"/>
  <c r="G1044" i="4"/>
  <c r="F1044" i="4"/>
  <c r="G1043" i="4"/>
  <c r="F1043" i="4"/>
  <c r="G1042" i="4"/>
  <c r="F1042" i="4"/>
  <c r="G1041" i="4"/>
  <c r="F1041" i="4"/>
  <c r="G1040" i="4"/>
  <c r="F1040" i="4"/>
  <c r="G1039" i="4"/>
  <c r="F1039" i="4"/>
  <c r="G1038" i="4"/>
  <c r="F1038" i="4"/>
  <c r="G1037" i="4"/>
  <c r="F1037" i="4"/>
  <c r="F1034" i="4"/>
  <c r="F1033" i="4"/>
  <c r="G1032" i="4"/>
  <c r="F1032" i="4"/>
  <c r="G1031" i="4"/>
  <c r="F1031" i="4"/>
  <c r="G1030" i="4"/>
  <c r="F1030" i="4"/>
  <c r="G1029" i="4"/>
  <c r="F1029" i="4"/>
  <c r="G1028" i="4"/>
  <c r="F1028" i="4"/>
  <c r="G1027" i="4"/>
  <c r="F1027" i="4"/>
  <c r="F1026" i="4"/>
  <c r="G1025" i="4"/>
  <c r="F1025" i="4"/>
  <c r="G1024" i="4"/>
  <c r="G1023" i="4"/>
  <c r="F1023" i="4"/>
  <c r="G1022" i="4"/>
  <c r="F1022" i="4"/>
  <c r="G1021" i="4"/>
  <c r="F1021" i="4"/>
  <c r="G1020" i="4"/>
  <c r="F1020" i="4"/>
  <c r="G1019" i="4"/>
  <c r="F1019" i="4"/>
  <c r="G1018" i="4"/>
  <c r="F1018" i="4"/>
  <c r="G1017" i="4"/>
  <c r="F1017" i="4"/>
  <c r="G1016" i="4"/>
  <c r="F1016" i="4"/>
  <c r="G1015" i="4"/>
  <c r="F1015" i="4"/>
  <c r="G1014" i="4"/>
  <c r="F1014" i="4"/>
  <c r="F1011" i="4"/>
  <c r="F1010" i="4"/>
  <c r="G1009" i="4"/>
  <c r="F1009" i="4"/>
  <c r="G1008" i="4"/>
  <c r="F1008" i="4"/>
  <c r="G1007" i="4"/>
  <c r="F1007" i="4"/>
  <c r="G1006" i="4"/>
  <c r="F1006" i="4"/>
  <c r="G1005" i="4"/>
  <c r="F1005" i="4"/>
  <c r="G1004" i="4"/>
  <c r="F1004" i="4"/>
  <c r="F1003" i="4"/>
  <c r="G1002" i="4"/>
  <c r="F1002" i="4"/>
  <c r="G1001" i="4"/>
  <c r="G1000" i="4"/>
  <c r="F1000" i="4"/>
  <c r="G999" i="4"/>
  <c r="F999" i="4"/>
  <c r="G998" i="4"/>
  <c r="F998" i="4"/>
  <c r="G997" i="4"/>
  <c r="F997" i="4"/>
  <c r="G996" i="4"/>
  <c r="F996" i="4"/>
  <c r="G995" i="4"/>
  <c r="F995" i="4"/>
  <c r="G994" i="4"/>
  <c r="F994" i="4"/>
  <c r="G993" i="4"/>
  <c r="F993" i="4"/>
  <c r="G992" i="4"/>
  <c r="F992" i="4"/>
  <c r="G991" i="4"/>
  <c r="F991" i="4"/>
  <c r="F988" i="4"/>
  <c r="F987" i="4"/>
  <c r="G986" i="4"/>
  <c r="F986" i="4"/>
  <c r="G985" i="4"/>
  <c r="F985" i="4"/>
  <c r="G984" i="4"/>
  <c r="F984" i="4"/>
  <c r="G983" i="4"/>
  <c r="F983" i="4"/>
  <c r="G982" i="4"/>
  <c r="F982" i="4"/>
  <c r="G981" i="4"/>
  <c r="F981" i="4"/>
  <c r="F980" i="4"/>
  <c r="G979" i="4"/>
  <c r="F979" i="4"/>
  <c r="G978" i="4"/>
  <c r="F978" i="4"/>
  <c r="G977" i="4"/>
  <c r="F977" i="4"/>
  <c r="G976" i="4"/>
  <c r="F976" i="4"/>
  <c r="G975" i="4"/>
  <c r="F975" i="4"/>
  <c r="G974" i="4"/>
  <c r="F974" i="4"/>
  <c r="G973" i="4"/>
  <c r="F973" i="4"/>
  <c r="G972" i="4"/>
  <c r="F972" i="4"/>
  <c r="G971" i="4"/>
  <c r="F971" i="4"/>
  <c r="G970" i="4"/>
  <c r="F970" i="4"/>
  <c r="F967" i="4"/>
  <c r="F966" i="4"/>
  <c r="G965" i="4"/>
  <c r="F965" i="4"/>
  <c r="G964" i="4"/>
  <c r="F964" i="4"/>
  <c r="G963" i="4"/>
  <c r="F963" i="4"/>
  <c r="G962" i="4"/>
  <c r="F962" i="4"/>
  <c r="G961" i="4"/>
  <c r="F961" i="4"/>
  <c r="G960" i="4"/>
  <c r="F960" i="4"/>
  <c r="F959" i="4"/>
  <c r="G958" i="4"/>
  <c r="F958" i="4"/>
  <c r="G957" i="4"/>
  <c r="F957" i="4"/>
  <c r="G956" i="4"/>
  <c r="F956" i="4"/>
  <c r="G955" i="4"/>
  <c r="F955" i="4"/>
  <c r="G954" i="4"/>
  <c r="F954" i="4"/>
  <c r="G953" i="4"/>
  <c r="F953" i="4"/>
  <c r="G952" i="4"/>
  <c r="F952" i="4"/>
  <c r="G951" i="4"/>
  <c r="F951" i="4"/>
  <c r="F948" i="4"/>
  <c r="F947" i="4"/>
  <c r="G946" i="4"/>
  <c r="F946" i="4"/>
  <c r="G945" i="4"/>
  <c r="F945" i="4"/>
  <c r="G944" i="4"/>
  <c r="F944" i="4"/>
  <c r="G943" i="4"/>
  <c r="F943" i="4"/>
  <c r="G942" i="4"/>
  <c r="F942" i="4"/>
  <c r="G941" i="4"/>
  <c r="F941" i="4"/>
  <c r="G940" i="4"/>
  <c r="F940" i="4"/>
  <c r="G939" i="4"/>
  <c r="F939" i="4"/>
  <c r="G938" i="4"/>
  <c r="F938" i="4"/>
  <c r="G937" i="4"/>
  <c r="F937" i="4"/>
  <c r="G936" i="4"/>
  <c r="F936" i="4"/>
  <c r="F933" i="4"/>
  <c r="F932" i="4"/>
  <c r="G931" i="4"/>
  <c r="F931" i="4"/>
  <c r="G930" i="4"/>
  <c r="F930" i="4"/>
  <c r="G929" i="4"/>
  <c r="F929" i="4"/>
  <c r="G928" i="4"/>
  <c r="F928" i="4"/>
  <c r="G927" i="4"/>
  <c r="F927" i="4"/>
  <c r="G926" i="4"/>
  <c r="F926" i="4"/>
  <c r="G925" i="4"/>
  <c r="F925" i="4"/>
  <c r="G924" i="4"/>
  <c r="F924" i="4"/>
  <c r="G923" i="4"/>
  <c r="F923" i="4"/>
  <c r="G922" i="4"/>
  <c r="F922" i="4"/>
  <c r="G921" i="4"/>
  <c r="F921" i="4"/>
  <c r="G5334" i="4"/>
  <c r="F5334" i="4"/>
  <c r="F5333" i="4"/>
  <c r="G5332" i="4"/>
  <c r="F5332" i="4"/>
  <c r="G5331" i="4"/>
  <c r="F5331" i="4"/>
  <c r="G5330" i="4"/>
  <c r="F5330" i="4"/>
  <c r="G5329" i="4"/>
  <c r="F5329" i="4"/>
  <c r="G5328" i="4"/>
  <c r="F5328" i="4"/>
  <c r="G5327" i="4"/>
  <c r="F5327" i="4"/>
  <c r="G5326" i="4"/>
  <c r="F5326" i="4"/>
  <c r="G5325" i="4"/>
  <c r="F5325" i="4"/>
  <c r="G5324" i="4"/>
  <c r="F5324" i="4"/>
  <c r="F5323" i="4"/>
  <c r="G5322" i="4"/>
  <c r="F5322" i="4"/>
  <c r="G5321" i="4"/>
  <c r="F5321" i="4"/>
  <c r="G5320" i="4"/>
  <c r="F5320" i="4"/>
  <c r="G5319" i="4"/>
  <c r="F5319" i="4"/>
  <c r="G5318" i="4"/>
  <c r="F5318" i="4"/>
  <c r="G5317" i="4"/>
  <c r="F5317" i="4"/>
  <c r="G5316" i="4"/>
  <c r="F5316" i="4"/>
  <c r="G5315" i="4"/>
  <c r="F5315" i="4"/>
  <c r="G5314" i="4"/>
  <c r="F5314" i="4"/>
  <c r="G5313" i="4"/>
  <c r="F5313" i="4"/>
  <c r="G5312" i="4"/>
  <c r="F5312" i="4"/>
  <c r="G5311" i="4"/>
  <c r="F5311" i="4"/>
  <c r="G5310" i="4"/>
  <c r="F5310" i="4"/>
  <c r="G5309" i="4"/>
  <c r="F5309" i="4"/>
  <c r="G5308" i="4"/>
  <c r="F5308" i="4"/>
  <c r="G5305" i="4"/>
  <c r="F5305" i="4"/>
  <c r="G5304" i="4"/>
  <c r="F5304" i="4"/>
  <c r="F5303" i="4"/>
  <c r="G5302" i="4"/>
  <c r="F5302" i="4"/>
  <c r="G5301" i="4"/>
  <c r="F5301" i="4"/>
  <c r="G5300" i="4"/>
  <c r="F5300" i="4"/>
  <c r="G5299" i="4"/>
  <c r="F5299" i="4"/>
  <c r="G5298" i="4"/>
  <c r="F5298" i="4"/>
  <c r="G5297" i="4"/>
  <c r="F5297" i="4"/>
  <c r="G5296" i="4"/>
  <c r="F5296" i="4"/>
  <c r="G5295" i="4"/>
  <c r="F5295" i="4"/>
  <c r="G5294" i="4"/>
  <c r="F5294" i="4"/>
  <c r="F5293" i="4"/>
  <c r="G5292" i="4"/>
  <c r="F5292" i="4"/>
  <c r="G5291" i="4"/>
  <c r="F5291" i="4"/>
  <c r="G5290" i="4"/>
  <c r="F5290" i="4"/>
  <c r="G5289" i="4"/>
  <c r="F5289" i="4"/>
  <c r="G5288" i="4"/>
  <c r="F5288" i="4"/>
  <c r="G5287" i="4"/>
  <c r="F5287" i="4"/>
  <c r="G5286" i="4"/>
  <c r="F5286" i="4"/>
  <c r="G5285" i="4"/>
  <c r="F5285" i="4"/>
  <c r="G5284" i="4"/>
  <c r="F5284" i="4"/>
  <c r="G5283" i="4"/>
  <c r="F5283" i="4"/>
  <c r="F5280" i="4"/>
  <c r="G5279" i="4"/>
  <c r="F5279" i="4"/>
  <c r="G5278" i="4"/>
  <c r="F5278" i="4"/>
  <c r="G5277" i="4"/>
  <c r="F5277" i="4"/>
  <c r="G5276" i="4"/>
  <c r="F5276" i="4"/>
  <c r="G5275" i="4"/>
  <c r="F5275" i="4"/>
  <c r="G5274" i="4"/>
  <c r="F5274" i="4"/>
  <c r="G5273" i="4"/>
  <c r="F5273" i="4"/>
  <c r="F5272" i="4"/>
  <c r="G5269" i="4"/>
  <c r="F5269" i="4"/>
  <c r="G5268" i="4"/>
  <c r="F5268" i="4"/>
  <c r="G5267" i="4"/>
  <c r="F5267" i="4"/>
  <c r="G5266" i="4"/>
  <c r="F5266" i="4"/>
  <c r="G5265" i="4"/>
  <c r="F5265" i="4"/>
  <c r="G5264" i="4"/>
  <c r="F5264" i="4"/>
  <c r="G5263" i="4"/>
  <c r="F5263" i="4"/>
  <c r="G5262" i="4"/>
  <c r="F5262" i="4"/>
  <c r="F5261" i="4"/>
  <c r="G5260" i="4"/>
  <c r="F5260" i="4"/>
  <c r="F5259" i="4"/>
  <c r="F5256" i="4"/>
  <c r="F5255" i="4"/>
  <c r="G5254" i="4"/>
  <c r="F5254" i="4"/>
  <c r="G5253" i="4"/>
  <c r="F5253" i="4"/>
  <c r="G5252" i="4"/>
  <c r="F5252" i="4"/>
  <c r="G5251" i="4"/>
  <c r="F5251" i="4"/>
  <c r="G5250" i="4"/>
  <c r="F5250" i="4"/>
  <c r="G5249" i="4"/>
  <c r="F5249" i="4"/>
  <c r="G5248" i="4"/>
  <c r="F5248" i="4"/>
  <c r="G5247" i="4"/>
  <c r="F5247" i="4"/>
  <c r="G5246" i="4"/>
  <c r="F5246" i="4"/>
  <c r="F5243" i="4"/>
  <c r="G5242" i="4"/>
  <c r="F5242" i="4"/>
  <c r="F5241" i="4"/>
  <c r="G5240" i="4"/>
  <c r="F5240" i="4"/>
  <c r="G5239" i="4"/>
  <c r="F5239" i="4"/>
  <c r="G5238" i="4"/>
  <c r="F5238" i="4"/>
  <c r="G5237" i="4"/>
  <c r="F5237" i="4"/>
  <c r="G5236" i="4"/>
  <c r="F5236" i="4"/>
  <c r="G5235" i="4"/>
  <c r="F5235" i="4"/>
  <c r="G5234" i="4"/>
  <c r="F5234" i="4"/>
  <c r="G5233" i="4"/>
  <c r="F5233" i="4"/>
  <c r="G916" i="4"/>
  <c r="F916" i="4"/>
  <c r="G915" i="4"/>
  <c r="F915" i="4"/>
  <c r="G914" i="4"/>
  <c r="F914" i="4"/>
  <c r="G913" i="4"/>
  <c r="F913" i="4"/>
  <c r="G912" i="4"/>
  <c r="F912" i="4"/>
  <c r="G911" i="4"/>
  <c r="F911" i="4"/>
  <c r="G910" i="4"/>
  <c r="F909" i="4"/>
  <c r="G908" i="4"/>
  <c r="F908" i="4"/>
  <c r="G907" i="4"/>
  <c r="F907" i="4"/>
  <c r="G906" i="4"/>
  <c r="F906" i="4"/>
  <c r="G905" i="4"/>
  <c r="F905" i="4"/>
  <c r="G904" i="4"/>
  <c r="F904" i="4"/>
  <c r="F903" i="4"/>
  <c r="G902" i="4"/>
  <c r="F902" i="4"/>
  <c r="F899" i="4"/>
  <c r="F898" i="4"/>
  <c r="G897" i="4"/>
  <c r="F897" i="4"/>
  <c r="G896" i="4"/>
  <c r="F896" i="4"/>
  <c r="G895" i="4"/>
  <c r="F895" i="4"/>
  <c r="G894" i="4"/>
  <c r="F894" i="4"/>
  <c r="G893" i="4"/>
  <c r="F893" i="4"/>
  <c r="G892" i="4"/>
  <c r="F892" i="4"/>
  <c r="G891" i="4"/>
  <c r="F891" i="4"/>
  <c r="G890" i="4"/>
  <c r="F890" i="4"/>
  <c r="G889" i="4"/>
  <c r="F889" i="4"/>
  <c r="G888" i="4"/>
  <c r="F888" i="4"/>
  <c r="G887" i="4"/>
  <c r="F887" i="4"/>
  <c r="G886" i="4"/>
  <c r="F886" i="4"/>
  <c r="G885" i="4"/>
  <c r="F885" i="4"/>
  <c r="F884" i="4"/>
  <c r="F881" i="4"/>
  <c r="G880" i="4"/>
  <c r="F880" i="4"/>
  <c r="G879" i="4"/>
  <c r="F879" i="4"/>
  <c r="G878" i="4"/>
  <c r="F878" i="4"/>
  <c r="G877" i="4"/>
  <c r="F877" i="4"/>
  <c r="F876" i="4"/>
  <c r="G875" i="4"/>
  <c r="F875" i="4"/>
  <c r="G874" i="4"/>
  <c r="F874" i="4"/>
  <c r="G873" i="4"/>
  <c r="F873" i="4"/>
  <c r="G872" i="4"/>
  <c r="F872" i="4"/>
  <c r="F869" i="4"/>
  <c r="G868" i="4"/>
  <c r="F868" i="4"/>
  <c r="G867" i="4"/>
  <c r="F867" i="4"/>
  <c r="G866" i="4"/>
  <c r="F866" i="4"/>
  <c r="G865" i="4"/>
  <c r="F865" i="4"/>
  <c r="G864" i="4"/>
  <c r="F864" i="4"/>
  <c r="F863" i="4"/>
  <c r="G862" i="4"/>
  <c r="F862" i="4"/>
  <c r="G861" i="4"/>
  <c r="F861" i="4"/>
  <c r="G860" i="4"/>
  <c r="F860" i="4"/>
  <c r="G859" i="4"/>
  <c r="F859" i="4"/>
  <c r="F856" i="4"/>
  <c r="G855" i="4"/>
  <c r="F855" i="4"/>
  <c r="G854" i="4"/>
  <c r="F854" i="4"/>
  <c r="G853" i="4"/>
  <c r="F853" i="4"/>
  <c r="G852" i="4"/>
  <c r="F852" i="4"/>
  <c r="F851" i="4"/>
  <c r="G850" i="4"/>
  <c r="F850" i="4"/>
  <c r="G849" i="4"/>
  <c r="F849" i="4"/>
  <c r="G848" i="4"/>
  <c r="F848" i="4"/>
  <c r="G847" i="4"/>
  <c r="F847" i="4"/>
  <c r="G846" i="4"/>
  <c r="F846" i="4"/>
  <c r="F843" i="4"/>
  <c r="G842" i="4"/>
  <c r="F842" i="4"/>
  <c r="G841" i="4"/>
  <c r="F841" i="4"/>
  <c r="G840" i="4"/>
  <c r="F840" i="4"/>
  <c r="G839" i="4"/>
  <c r="F839" i="4"/>
  <c r="F838" i="4"/>
  <c r="G837" i="4"/>
  <c r="F837" i="4"/>
  <c r="G836" i="4"/>
  <c r="F836" i="4"/>
  <c r="G835" i="4"/>
  <c r="F835" i="4"/>
  <c r="G834" i="4"/>
  <c r="F834" i="4"/>
  <c r="G833" i="4"/>
  <c r="F833" i="4"/>
  <c r="F830" i="4"/>
  <c r="G829" i="4"/>
  <c r="F829" i="4"/>
  <c r="G828" i="4"/>
  <c r="F828" i="4"/>
  <c r="G827" i="4"/>
  <c r="F827" i="4"/>
  <c r="G826" i="4"/>
  <c r="F826" i="4"/>
  <c r="F825" i="4"/>
  <c r="G824" i="4"/>
  <c r="F824" i="4"/>
  <c r="G823" i="4"/>
  <c r="F823" i="4"/>
  <c r="G822" i="4"/>
  <c r="F822" i="4"/>
  <c r="G821" i="4"/>
  <c r="F821" i="4"/>
  <c r="G820" i="4"/>
  <c r="F820" i="4"/>
  <c r="F817" i="4"/>
  <c r="G816" i="4"/>
  <c r="F816" i="4"/>
  <c r="G815" i="4"/>
  <c r="F815" i="4"/>
  <c r="G814" i="4"/>
  <c r="F814" i="4"/>
  <c r="G813" i="4"/>
  <c r="F813" i="4"/>
  <c r="G812" i="4"/>
  <c r="F812" i="4"/>
  <c r="F811" i="4"/>
  <c r="G810" i="4"/>
  <c r="F810" i="4"/>
  <c r="G809" i="4"/>
  <c r="F809" i="4"/>
  <c r="G808" i="4"/>
  <c r="F808" i="4"/>
  <c r="G807" i="4"/>
  <c r="F807" i="4"/>
  <c r="F804" i="4"/>
  <c r="G803" i="4"/>
  <c r="F803" i="4"/>
  <c r="G802" i="4"/>
  <c r="F802" i="4"/>
  <c r="G801" i="4"/>
  <c r="F801" i="4"/>
  <c r="G800" i="4"/>
  <c r="F800" i="4"/>
  <c r="F799" i="4"/>
  <c r="G798" i="4"/>
  <c r="G797" i="4"/>
  <c r="F797" i="4"/>
  <c r="G796" i="4"/>
  <c r="F796" i="4"/>
  <c r="G795" i="4"/>
  <c r="F795" i="4"/>
  <c r="G794" i="4"/>
  <c r="F794" i="4"/>
  <c r="G793" i="4"/>
  <c r="F793" i="4"/>
  <c r="G792" i="4"/>
  <c r="F792" i="4"/>
  <c r="G791" i="4"/>
  <c r="F791" i="4"/>
  <c r="G790" i="4"/>
  <c r="F790" i="4"/>
  <c r="F789" i="4"/>
  <c r="G788" i="4"/>
  <c r="F788" i="4"/>
  <c r="F783" i="4"/>
  <c r="F782" i="4"/>
  <c r="G781" i="4"/>
  <c r="F781" i="4"/>
  <c r="G780" i="4"/>
  <c r="F780" i="4"/>
  <c r="G779" i="4"/>
  <c r="F779" i="4"/>
  <c r="G778" i="4"/>
  <c r="F778" i="4"/>
  <c r="G777" i="4"/>
  <c r="F777" i="4"/>
  <c r="G776" i="4"/>
  <c r="F776" i="4"/>
  <c r="G775" i="4"/>
  <c r="F775" i="4"/>
  <c r="G774" i="4"/>
  <c r="F774" i="4"/>
  <c r="G773" i="4"/>
  <c r="F773" i="4"/>
  <c r="G772" i="4"/>
  <c r="F772" i="4"/>
  <c r="G771" i="4"/>
  <c r="F771" i="4"/>
  <c r="G770" i="4"/>
  <c r="F770" i="4"/>
  <c r="G769" i="4"/>
  <c r="F769" i="4"/>
  <c r="F768" i="4"/>
  <c r="F765" i="4"/>
  <c r="G764" i="4"/>
  <c r="F764" i="4"/>
  <c r="G763" i="4"/>
  <c r="F763" i="4"/>
  <c r="G762" i="4"/>
  <c r="F762" i="4"/>
  <c r="G761" i="4"/>
  <c r="F761" i="4"/>
  <c r="G760" i="4"/>
  <c r="F760" i="4"/>
  <c r="F759" i="4"/>
  <c r="G758" i="4"/>
  <c r="F758" i="4"/>
  <c r="G757" i="4"/>
  <c r="F757" i="4"/>
  <c r="G756" i="4"/>
  <c r="F756" i="4"/>
  <c r="G755" i="4"/>
  <c r="F755" i="4"/>
  <c r="F752" i="4"/>
  <c r="G751" i="4"/>
  <c r="F751" i="4"/>
  <c r="G750" i="4"/>
  <c r="F750" i="4"/>
  <c r="G749" i="4"/>
  <c r="F749" i="4"/>
  <c r="G748" i="4"/>
  <c r="F748" i="4"/>
  <c r="G747" i="4"/>
  <c r="F747" i="4"/>
  <c r="F746" i="4"/>
  <c r="G745" i="4"/>
  <c r="F745" i="4"/>
  <c r="G744" i="4"/>
  <c r="F744" i="4"/>
  <c r="G743" i="4"/>
  <c r="F743" i="4"/>
  <c r="G742" i="4"/>
  <c r="F742" i="4"/>
  <c r="F739" i="4"/>
  <c r="G738" i="4"/>
  <c r="F738" i="4"/>
  <c r="G737" i="4"/>
  <c r="F737" i="4"/>
  <c r="G736" i="4"/>
  <c r="F736" i="4"/>
  <c r="G735" i="4"/>
  <c r="F735" i="4"/>
  <c r="G734" i="4"/>
  <c r="F734" i="4"/>
  <c r="F733" i="4"/>
  <c r="G732" i="4"/>
  <c r="F732" i="4"/>
  <c r="G731" i="4"/>
  <c r="F731" i="4"/>
  <c r="G730" i="4"/>
  <c r="F730" i="4"/>
  <c r="G729" i="4"/>
  <c r="F729" i="4"/>
  <c r="F726" i="4"/>
  <c r="G725" i="4"/>
  <c r="F725" i="4"/>
  <c r="G724" i="4"/>
  <c r="F724" i="4"/>
  <c r="G723" i="4"/>
  <c r="F723" i="4"/>
  <c r="G722" i="4"/>
  <c r="F722" i="4"/>
  <c r="F721" i="4"/>
  <c r="G720" i="4"/>
  <c r="F720" i="4"/>
  <c r="G719" i="4"/>
  <c r="F719" i="4"/>
  <c r="G718" i="4"/>
  <c r="F718" i="4"/>
  <c r="G717" i="4"/>
  <c r="F717" i="4"/>
  <c r="G716" i="4"/>
  <c r="F716" i="4"/>
  <c r="F713" i="4"/>
  <c r="G712" i="4"/>
  <c r="F712" i="4"/>
  <c r="G711" i="4"/>
  <c r="F711" i="4"/>
  <c r="G710" i="4"/>
  <c r="F710" i="4"/>
  <c r="G709" i="4"/>
  <c r="F709" i="4"/>
  <c r="F708" i="4"/>
  <c r="G707" i="4"/>
  <c r="F707" i="4"/>
  <c r="G706" i="4"/>
  <c r="F706" i="4"/>
  <c r="G705" i="4"/>
  <c r="F705" i="4"/>
  <c r="G704" i="4"/>
  <c r="F704" i="4"/>
  <c r="G703" i="4"/>
  <c r="F703" i="4"/>
  <c r="F700" i="4"/>
  <c r="G699" i="4"/>
  <c r="F699" i="4"/>
  <c r="G698" i="4"/>
  <c r="F698" i="4"/>
  <c r="G697" i="4"/>
  <c r="F697" i="4"/>
  <c r="G696" i="4"/>
  <c r="F696" i="4"/>
  <c r="F695" i="4"/>
  <c r="G694" i="4"/>
  <c r="F694" i="4"/>
  <c r="G693" i="4"/>
  <c r="F693" i="4"/>
  <c r="G692" i="4"/>
  <c r="F692" i="4"/>
  <c r="G691" i="4"/>
  <c r="F691" i="4"/>
  <c r="G690" i="4"/>
  <c r="F690" i="4"/>
  <c r="F687" i="4"/>
  <c r="G686" i="4"/>
  <c r="F686" i="4"/>
  <c r="G685" i="4"/>
  <c r="F685" i="4"/>
  <c r="G684" i="4"/>
  <c r="F684" i="4"/>
  <c r="G683" i="4"/>
  <c r="F683" i="4"/>
  <c r="G682" i="4"/>
  <c r="F682" i="4"/>
  <c r="F681" i="4"/>
  <c r="G680" i="4"/>
  <c r="F680" i="4"/>
  <c r="G679" i="4"/>
  <c r="F679" i="4"/>
  <c r="G678" i="4"/>
  <c r="F678" i="4"/>
  <c r="G677" i="4"/>
  <c r="F677" i="4"/>
  <c r="F674" i="4"/>
  <c r="G673" i="4"/>
  <c r="F673" i="4"/>
  <c r="G672" i="4"/>
  <c r="F672" i="4"/>
  <c r="G671" i="4"/>
  <c r="F671" i="4"/>
  <c r="G670" i="4"/>
  <c r="F670" i="4"/>
  <c r="G669" i="4"/>
  <c r="F669" i="4"/>
  <c r="G668" i="4"/>
  <c r="F668" i="4"/>
  <c r="G667" i="4"/>
  <c r="F667" i="4"/>
  <c r="F666" i="4"/>
  <c r="G665" i="4"/>
  <c r="F665" i="4"/>
  <c r="G664" i="4"/>
  <c r="F664" i="4"/>
  <c r="G663" i="4"/>
  <c r="F663" i="4"/>
  <c r="G662" i="4"/>
  <c r="F662" i="4"/>
  <c r="G661" i="4"/>
  <c r="F661" i="4"/>
  <c r="G660" i="4"/>
  <c r="F660" i="4"/>
  <c r="G659" i="4"/>
  <c r="F659" i="4"/>
  <c r="G658" i="4"/>
  <c r="F658" i="4"/>
  <c r="G657" i="4"/>
  <c r="F657" i="4"/>
  <c r="G656" i="4"/>
  <c r="F656" i="4"/>
  <c r="G655" i="4"/>
  <c r="F655" i="4"/>
  <c r="G654" i="4"/>
  <c r="F654" i="4"/>
  <c r="F653" i="4"/>
  <c r="G652" i="4"/>
  <c r="F652" i="4"/>
  <c r="F647" i="4"/>
  <c r="F646" i="4"/>
  <c r="G645" i="4"/>
  <c r="F645" i="4"/>
  <c r="G644" i="4"/>
  <c r="F644" i="4"/>
  <c r="G643" i="4"/>
  <c r="F643" i="4"/>
  <c r="G642" i="4"/>
  <c r="F642" i="4"/>
  <c r="G641" i="4"/>
  <c r="F641" i="4"/>
  <c r="G640" i="4"/>
  <c r="F640" i="4"/>
  <c r="G639" i="4"/>
  <c r="F639" i="4"/>
  <c r="G638" i="4"/>
  <c r="F638" i="4"/>
  <c r="G637" i="4"/>
  <c r="F637" i="4"/>
  <c r="G636" i="4"/>
  <c r="F636" i="4"/>
  <c r="G635" i="4"/>
  <c r="F635" i="4"/>
  <c r="G634" i="4"/>
  <c r="F634" i="4"/>
  <c r="G633" i="4"/>
  <c r="F633" i="4"/>
  <c r="F632" i="4"/>
  <c r="F629" i="4"/>
  <c r="G628" i="4"/>
  <c r="F628" i="4"/>
  <c r="G627" i="4"/>
  <c r="F627" i="4"/>
  <c r="G626" i="4"/>
  <c r="F626" i="4"/>
  <c r="G625" i="4"/>
  <c r="F625" i="4"/>
  <c r="G624" i="4"/>
  <c r="F624" i="4"/>
  <c r="F623" i="4"/>
  <c r="G622" i="4"/>
  <c r="F622" i="4"/>
  <c r="G621" i="4"/>
  <c r="F621" i="4"/>
  <c r="G620" i="4"/>
  <c r="F620" i="4"/>
  <c r="G619" i="4"/>
  <c r="F619" i="4"/>
  <c r="F616" i="4"/>
  <c r="G615" i="4"/>
  <c r="F615" i="4"/>
  <c r="G614" i="4"/>
  <c r="F614" i="4"/>
  <c r="G613" i="4"/>
  <c r="F613" i="4"/>
  <c r="G612" i="4"/>
  <c r="F612" i="4"/>
  <c r="F611" i="4"/>
  <c r="G610" i="4"/>
  <c r="F610" i="4"/>
  <c r="G609" i="4"/>
  <c r="F609" i="4"/>
  <c r="G608" i="4"/>
  <c r="F608" i="4"/>
  <c r="G607" i="4"/>
  <c r="F607" i="4"/>
  <c r="G606" i="4"/>
  <c r="F606" i="4"/>
  <c r="F603" i="4"/>
  <c r="G602" i="4"/>
  <c r="F602" i="4"/>
  <c r="G601" i="4"/>
  <c r="F601" i="4"/>
  <c r="G600" i="4"/>
  <c r="F600" i="4"/>
  <c r="G599" i="4"/>
  <c r="F599" i="4"/>
  <c r="F598" i="4"/>
  <c r="G597" i="4"/>
  <c r="F597" i="4"/>
  <c r="G596" i="4"/>
  <c r="F596" i="4"/>
  <c r="G595" i="4"/>
  <c r="F595" i="4"/>
  <c r="G594" i="4"/>
  <c r="F594" i="4"/>
  <c r="G593" i="4"/>
  <c r="F593" i="4"/>
  <c r="F590" i="4"/>
  <c r="G589" i="4"/>
  <c r="F589" i="4"/>
  <c r="G588" i="4"/>
  <c r="F588" i="4"/>
  <c r="G587" i="4"/>
  <c r="F587" i="4"/>
  <c r="G586" i="4"/>
  <c r="F586" i="4"/>
  <c r="G585" i="4"/>
  <c r="F585" i="4"/>
  <c r="F584" i="4"/>
  <c r="G583" i="4"/>
  <c r="F583" i="4"/>
  <c r="G582" i="4"/>
  <c r="F582" i="4"/>
  <c r="G581" i="4"/>
  <c r="F581" i="4"/>
  <c r="G580" i="4"/>
  <c r="F580" i="4"/>
  <c r="F577" i="4"/>
  <c r="G576" i="4"/>
  <c r="F576" i="4"/>
  <c r="G575" i="4"/>
  <c r="F575" i="4"/>
  <c r="G574" i="4"/>
  <c r="F574" i="4"/>
  <c r="G573" i="4"/>
  <c r="F573" i="4"/>
  <c r="G572" i="4"/>
  <c r="F572" i="4"/>
  <c r="G571" i="4"/>
  <c r="F571" i="4"/>
  <c r="G570" i="4"/>
  <c r="F570" i="4"/>
  <c r="F569" i="4"/>
  <c r="G568" i="4"/>
  <c r="F568" i="4"/>
  <c r="G567" i="4"/>
  <c r="F567" i="4"/>
  <c r="G566" i="4"/>
  <c r="F566" i="4"/>
  <c r="G565" i="4"/>
  <c r="F565" i="4"/>
  <c r="G564" i="4"/>
  <c r="F564" i="4"/>
  <c r="G563" i="4"/>
  <c r="F563" i="4"/>
  <c r="G562" i="4"/>
  <c r="F562" i="4"/>
  <c r="G561" i="4"/>
  <c r="F561" i="4"/>
  <c r="G560" i="4"/>
  <c r="F560" i="4"/>
  <c r="G559" i="4"/>
  <c r="F559" i="4"/>
  <c r="G558" i="4"/>
  <c r="F558" i="4"/>
  <c r="G557" i="4"/>
  <c r="F557" i="4"/>
  <c r="F556" i="4"/>
  <c r="F551" i="4"/>
  <c r="G550" i="4"/>
  <c r="F550" i="4"/>
  <c r="G549" i="4"/>
  <c r="F549" i="4"/>
  <c r="G548" i="4"/>
  <c r="F548" i="4"/>
  <c r="G547" i="4"/>
  <c r="F547" i="4"/>
  <c r="G546" i="4"/>
  <c r="F546" i="4"/>
  <c r="F545" i="4"/>
  <c r="G544" i="4"/>
  <c r="F544" i="4"/>
  <c r="G543" i="4"/>
  <c r="F543" i="4"/>
  <c r="G542" i="4"/>
  <c r="F542" i="4"/>
  <c r="G541" i="4"/>
  <c r="F541" i="4"/>
  <c r="F538" i="4"/>
  <c r="G537" i="4"/>
  <c r="F537" i="4"/>
  <c r="G536" i="4"/>
  <c r="F536" i="4"/>
  <c r="G535" i="4"/>
  <c r="F535" i="4"/>
  <c r="G534" i="4"/>
  <c r="F534" i="4"/>
  <c r="G533" i="4"/>
  <c r="F533" i="4"/>
  <c r="F532" i="4"/>
  <c r="G531" i="4"/>
  <c r="F531" i="4"/>
  <c r="G530" i="4"/>
  <c r="F530" i="4"/>
  <c r="G529" i="4"/>
  <c r="F529" i="4"/>
  <c r="G528" i="4"/>
  <c r="F528" i="4"/>
  <c r="F525" i="4"/>
  <c r="G524" i="4"/>
  <c r="F524" i="4"/>
  <c r="G523" i="4"/>
  <c r="F523" i="4"/>
  <c r="G522" i="4"/>
  <c r="F522" i="4"/>
  <c r="G521" i="4"/>
  <c r="F521" i="4"/>
  <c r="F520" i="4"/>
  <c r="G519" i="4"/>
  <c r="F519" i="4"/>
  <c r="G518" i="4"/>
  <c r="F518" i="4"/>
  <c r="G517" i="4"/>
  <c r="F517" i="4"/>
  <c r="G516" i="4"/>
  <c r="F516" i="4"/>
  <c r="G515" i="4"/>
  <c r="F515" i="4"/>
  <c r="F512" i="4"/>
  <c r="G511" i="4"/>
  <c r="F511" i="4"/>
  <c r="G510" i="4"/>
  <c r="F510" i="4"/>
  <c r="G509" i="4"/>
  <c r="F509" i="4"/>
  <c r="G508" i="4"/>
  <c r="F508" i="4"/>
  <c r="F507" i="4"/>
  <c r="G506" i="4"/>
  <c r="F506" i="4"/>
  <c r="G505" i="4"/>
  <c r="F505" i="4"/>
  <c r="G504" i="4"/>
  <c r="F504" i="4"/>
  <c r="G503" i="4"/>
  <c r="F503" i="4"/>
  <c r="G502" i="4"/>
  <c r="F502" i="4"/>
  <c r="F499" i="4"/>
  <c r="G498" i="4"/>
  <c r="F498" i="4"/>
  <c r="G497" i="4"/>
  <c r="F497" i="4"/>
  <c r="G496" i="4"/>
  <c r="F496" i="4"/>
  <c r="G495" i="4"/>
  <c r="F495" i="4"/>
  <c r="F494" i="4"/>
  <c r="G493" i="4"/>
  <c r="F493" i="4"/>
  <c r="G492" i="4"/>
  <c r="F492" i="4"/>
  <c r="G491" i="4"/>
  <c r="F491" i="4"/>
  <c r="G490" i="4"/>
  <c r="F490" i="4"/>
  <c r="G489" i="4"/>
  <c r="F489" i="4"/>
  <c r="F486" i="4"/>
  <c r="G485" i="4"/>
  <c r="F485" i="4"/>
  <c r="G484" i="4"/>
  <c r="F484" i="4"/>
  <c r="G483" i="4"/>
  <c r="F483" i="4"/>
  <c r="G482" i="4"/>
  <c r="F482" i="4"/>
  <c r="G481" i="4"/>
  <c r="F481" i="4"/>
  <c r="F480" i="4"/>
  <c r="G479" i="4"/>
  <c r="F479" i="4"/>
  <c r="G478" i="4"/>
  <c r="F478" i="4"/>
  <c r="G477" i="4"/>
  <c r="F477" i="4"/>
  <c r="G476" i="4"/>
  <c r="F476" i="4"/>
  <c r="F473" i="4"/>
  <c r="F472" i="4"/>
  <c r="F471" i="4"/>
  <c r="G470" i="4"/>
  <c r="F470" i="4"/>
  <c r="G469" i="4"/>
  <c r="F469" i="4"/>
  <c r="G468" i="4"/>
  <c r="F468" i="4"/>
  <c r="G467" i="4"/>
  <c r="F467" i="4"/>
  <c r="G466" i="4"/>
  <c r="F466" i="4"/>
  <c r="G465" i="4"/>
  <c r="F465" i="4"/>
  <c r="G464" i="4"/>
  <c r="F464" i="4"/>
  <c r="F463" i="4"/>
  <c r="F462" i="4"/>
  <c r="G461" i="4"/>
  <c r="F461" i="4"/>
  <c r="G460" i="4"/>
  <c r="F460" i="4"/>
  <c r="G459" i="4"/>
  <c r="F459" i="4"/>
  <c r="G458" i="4"/>
  <c r="F458" i="4"/>
  <c r="G457" i="4"/>
  <c r="F457" i="4"/>
  <c r="G456" i="4"/>
  <c r="F456" i="4"/>
  <c r="G455" i="4"/>
  <c r="F455" i="4"/>
  <c r="G454" i="4"/>
  <c r="F454" i="4"/>
  <c r="G453" i="4"/>
  <c r="F453" i="4"/>
  <c r="G450" i="4"/>
  <c r="F450" i="4"/>
  <c r="G449" i="4"/>
  <c r="F449" i="4"/>
  <c r="G448" i="4"/>
  <c r="F448" i="4"/>
  <c r="G447" i="4"/>
  <c r="F447" i="4"/>
  <c r="G446" i="4"/>
  <c r="F446" i="4"/>
  <c r="G445" i="4"/>
  <c r="F445" i="4"/>
  <c r="G444" i="4"/>
  <c r="F444" i="4"/>
  <c r="G443" i="4"/>
  <c r="F443" i="4"/>
  <c r="G442" i="4"/>
  <c r="F442" i="4"/>
  <c r="F441" i="4"/>
  <c r="F440" i="4"/>
  <c r="F437" i="4"/>
  <c r="G436" i="4"/>
  <c r="F436" i="4"/>
  <c r="G435" i="4"/>
  <c r="F435" i="4"/>
  <c r="G434" i="4"/>
  <c r="F434" i="4"/>
  <c r="G433" i="4"/>
  <c r="F433" i="4"/>
  <c r="G432" i="4"/>
  <c r="F432" i="4"/>
  <c r="G431" i="4"/>
  <c r="F431" i="4"/>
  <c r="F428" i="4"/>
  <c r="F427" i="4"/>
  <c r="G426" i="4"/>
  <c r="F426" i="4"/>
  <c r="G425" i="4"/>
  <c r="F425" i="4"/>
  <c r="G424" i="4"/>
  <c r="F424" i="4"/>
  <c r="G423" i="4"/>
  <c r="F423" i="4"/>
  <c r="G422" i="4"/>
  <c r="F422" i="4"/>
  <c r="G421" i="4"/>
  <c r="F421" i="4"/>
  <c r="G420" i="4"/>
  <c r="F420" i="4"/>
  <c r="G419" i="4"/>
  <c r="F419" i="4"/>
  <c r="G418" i="4"/>
  <c r="F418" i="4"/>
  <c r="G417" i="4"/>
  <c r="F417" i="4"/>
  <c r="G416" i="4"/>
  <c r="F413" i="4"/>
  <c r="F412" i="4"/>
  <c r="G411" i="4"/>
  <c r="F411" i="4"/>
  <c r="G410" i="4"/>
  <c r="F410" i="4"/>
  <c r="G409" i="4"/>
  <c r="F409" i="4"/>
  <c r="G408" i="4"/>
  <c r="F408" i="4"/>
  <c r="G407" i="4"/>
  <c r="F407" i="4"/>
  <c r="G406" i="4"/>
  <c r="F406" i="4"/>
  <c r="G405" i="4"/>
  <c r="F405" i="4"/>
  <c r="G404" i="4"/>
  <c r="F404" i="4"/>
  <c r="G403" i="4"/>
  <c r="F403" i="4"/>
  <c r="G402" i="4"/>
  <c r="F402" i="4"/>
  <c r="G401" i="4"/>
  <c r="F401" i="4"/>
  <c r="F398" i="4"/>
  <c r="G397" i="4"/>
  <c r="F397" i="4"/>
  <c r="G396" i="4"/>
  <c r="F396" i="4"/>
  <c r="G395" i="4"/>
  <c r="F395" i="4"/>
  <c r="G394" i="4"/>
  <c r="F394" i="4"/>
  <c r="F393" i="4"/>
  <c r="G392" i="4"/>
  <c r="F392" i="4"/>
  <c r="G391" i="4"/>
  <c r="F391" i="4"/>
  <c r="G390" i="4"/>
  <c r="F390" i="4"/>
  <c r="G389" i="4"/>
  <c r="F389" i="4"/>
  <c r="G388" i="4"/>
  <c r="F388" i="4"/>
  <c r="G385" i="4"/>
  <c r="F385" i="4"/>
  <c r="F384" i="4"/>
  <c r="G383" i="4"/>
  <c r="F383" i="4"/>
  <c r="G382" i="4"/>
  <c r="F382" i="4"/>
  <c r="G381" i="4"/>
  <c r="F381" i="4"/>
  <c r="G380" i="4"/>
  <c r="F380" i="4"/>
  <c r="G379" i="4"/>
  <c r="F379" i="4"/>
  <c r="G378" i="4"/>
  <c r="F378" i="4"/>
  <c r="G377" i="4"/>
  <c r="F377" i="4"/>
  <c r="F376" i="4"/>
  <c r="G375" i="4"/>
  <c r="F375" i="4"/>
  <c r="G374" i="4"/>
  <c r="F374" i="4"/>
  <c r="G373" i="4"/>
  <c r="F373" i="4"/>
  <c r="G372" i="4"/>
  <c r="F372" i="4"/>
  <c r="G371" i="4"/>
  <c r="F371" i="4"/>
  <c r="G370" i="4"/>
  <c r="F370" i="4"/>
  <c r="G369" i="4"/>
  <c r="F369" i="4"/>
  <c r="G368" i="4"/>
  <c r="F368" i="4"/>
  <c r="F367" i="4"/>
  <c r="G364" i="4"/>
  <c r="F364" i="4"/>
  <c r="F363" i="4"/>
  <c r="G362" i="4"/>
  <c r="F362" i="4"/>
  <c r="G361" i="4"/>
  <c r="F361" i="4"/>
  <c r="G360" i="4"/>
  <c r="F360" i="4"/>
  <c r="G359" i="4"/>
  <c r="F359" i="4"/>
  <c r="G358" i="4"/>
  <c r="F358" i="4"/>
  <c r="G357" i="4"/>
  <c r="F357" i="4"/>
  <c r="G356" i="4"/>
  <c r="F356" i="4"/>
  <c r="F355" i="4"/>
  <c r="G354" i="4"/>
  <c r="F354" i="4"/>
  <c r="G353" i="4"/>
  <c r="F353" i="4"/>
  <c r="G352" i="4"/>
  <c r="F352" i="4"/>
  <c r="G351" i="4"/>
  <c r="F351" i="4"/>
  <c r="G350" i="4"/>
  <c r="F350" i="4"/>
  <c r="G349" i="4"/>
  <c r="F349" i="4"/>
  <c r="G348" i="4"/>
  <c r="F348" i="4"/>
  <c r="G347" i="4"/>
  <c r="F347" i="4"/>
  <c r="F346" i="4"/>
  <c r="F343" i="4"/>
  <c r="F342" i="4"/>
  <c r="G341" i="4"/>
  <c r="F341" i="4"/>
  <c r="G340" i="4"/>
  <c r="F340" i="4"/>
  <c r="G339" i="4"/>
  <c r="F339" i="4"/>
  <c r="G338" i="4"/>
  <c r="F338" i="4"/>
  <c r="G337" i="4"/>
  <c r="F337" i="4"/>
  <c r="G336" i="4"/>
  <c r="F336" i="4"/>
  <c r="F335" i="4"/>
  <c r="G334" i="4"/>
  <c r="F334" i="4"/>
  <c r="G333" i="4"/>
  <c r="F333" i="4"/>
  <c r="G332" i="4"/>
  <c r="F332" i="4"/>
  <c r="G331" i="4"/>
  <c r="F331" i="4"/>
  <c r="G330" i="4"/>
  <c r="F330" i="4"/>
  <c r="G329" i="4"/>
  <c r="F329" i="4"/>
  <c r="F324" i="4"/>
  <c r="G323" i="4"/>
  <c r="F323" i="4"/>
  <c r="G322" i="4"/>
  <c r="F322" i="4"/>
  <c r="G321" i="4"/>
  <c r="F321" i="4"/>
  <c r="G320" i="4"/>
  <c r="F320" i="4"/>
  <c r="F319" i="4"/>
  <c r="G318" i="4"/>
  <c r="F318" i="4"/>
  <c r="G317" i="4"/>
  <c r="F317" i="4"/>
  <c r="G316" i="4"/>
  <c r="F316" i="4"/>
  <c r="G315" i="4"/>
  <c r="F315" i="4"/>
  <c r="G314" i="4"/>
  <c r="F314" i="4"/>
  <c r="F311" i="4"/>
  <c r="G310" i="4"/>
  <c r="F310" i="4"/>
  <c r="G309" i="4"/>
  <c r="F309" i="4"/>
  <c r="G308" i="4"/>
  <c r="F308" i="4"/>
  <c r="G307" i="4"/>
  <c r="F307" i="4"/>
  <c r="F306" i="4"/>
  <c r="G305" i="4"/>
  <c r="F305" i="4"/>
  <c r="G304" i="4"/>
  <c r="F304" i="4"/>
  <c r="G303" i="4"/>
  <c r="F303" i="4"/>
  <c r="G302" i="4"/>
  <c r="F302" i="4"/>
  <c r="G301" i="4"/>
  <c r="F301" i="4"/>
  <c r="F298" i="4"/>
  <c r="G297" i="4"/>
  <c r="F297" i="4"/>
  <c r="G296" i="4"/>
  <c r="F296" i="4"/>
  <c r="G295" i="4"/>
  <c r="F295" i="4"/>
  <c r="G294" i="4"/>
  <c r="F294" i="4"/>
  <c r="G293" i="4"/>
  <c r="F293" i="4"/>
  <c r="G292" i="4"/>
  <c r="F292" i="4"/>
  <c r="F289" i="4"/>
  <c r="F288" i="4"/>
  <c r="G287" i="4"/>
  <c r="F287" i="4"/>
  <c r="G286" i="4"/>
  <c r="F286" i="4"/>
  <c r="G285" i="4"/>
  <c r="F285" i="4"/>
  <c r="G284" i="4"/>
  <c r="F284" i="4"/>
  <c r="G283" i="4"/>
  <c r="F283" i="4"/>
  <c r="G282" i="4"/>
  <c r="F282" i="4"/>
  <c r="G281" i="4"/>
  <c r="F281" i="4"/>
  <c r="F280" i="4"/>
  <c r="G279" i="4"/>
  <c r="F279" i="4"/>
  <c r="G278" i="4"/>
  <c r="F278" i="4"/>
  <c r="G277" i="4"/>
  <c r="F277" i="4"/>
  <c r="G276" i="4"/>
  <c r="F276" i="4"/>
  <c r="G275" i="4"/>
  <c r="F275" i="4"/>
  <c r="G274" i="4"/>
  <c r="F274" i="4"/>
  <c r="G273" i="4"/>
  <c r="F273" i="4"/>
  <c r="G272" i="4"/>
  <c r="F272" i="4"/>
  <c r="F269" i="4"/>
  <c r="F268" i="4"/>
  <c r="G267" i="4"/>
  <c r="F267" i="4"/>
  <c r="G266" i="4"/>
  <c r="F266" i="4"/>
  <c r="G265" i="4"/>
  <c r="F265" i="4"/>
  <c r="G264" i="4"/>
  <c r="F264" i="4"/>
  <c r="G263" i="4"/>
  <c r="F263" i="4"/>
  <c r="G262" i="4"/>
  <c r="F262" i="4"/>
  <c r="G261" i="4"/>
  <c r="F261" i="4"/>
  <c r="G260" i="4"/>
  <c r="F260" i="4"/>
  <c r="G259" i="4"/>
  <c r="F259" i="4"/>
  <c r="G258" i="4"/>
  <c r="F258" i="4"/>
  <c r="G257" i="4"/>
  <c r="F257" i="4"/>
  <c r="G254" i="4"/>
  <c r="F254" i="4"/>
  <c r="F253" i="4"/>
  <c r="G252" i="4"/>
  <c r="F252" i="4"/>
  <c r="G251" i="4"/>
  <c r="F251" i="4"/>
  <c r="G250" i="4"/>
  <c r="F250" i="4"/>
  <c r="G249" i="4"/>
  <c r="F249" i="4"/>
  <c r="G248" i="4"/>
  <c r="F248" i="4"/>
  <c r="G247" i="4"/>
  <c r="F247" i="4"/>
  <c r="G246" i="4"/>
  <c r="F246" i="4"/>
  <c r="F245" i="4"/>
  <c r="G244" i="4"/>
  <c r="F244" i="4"/>
  <c r="G243" i="4"/>
  <c r="F243" i="4"/>
  <c r="G242" i="4"/>
  <c r="F242" i="4"/>
  <c r="G241" i="4"/>
  <c r="F241" i="4"/>
  <c r="G240" i="4"/>
  <c r="F240" i="4"/>
  <c r="G239" i="4"/>
  <c r="F239" i="4"/>
  <c r="G238" i="4"/>
  <c r="F238" i="4"/>
  <c r="G237" i="4"/>
  <c r="F237" i="4"/>
  <c r="F236" i="4"/>
  <c r="F233" i="4"/>
  <c r="F232" i="4"/>
  <c r="G231" i="4"/>
  <c r="F231" i="4"/>
  <c r="G230" i="4"/>
  <c r="F230" i="4"/>
  <c r="G229" i="4"/>
  <c r="F229" i="4"/>
  <c r="G228" i="4"/>
  <c r="F228" i="4"/>
  <c r="G227" i="4"/>
  <c r="F227" i="4"/>
  <c r="G226" i="4"/>
  <c r="F226" i="4"/>
  <c r="G225" i="4"/>
  <c r="F225" i="4"/>
  <c r="G224" i="4"/>
  <c r="F224" i="4"/>
  <c r="F217" i="4"/>
  <c r="G216" i="4"/>
  <c r="F216" i="4"/>
  <c r="G215" i="4"/>
  <c r="F215" i="4"/>
  <c r="G214" i="4"/>
  <c r="F214" i="4"/>
  <c r="G213" i="4"/>
  <c r="F213" i="4"/>
  <c r="F212" i="4"/>
  <c r="G211" i="4"/>
  <c r="F211" i="4"/>
  <c r="G210" i="4"/>
  <c r="G209" i="4"/>
  <c r="F209" i="4"/>
  <c r="G208" i="4"/>
  <c r="F208" i="4"/>
  <c r="G207" i="4"/>
  <c r="F207" i="4"/>
  <c r="G206" i="4"/>
  <c r="F206" i="4"/>
  <c r="G205" i="4"/>
  <c r="F205" i="4"/>
  <c r="F204" i="4"/>
  <c r="G203" i="4"/>
  <c r="F200" i="4"/>
  <c r="G199" i="4"/>
  <c r="F199" i="4"/>
  <c r="G198" i="4"/>
  <c r="F198" i="4"/>
  <c r="G197" i="4"/>
  <c r="F197" i="4"/>
  <c r="G196" i="4"/>
  <c r="F196" i="4"/>
  <c r="F195" i="4"/>
  <c r="F194" i="4"/>
  <c r="G193" i="4"/>
  <c r="F193" i="4"/>
  <c r="F192" i="4"/>
  <c r="G191" i="4"/>
  <c r="G190" i="4"/>
  <c r="G189" i="4"/>
  <c r="F189" i="4"/>
  <c r="G188" i="4"/>
  <c r="F188" i="4"/>
  <c r="G187" i="4"/>
  <c r="F187" i="4"/>
  <c r="G186" i="4"/>
  <c r="F186" i="4"/>
  <c r="G185" i="4"/>
  <c r="F185" i="4"/>
  <c r="G184" i="4"/>
  <c r="F181" i="4"/>
  <c r="G180" i="4"/>
  <c r="F180" i="4"/>
  <c r="G179" i="4"/>
  <c r="F179" i="4"/>
  <c r="G178" i="4"/>
  <c r="F178" i="4"/>
  <c r="G177" i="4"/>
  <c r="F177" i="4"/>
  <c r="F176" i="4"/>
  <c r="F175" i="4"/>
  <c r="G174" i="4"/>
  <c r="F174" i="4"/>
  <c r="F173" i="4"/>
  <c r="G172" i="4"/>
  <c r="G171" i="4"/>
  <c r="G170" i="4"/>
  <c r="F170" i="4"/>
  <c r="G169" i="4"/>
  <c r="F169" i="4"/>
  <c r="G168" i="4"/>
  <c r="F168" i="4"/>
  <c r="G167" i="4"/>
  <c r="F167" i="4"/>
  <c r="G166" i="4"/>
  <c r="F166" i="4"/>
  <c r="G165" i="4"/>
  <c r="G160" i="4"/>
  <c r="G159" i="4" s="1"/>
  <c r="H26" i="2" s="1"/>
  <c r="J26" i="2" s="1"/>
  <c r="F160" i="4"/>
  <c r="F159" i="4" s="1"/>
  <c r="G26" i="2" s="1"/>
  <c r="I26" i="2" s="1"/>
  <c r="F157" i="4"/>
  <c r="G156" i="4"/>
  <c r="F156" i="4"/>
  <c r="G155" i="4"/>
  <c r="F155" i="4"/>
  <c r="G154" i="4"/>
  <c r="F154" i="4"/>
  <c r="G153" i="4"/>
  <c r="F153" i="4"/>
  <c r="G152" i="4"/>
  <c r="F152" i="4"/>
  <c r="G151" i="4"/>
  <c r="F151" i="4"/>
  <c r="G150" i="4"/>
  <c r="F150" i="4"/>
  <c r="G147" i="4"/>
  <c r="F147" i="4"/>
  <c r="F146" i="4"/>
  <c r="G145" i="4"/>
  <c r="F145" i="4"/>
  <c r="G144" i="4"/>
  <c r="F144" i="4"/>
  <c r="G143" i="4"/>
  <c r="F143" i="4"/>
  <c r="G142" i="4"/>
  <c r="F142" i="4"/>
  <c r="F141" i="4"/>
  <c r="G140" i="4"/>
  <c r="F140" i="4"/>
  <c r="G139" i="4"/>
  <c r="F139" i="4"/>
  <c r="G138" i="4"/>
  <c r="F138" i="4"/>
  <c r="G137" i="4"/>
  <c r="F137" i="4"/>
  <c r="G136" i="4"/>
  <c r="F136" i="4"/>
  <c r="F133" i="4"/>
  <c r="G132" i="4"/>
  <c r="F132" i="4"/>
  <c r="G131" i="4"/>
  <c r="F131" i="4"/>
  <c r="G130" i="4"/>
  <c r="F130" i="4"/>
  <c r="G129" i="4"/>
  <c r="F129" i="4"/>
  <c r="G128" i="4"/>
  <c r="F128" i="4"/>
  <c r="G127" i="4"/>
  <c r="F127" i="4"/>
  <c r="G124" i="4"/>
  <c r="F124" i="4"/>
  <c r="G123" i="4"/>
  <c r="F123" i="4"/>
  <c r="G122" i="4"/>
  <c r="F122" i="4"/>
  <c r="G121" i="4"/>
  <c r="G120" i="4"/>
  <c r="F120" i="4"/>
  <c r="G119" i="4"/>
  <c r="F119" i="4"/>
  <c r="G118" i="4"/>
  <c r="F118" i="4"/>
  <c r="G117" i="4"/>
  <c r="F117" i="4"/>
  <c r="G116" i="4"/>
  <c r="F116" i="4"/>
  <c r="F115" i="4"/>
  <c r="F110" i="4"/>
  <c r="F109" i="4"/>
  <c r="G108" i="4"/>
  <c r="F108" i="4"/>
  <c r="G107" i="4"/>
  <c r="F107" i="4"/>
  <c r="G106" i="4"/>
  <c r="F106" i="4"/>
  <c r="G105" i="4"/>
  <c r="F105" i="4"/>
  <c r="G104" i="4"/>
  <c r="F104" i="4"/>
  <c r="G103" i="4"/>
  <c r="F103" i="4"/>
  <c r="G102" i="4"/>
  <c r="F102" i="4"/>
  <c r="G101" i="4"/>
  <c r="F101" i="4"/>
  <c r="G100" i="4"/>
  <c r="F100" i="4"/>
  <c r="G97" i="4"/>
  <c r="G96" i="4" s="1"/>
  <c r="H18" i="2" s="1"/>
  <c r="J18" i="2" s="1"/>
  <c r="F97" i="4"/>
  <c r="F96" i="4" s="1"/>
  <c r="G18" i="2" s="1"/>
  <c r="I18" i="2" s="1"/>
  <c r="G94" i="4"/>
  <c r="G93" i="4" s="1"/>
  <c r="H17" i="2" s="1"/>
  <c r="J17" i="2" s="1"/>
  <c r="F94" i="4"/>
  <c r="F93" i="4" s="1"/>
  <c r="G17" i="2" s="1"/>
  <c r="I17" i="2" s="1"/>
  <c r="F91" i="4"/>
  <c r="F90" i="4"/>
  <c r="G89" i="4"/>
  <c r="F89" i="4"/>
  <c r="G88" i="4"/>
  <c r="F88" i="4"/>
  <c r="G87" i="4"/>
  <c r="F87" i="4"/>
  <c r="G86" i="4"/>
  <c r="F86" i="4"/>
  <c r="G85" i="4"/>
  <c r="F85" i="4"/>
  <c r="G84" i="4"/>
  <c r="F84" i="4"/>
  <c r="G83" i="4"/>
  <c r="F83" i="4"/>
  <c r="G82" i="4"/>
  <c r="F82" i="4"/>
  <c r="G81" i="4"/>
  <c r="F81" i="4"/>
  <c r="G78" i="4"/>
  <c r="G77" i="4" s="1"/>
  <c r="H15" i="2" s="1"/>
  <c r="J15" i="2" s="1"/>
  <c r="F78" i="4"/>
  <c r="F77" i="4" s="1"/>
  <c r="G15" i="2" s="1"/>
  <c r="I15" i="2" s="1"/>
  <c r="G75" i="4"/>
  <c r="F75" i="4"/>
  <c r="F74" i="4"/>
  <c r="G73" i="4"/>
  <c r="F73" i="4"/>
  <c r="G72" i="4"/>
  <c r="F72" i="4"/>
  <c r="G71" i="4"/>
  <c r="F71" i="4"/>
  <c r="F70" i="4"/>
  <c r="G69" i="4"/>
  <c r="F69" i="4"/>
  <c r="G68" i="4"/>
  <c r="F68" i="4"/>
  <c r="G67" i="4"/>
  <c r="F67" i="4"/>
  <c r="G66" i="4"/>
  <c r="F66" i="4"/>
  <c r="G65" i="4"/>
  <c r="F65" i="4"/>
  <c r="G64" i="4"/>
  <c r="F64" i="4"/>
  <c r="G63" i="4"/>
  <c r="F63" i="4"/>
  <c r="G62" i="4"/>
  <c r="F62" i="4"/>
  <c r="G61" i="4"/>
  <c r="F61" i="4"/>
  <c r="G60" i="4"/>
  <c r="F60" i="4"/>
  <c r="G59" i="4"/>
  <c r="F59" i="4"/>
  <c r="F58" i="4"/>
  <c r="G55" i="4"/>
  <c r="F55" i="4"/>
  <c r="F54" i="4"/>
  <c r="F53" i="4"/>
  <c r="G52" i="4"/>
  <c r="F52" i="4"/>
  <c r="G51" i="4"/>
  <c r="F51" i="4"/>
  <c r="G50" i="4"/>
  <c r="F50" i="4"/>
  <c r="G49" i="4"/>
  <c r="F49" i="4"/>
  <c r="G48" i="4"/>
  <c r="F48" i="4"/>
  <c r="G47" i="4"/>
  <c r="F47" i="4"/>
  <c r="G46" i="4"/>
  <c r="F46" i="4"/>
  <c r="G45" i="4"/>
  <c r="F45" i="4"/>
  <c r="G44" i="4"/>
  <c r="F44" i="4"/>
  <c r="G43" i="4"/>
  <c r="F43" i="4"/>
  <c r="F42" i="4"/>
  <c r="G41" i="4"/>
  <c r="F41" i="4"/>
  <c r="G40" i="4"/>
  <c r="F40" i="4"/>
  <c r="G39" i="4"/>
  <c r="F39" i="4"/>
  <c r="G38" i="4"/>
  <c r="F38" i="4"/>
  <c r="G37" i="4"/>
  <c r="F37" i="4"/>
  <c r="G36" i="4"/>
  <c r="F36" i="4"/>
  <c r="G35" i="4"/>
  <c r="F35" i="4"/>
  <c r="G34" i="4"/>
  <c r="F34" i="4"/>
  <c r="F33" i="4"/>
  <c r="G32" i="4"/>
  <c r="F32" i="4"/>
  <c r="G27" i="4"/>
  <c r="F27" i="4"/>
  <c r="G26" i="4"/>
  <c r="F26" i="4"/>
  <c r="G25" i="4"/>
  <c r="F25" i="4"/>
  <c r="G24" i="4"/>
  <c r="F24" i="4"/>
  <c r="F23" i="4"/>
  <c r="G20" i="4"/>
  <c r="F20" i="4"/>
  <c r="G19" i="4"/>
  <c r="F19" i="4"/>
  <c r="G18" i="4"/>
  <c r="F18" i="4"/>
  <c r="G17" i="4"/>
  <c r="F17" i="4"/>
  <c r="F16" i="4"/>
  <c r="G13" i="4"/>
  <c r="F13" i="4"/>
  <c r="G12" i="4"/>
  <c r="F12" i="4"/>
  <c r="G11" i="4"/>
  <c r="F11" i="4"/>
  <c r="G10" i="4"/>
  <c r="F10" i="4"/>
  <c r="F9" i="4"/>
  <c r="G565" i="10"/>
  <c r="G564" i="10"/>
  <c r="H564" i="10" s="1"/>
  <c r="G563" i="10"/>
  <c r="H563" i="10" s="1"/>
  <c r="G562" i="10"/>
  <c r="H562" i="10" s="1"/>
  <c r="G561" i="10"/>
  <c r="H561" i="10" s="1"/>
  <c r="G560" i="10"/>
  <c r="H560" i="10" s="1"/>
  <c r="G559" i="10"/>
  <c r="H559" i="10" s="1"/>
  <c r="G558" i="10"/>
  <c r="H558" i="10" s="1"/>
  <c r="G557" i="10"/>
  <c r="H557" i="10" s="1"/>
  <c r="G556" i="10"/>
  <c r="H556" i="10" s="1"/>
  <c r="G555" i="10"/>
  <c r="H555" i="10" s="1"/>
  <c r="G554" i="10"/>
  <c r="H554" i="10" s="1"/>
  <c r="G553" i="10"/>
  <c r="H553" i="10" s="1"/>
  <c r="G552" i="10"/>
  <c r="G551" i="10"/>
  <c r="G550" i="10"/>
  <c r="G549" i="10"/>
  <c r="H549" i="10" s="1"/>
  <c r="G548" i="10"/>
  <c r="H548" i="10" s="1"/>
  <c r="G547" i="10"/>
  <c r="H547" i="10" s="1"/>
  <c r="G546" i="10"/>
  <c r="H546" i="10" s="1"/>
  <c r="G545" i="10"/>
  <c r="H545" i="10" s="1"/>
  <c r="G544" i="10"/>
  <c r="G543" i="10"/>
  <c r="H543" i="10" s="1"/>
  <c r="G542" i="10"/>
  <c r="H542" i="10" s="1"/>
  <c r="G541" i="10"/>
  <c r="H541" i="10" s="1"/>
  <c r="G540" i="10"/>
  <c r="H540" i="10" s="1"/>
  <c r="G539" i="10"/>
  <c r="H539" i="10" s="1"/>
  <c r="G538" i="10"/>
  <c r="H538" i="10" s="1"/>
  <c r="G537" i="10"/>
  <c r="H537" i="10" s="1"/>
  <c r="G536" i="10"/>
  <c r="H536" i="10" s="1"/>
  <c r="G535" i="10"/>
  <c r="H535" i="10" s="1"/>
  <c r="G534" i="10"/>
  <c r="H534" i="10" s="1"/>
  <c r="G533" i="10"/>
  <c r="F533" i="10" s="1"/>
  <c r="F4249" i="4" s="1"/>
  <c r="G532" i="10"/>
  <c r="H532" i="10" s="1"/>
  <c r="G531" i="10"/>
  <c r="H531" i="10" s="1"/>
  <c r="G530" i="10"/>
  <c r="H530" i="10" s="1"/>
  <c r="G529" i="10"/>
  <c r="H529" i="10" s="1"/>
  <c r="G528" i="10"/>
  <c r="H528" i="10" s="1"/>
  <c r="G527" i="10"/>
  <c r="H527" i="10" s="1"/>
  <c r="G526" i="10"/>
  <c r="H526" i="10" s="1"/>
  <c r="G525" i="10"/>
  <c r="H525" i="10" s="1"/>
  <c r="G524" i="10"/>
  <c r="H524" i="10" s="1"/>
  <c r="G523" i="10"/>
  <c r="H523" i="10" s="1"/>
  <c r="G522" i="10"/>
  <c r="G521" i="10"/>
  <c r="H521" i="10" s="1"/>
  <c r="G520" i="10"/>
  <c r="H520" i="10" s="1"/>
  <c r="G519" i="10"/>
  <c r="H519" i="10" s="1"/>
  <c r="G518" i="10"/>
  <c r="H518" i="10" s="1"/>
  <c r="G517" i="10"/>
  <c r="H517" i="10" s="1"/>
  <c r="G516" i="10"/>
  <c r="H516" i="10" s="1"/>
  <c r="G515" i="10"/>
  <c r="H515" i="10" s="1"/>
  <c r="G514" i="10"/>
  <c r="H514" i="10" s="1"/>
  <c r="G513" i="10"/>
  <c r="H513" i="10" s="1"/>
  <c r="G512" i="10"/>
  <c r="H512" i="10" s="1"/>
  <c r="G511" i="10"/>
  <c r="H511" i="10" s="1"/>
  <c r="G510" i="10"/>
  <c r="H510" i="10" s="1"/>
  <c r="G509" i="10"/>
  <c r="H509" i="10" s="1"/>
  <c r="G508" i="10"/>
  <c r="H508" i="10" s="1"/>
  <c r="G507" i="10"/>
  <c r="H507" i="10" s="1"/>
  <c r="G506" i="10"/>
  <c r="H506" i="10" s="1"/>
  <c r="G505" i="10"/>
  <c r="H505" i="10" s="1"/>
  <c r="G504" i="10"/>
  <c r="H504" i="10" s="1"/>
  <c r="G503" i="10"/>
  <c r="H503" i="10" s="1"/>
  <c r="G502" i="10"/>
  <c r="H502" i="10" s="1"/>
  <c r="G501" i="10"/>
  <c r="H501" i="10" s="1"/>
  <c r="G500" i="10"/>
  <c r="H500" i="10" s="1"/>
  <c r="G499" i="10"/>
  <c r="G498" i="10"/>
  <c r="H498" i="10" s="1"/>
  <c r="G497" i="10"/>
  <c r="H497" i="10" s="1"/>
  <c r="G496" i="10"/>
  <c r="H496" i="10" s="1"/>
  <c r="G495" i="10"/>
  <c r="H495" i="10" s="1"/>
  <c r="G494" i="10"/>
  <c r="H494" i="10" s="1"/>
  <c r="G493" i="10"/>
  <c r="H493" i="10" s="1"/>
  <c r="G492" i="10"/>
  <c r="H492" i="10" s="1"/>
  <c r="G491" i="10"/>
  <c r="H491" i="10" s="1"/>
  <c r="G490" i="10"/>
  <c r="H490" i="10" s="1"/>
  <c r="G489" i="10"/>
  <c r="H489" i="10" s="1"/>
  <c r="G488" i="10"/>
  <c r="H488" i="10" s="1"/>
  <c r="G487" i="10"/>
  <c r="H487" i="10" s="1"/>
  <c r="G486" i="10"/>
  <c r="H486" i="10" s="1"/>
  <c r="G485" i="10"/>
  <c r="H485" i="10" s="1"/>
  <c r="G484" i="10"/>
  <c r="H484" i="10" s="1"/>
  <c r="G483" i="10"/>
  <c r="H483" i="10" s="1"/>
  <c r="G482" i="10"/>
  <c r="H482" i="10" s="1"/>
  <c r="G481" i="10"/>
  <c r="H481" i="10" s="1"/>
  <c r="G480" i="10"/>
  <c r="G479" i="10"/>
  <c r="H479" i="10" s="1"/>
  <c r="G478" i="10"/>
  <c r="H478" i="10" s="1"/>
  <c r="G477" i="10"/>
  <c r="H477" i="10" s="1"/>
  <c r="G476" i="10"/>
  <c r="H476" i="10" s="1"/>
  <c r="G475" i="10"/>
  <c r="H475" i="10" s="1"/>
  <c r="G474" i="10"/>
  <c r="H474" i="10" s="1"/>
  <c r="G473" i="10"/>
  <c r="H473" i="10" s="1"/>
  <c r="G472" i="10"/>
  <c r="H472" i="10" s="1"/>
  <c r="G471" i="10"/>
  <c r="H471" i="10" s="1"/>
  <c r="G470" i="10"/>
  <c r="H470" i="10" s="1"/>
  <c r="G469" i="10"/>
  <c r="H469" i="10" s="1"/>
  <c r="G468" i="10"/>
  <c r="H468" i="10" s="1"/>
  <c r="G467" i="10"/>
  <c r="H467" i="10" s="1"/>
  <c r="G466" i="10"/>
  <c r="H466" i="10" s="1"/>
  <c r="G465" i="10"/>
  <c r="H465" i="10" s="1"/>
  <c r="G464" i="10"/>
  <c r="H464" i="10" s="1"/>
  <c r="G463" i="10"/>
  <c r="H463" i="10" s="1"/>
  <c r="G462" i="10"/>
  <c r="H462" i="10" s="1"/>
  <c r="G461" i="10"/>
  <c r="H461" i="10" s="1"/>
  <c r="G460" i="10"/>
  <c r="H460" i="10" s="1"/>
  <c r="G459" i="10"/>
  <c r="H459" i="10" s="1"/>
  <c r="G458" i="10"/>
  <c r="H458" i="10" s="1"/>
  <c r="G457" i="10"/>
  <c r="H457" i="10" s="1"/>
  <c r="G456" i="10"/>
  <c r="G455" i="10"/>
  <c r="G454" i="10"/>
  <c r="H454" i="10" s="1"/>
  <c r="G453" i="10"/>
  <c r="H453" i="10" s="1"/>
  <c r="G452" i="10"/>
  <c r="H452" i="10" s="1"/>
  <c r="G451" i="10"/>
  <c r="F451" i="10" s="1"/>
  <c r="F5015" i="4" s="1"/>
  <c r="G450" i="10"/>
  <c r="H450" i="10" s="1"/>
  <c r="G449" i="10"/>
  <c r="H449" i="10" s="1"/>
  <c r="G448" i="10"/>
  <c r="H448" i="10" s="1"/>
  <c r="G447" i="10"/>
  <c r="H447" i="10" s="1"/>
  <c r="G446" i="10"/>
  <c r="H446" i="10" s="1"/>
  <c r="G445" i="10"/>
  <c r="F445" i="10" s="1"/>
  <c r="F3000" i="4" s="1"/>
  <c r="G444" i="10"/>
  <c r="H444" i="10" s="1"/>
  <c r="G443" i="10"/>
  <c r="H443" i="10" s="1"/>
  <c r="G442" i="10"/>
  <c r="H442" i="10" s="1"/>
  <c r="G441" i="10"/>
  <c r="H441" i="10" s="1"/>
  <c r="G440" i="10"/>
  <c r="H440" i="10" s="1"/>
  <c r="G439" i="10"/>
  <c r="H439" i="10" s="1"/>
  <c r="G438" i="10"/>
  <c r="H438" i="10" s="1"/>
  <c r="G437" i="10"/>
  <c r="H437" i="10" s="1"/>
  <c r="G436" i="10"/>
  <c r="H436" i="10" s="1"/>
  <c r="G435" i="10"/>
  <c r="H435" i="10" s="1"/>
  <c r="G434" i="10"/>
  <c r="H434" i="10" s="1"/>
  <c r="G433" i="10"/>
  <c r="H433" i="10" s="1"/>
  <c r="G432" i="10"/>
  <c r="F432" i="10" s="1"/>
  <c r="G5364" i="4" s="1"/>
  <c r="G431" i="10"/>
  <c r="H431" i="10" s="1"/>
  <c r="G430" i="10"/>
  <c r="H430" i="10" s="1"/>
  <c r="G429" i="10"/>
  <c r="H429" i="10" s="1"/>
  <c r="G428" i="10"/>
  <c r="H428" i="10" s="1"/>
  <c r="G427" i="10"/>
  <c r="H427" i="10" s="1"/>
  <c r="G426" i="10"/>
  <c r="H426" i="10" s="1"/>
  <c r="G425" i="10"/>
  <c r="H425" i="10" s="1"/>
  <c r="G424" i="10"/>
  <c r="H424" i="10" s="1"/>
  <c r="G423" i="10"/>
  <c r="H423" i="10" s="1"/>
  <c r="G422" i="10"/>
  <c r="H422" i="10" s="1"/>
  <c r="G421" i="10"/>
  <c r="H421" i="10" s="1"/>
  <c r="G420" i="10"/>
  <c r="H420" i="10" s="1"/>
  <c r="G419" i="10"/>
  <c r="H419" i="10" s="1"/>
  <c r="G418" i="10"/>
  <c r="H418" i="10" s="1"/>
  <c r="G417" i="10"/>
  <c r="H417" i="10" s="1"/>
  <c r="G416" i="10"/>
  <c r="H416" i="10" s="1"/>
  <c r="G415" i="10"/>
  <c r="H415" i="10" s="1"/>
  <c r="G414" i="10"/>
  <c r="H414" i="10" s="1"/>
  <c r="G413" i="10"/>
  <c r="H413" i="10" s="1"/>
  <c r="G412" i="10"/>
  <c r="H412" i="10" s="1"/>
  <c r="G411" i="10"/>
  <c r="H411" i="10" s="1"/>
  <c r="G410" i="10"/>
  <c r="F410" i="10" s="1"/>
  <c r="G4947" i="4" s="1"/>
  <c r="G409" i="10"/>
  <c r="F409" i="10" s="1"/>
  <c r="F2314" i="4" s="1"/>
  <c r="G408" i="10"/>
  <c r="H408" i="10" s="1"/>
  <c r="G407" i="10"/>
  <c r="F407" i="10" s="1"/>
  <c r="G175" i="4" s="1"/>
  <c r="G406" i="10"/>
  <c r="H406" i="10" s="1"/>
  <c r="G405" i="10"/>
  <c r="H405" i="10" s="1"/>
  <c r="G404" i="10"/>
  <c r="H404" i="10" s="1"/>
  <c r="G403" i="10"/>
  <c r="H403" i="10" s="1"/>
  <c r="G402" i="10"/>
  <c r="H402" i="10" s="1"/>
  <c r="G401" i="10"/>
  <c r="H401" i="10" s="1"/>
  <c r="G400" i="10"/>
  <c r="F400" i="10" s="1"/>
  <c r="F798" i="4" s="1"/>
  <c r="G399" i="10"/>
  <c r="H399" i="10" s="1"/>
  <c r="G398" i="10"/>
  <c r="H398" i="10" s="1"/>
  <c r="G397" i="10"/>
  <c r="F397" i="10" s="1"/>
  <c r="F1056" i="4" s="1"/>
  <c r="G396" i="10"/>
  <c r="H396" i="10" s="1"/>
  <c r="G395" i="10"/>
  <c r="H395" i="10" s="1"/>
  <c r="G394" i="10"/>
  <c r="H394" i="10" s="1"/>
  <c r="G393" i="10"/>
  <c r="H393" i="10" s="1"/>
  <c r="G392" i="10"/>
  <c r="H392" i="10" s="1"/>
  <c r="G391" i="10"/>
  <c r="H391" i="10" s="1"/>
  <c r="G390" i="10"/>
  <c r="H390" i="10" s="1"/>
  <c r="G389" i="10"/>
  <c r="H389" i="10" s="1"/>
  <c r="G388" i="10"/>
  <c r="H388" i="10" s="1"/>
  <c r="G387" i="10"/>
  <c r="F387" i="10" s="1"/>
  <c r="F1065" i="4" s="1"/>
  <c r="G386" i="10"/>
  <c r="H386" i="10" s="1"/>
  <c r="G385" i="10"/>
  <c r="H385" i="10" s="1"/>
  <c r="G384" i="10"/>
  <c r="H384" i="10" s="1"/>
  <c r="G383" i="10"/>
  <c r="H383" i="10" s="1"/>
  <c r="G382" i="10"/>
  <c r="H382" i="10" s="1"/>
  <c r="G381" i="10"/>
  <c r="H381" i="10" s="1"/>
  <c r="G380" i="10"/>
  <c r="H380" i="10" s="1"/>
  <c r="G379" i="10"/>
  <c r="H379" i="10" s="1"/>
  <c r="G378" i="10"/>
  <c r="H378" i="10" s="1"/>
  <c r="G377" i="10"/>
  <c r="H377" i="10" s="1"/>
  <c r="G376" i="10"/>
  <c r="H376" i="10" s="1"/>
  <c r="G375" i="10"/>
  <c r="H375" i="10" s="1"/>
  <c r="G374" i="10"/>
  <c r="H374" i="10" s="1"/>
  <c r="G373" i="10"/>
  <c r="H373" i="10" s="1"/>
  <c r="G372" i="10"/>
  <c r="H372" i="10" s="1"/>
  <c r="G371" i="10"/>
  <c r="H371" i="10" s="1"/>
  <c r="G370" i="10"/>
  <c r="H370" i="10" s="1"/>
  <c r="G369" i="10"/>
  <c r="H369" i="10" s="1"/>
  <c r="G368" i="10"/>
  <c r="H368" i="10" s="1"/>
  <c r="G367" i="10"/>
  <c r="H367" i="10" s="1"/>
  <c r="G366" i="10"/>
  <c r="H366" i="10" s="1"/>
  <c r="G365" i="10"/>
  <c r="H365" i="10" s="1"/>
  <c r="G364" i="10"/>
  <c r="H364" i="10" s="1"/>
  <c r="G363" i="10"/>
  <c r="H363" i="10" s="1"/>
  <c r="G362" i="10"/>
  <c r="G361" i="10"/>
  <c r="H361" i="10" s="1"/>
  <c r="G360" i="10"/>
  <c r="G359" i="10"/>
  <c r="H359" i="10" s="1"/>
  <c r="G358" i="10"/>
  <c r="H358" i="10" s="1"/>
  <c r="G357" i="10"/>
  <c r="H357" i="10" s="1"/>
  <c r="G356" i="10"/>
  <c r="H356" i="10" s="1"/>
  <c r="G355" i="10"/>
  <c r="H355" i="10" s="1"/>
  <c r="G354" i="10"/>
  <c r="H354" i="10" s="1"/>
  <c r="G353" i="10"/>
  <c r="H353" i="10" s="1"/>
  <c r="G352" i="10"/>
  <c r="H352" i="10" s="1"/>
  <c r="G351" i="10"/>
  <c r="H351" i="10" s="1"/>
  <c r="G350" i="10"/>
  <c r="G349" i="10"/>
  <c r="H349" i="10" s="1"/>
  <c r="G348" i="10"/>
  <c r="H348" i="10" s="1"/>
  <c r="G347" i="10"/>
  <c r="H347" i="10" s="1"/>
  <c r="G346" i="10"/>
  <c r="G345" i="10"/>
  <c r="G344" i="10"/>
  <c r="H344" i="10" s="1"/>
  <c r="G343" i="10"/>
  <c r="H343" i="10" s="1"/>
  <c r="G342" i="10"/>
  <c r="H342" i="10" s="1"/>
  <c r="G341" i="10"/>
  <c r="H341" i="10" s="1"/>
  <c r="G340" i="10"/>
  <c r="H340" i="10" s="1"/>
  <c r="G339" i="10"/>
  <c r="H339" i="10" s="1"/>
  <c r="G338" i="10"/>
  <c r="H338" i="10" s="1"/>
  <c r="G337" i="10"/>
  <c r="H337" i="10" s="1"/>
  <c r="G336" i="10"/>
  <c r="H336" i="10" s="1"/>
  <c r="G335" i="10"/>
  <c r="G334" i="10"/>
  <c r="H334" i="10" s="1"/>
  <c r="G333" i="10"/>
  <c r="H333" i="10" s="1"/>
  <c r="G332" i="10"/>
  <c r="F332" i="10" s="1"/>
  <c r="G331" i="10"/>
  <c r="H331" i="10" s="1"/>
  <c r="G330" i="10"/>
  <c r="H330" i="10" s="1"/>
  <c r="G329" i="10"/>
  <c r="H329" i="10" s="1"/>
  <c r="G328" i="10"/>
  <c r="H328" i="10" s="1"/>
  <c r="G327" i="10"/>
  <c r="H327" i="10" s="1"/>
  <c r="G326" i="10"/>
  <c r="H326" i="10" s="1"/>
  <c r="G325" i="10"/>
  <c r="G324" i="10"/>
  <c r="H324" i="10" s="1"/>
  <c r="G323" i="10"/>
  <c r="H323" i="10" s="1"/>
  <c r="G322" i="10"/>
  <c r="H322" i="10" s="1"/>
  <c r="G321" i="10"/>
  <c r="H321" i="10" s="1"/>
  <c r="G320" i="10"/>
  <c r="H320" i="10" s="1"/>
  <c r="G319" i="10"/>
  <c r="H319" i="10" s="1"/>
  <c r="G318" i="10"/>
  <c r="G317" i="10"/>
  <c r="H317" i="10" s="1"/>
  <c r="G316" i="10"/>
  <c r="H316" i="10" s="1"/>
  <c r="G315" i="10"/>
  <c r="H315" i="10" s="1"/>
  <c r="G314" i="10"/>
  <c r="H314" i="10" s="1"/>
  <c r="G313" i="10"/>
  <c r="H313" i="10" s="1"/>
  <c r="G312" i="10"/>
  <c r="H312" i="10" s="1"/>
  <c r="G311" i="10"/>
  <c r="H311" i="10" s="1"/>
  <c r="G310" i="10"/>
  <c r="H310" i="10" s="1"/>
  <c r="G309" i="10"/>
  <c r="H309" i="10" s="1"/>
  <c r="G308" i="10"/>
  <c r="F308" i="10" s="1"/>
  <c r="F1638" i="4" s="1"/>
  <c r="G307" i="10"/>
  <c r="H307" i="10" s="1"/>
  <c r="G306" i="10"/>
  <c r="F306" i="10" s="1"/>
  <c r="G305" i="10"/>
  <c r="F305" i="10" s="1"/>
  <c r="F5371" i="4" s="1"/>
  <c r="G304" i="10"/>
  <c r="H304" i="10" s="1"/>
  <c r="G303" i="10"/>
  <c r="H303" i="10" s="1"/>
  <c r="G302" i="10"/>
  <c r="H302" i="10" s="1"/>
  <c r="G301" i="10"/>
  <c r="H301" i="10" s="1"/>
  <c r="G300" i="10"/>
  <c r="F300" i="10" s="1"/>
  <c r="G299" i="10"/>
  <c r="H299" i="10" s="1"/>
  <c r="G298" i="10"/>
  <c r="H298" i="10" s="1"/>
  <c r="G297" i="10"/>
  <c r="H297" i="10" s="1"/>
  <c r="G296" i="10"/>
  <c r="H296" i="10" s="1"/>
  <c r="G295" i="10"/>
  <c r="H295" i="10" s="1"/>
  <c r="G294" i="10"/>
  <c r="H294" i="10" s="1"/>
  <c r="G293" i="10"/>
  <c r="H293" i="10" s="1"/>
  <c r="G292" i="10"/>
  <c r="F292" i="10" s="1"/>
  <c r="F3438" i="4" s="1"/>
  <c r="G291" i="10"/>
  <c r="H291" i="10" s="1"/>
  <c r="G290" i="10"/>
  <c r="F290" i="10" s="1"/>
  <c r="F121" i="4" s="1"/>
  <c r="G289" i="10"/>
  <c r="H289" i="10" s="1"/>
  <c r="G288" i="10"/>
  <c r="H288" i="10" s="1"/>
  <c r="G287" i="10"/>
  <c r="H287" i="10" s="1"/>
  <c r="G286" i="10"/>
  <c r="H286" i="10" s="1"/>
  <c r="G285" i="10"/>
  <c r="F285" i="10" s="1"/>
  <c r="F1165" i="4" s="1"/>
  <c r="G284" i="10"/>
  <c r="H284" i="10" s="1"/>
  <c r="G283" i="10"/>
  <c r="H283" i="10" s="1"/>
  <c r="G282" i="10"/>
  <c r="H282" i="10" s="1"/>
  <c r="G281" i="10"/>
  <c r="H281" i="10" s="1"/>
  <c r="G280" i="10"/>
  <c r="H280" i="10" s="1"/>
  <c r="G279" i="10"/>
  <c r="H279" i="10" s="1"/>
  <c r="G278" i="10"/>
  <c r="H278" i="10" s="1"/>
  <c r="G277" i="10"/>
  <c r="H277" i="10" s="1"/>
  <c r="G276" i="10"/>
  <c r="H276" i="10" s="1"/>
  <c r="G275" i="10"/>
  <c r="H275" i="10" s="1"/>
  <c r="G274" i="10"/>
  <c r="H274" i="10" s="1"/>
  <c r="G273" i="10"/>
  <c r="H273" i="10" s="1"/>
  <c r="G272" i="10"/>
  <c r="H272" i="10" s="1"/>
  <c r="G271" i="10"/>
  <c r="H271" i="10" s="1"/>
  <c r="G270" i="10"/>
  <c r="H270" i="10" s="1"/>
  <c r="G269" i="10"/>
  <c r="H269" i="10" s="1"/>
  <c r="G268" i="10"/>
  <c r="F268" i="10" s="1"/>
  <c r="G267" i="10"/>
  <c r="H267" i="10" s="1"/>
  <c r="G266" i="10"/>
  <c r="H266" i="10" s="1"/>
  <c r="G265" i="10"/>
  <c r="H265" i="10" s="1"/>
  <c r="G264" i="10"/>
  <c r="H264" i="10" s="1"/>
  <c r="G263" i="10"/>
  <c r="F263" i="10" s="1"/>
  <c r="F184" i="4" s="1"/>
  <c r="G262" i="10"/>
  <c r="H262" i="10" s="1"/>
  <c r="G261" i="10"/>
  <c r="H261" i="10" s="1"/>
  <c r="G260" i="10"/>
  <c r="H260" i="10" s="1"/>
  <c r="G259" i="10"/>
  <c r="H259" i="10" s="1"/>
  <c r="G258" i="10"/>
  <c r="H258" i="10" s="1"/>
  <c r="G257" i="10"/>
  <c r="H257" i="10" s="1"/>
  <c r="G256" i="10"/>
  <c r="F256" i="10" s="1"/>
  <c r="F190" i="4" s="1"/>
  <c r="G255" i="10"/>
  <c r="H255" i="10" s="1"/>
  <c r="G254" i="10"/>
  <c r="H254" i="10" s="1"/>
  <c r="G253" i="10"/>
  <c r="H253" i="10" s="1"/>
  <c r="G252" i="10"/>
  <c r="F252" i="10" s="1"/>
  <c r="F1857" i="4" s="1"/>
  <c r="G251" i="10"/>
  <c r="H251" i="10" s="1"/>
  <c r="G250" i="10"/>
  <c r="H250" i="10" s="1"/>
  <c r="G249" i="10"/>
  <c r="G248" i="10"/>
  <c r="H248" i="10" s="1"/>
  <c r="G247" i="10"/>
  <c r="H247" i="10" s="1"/>
  <c r="G246" i="10"/>
  <c r="H246" i="10" s="1"/>
  <c r="G245" i="10"/>
  <c r="G244" i="10"/>
  <c r="H244" i="10" s="1"/>
  <c r="G243" i="10"/>
  <c r="H243" i="10" s="1"/>
  <c r="G242" i="10"/>
  <c r="H242" i="10" s="1"/>
  <c r="G241" i="10"/>
  <c r="H241" i="10" s="1"/>
  <c r="G240" i="10"/>
  <c r="G239" i="10"/>
  <c r="H239" i="10" s="1"/>
  <c r="G238" i="10"/>
  <c r="G237" i="10"/>
  <c r="H237" i="10" s="1"/>
  <c r="G236" i="10"/>
  <c r="H236" i="10" s="1"/>
  <c r="G235" i="10"/>
  <c r="H235" i="10" s="1"/>
  <c r="G234" i="10"/>
  <c r="G233" i="10"/>
  <c r="H233" i="10" s="1"/>
  <c r="G232" i="10"/>
  <c r="H232" i="10" s="1"/>
  <c r="G231" i="10"/>
  <c r="H231" i="10" s="1"/>
  <c r="G230" i="10"/>
  <c r="H230" i="10" s="1"/>
  <c r="G229" i="10"/>
  <c r="H229" i="10" s="1"/>
  <c r="G228" i="10"/>
  <c r="H228" i="10" s="1"/>
  <c r="G227" i="10"/>
  <c r="H227" i="10" s="1"/>
  <c r="G226" i="10"/>
  <c r="H226" i="10" s="1"/>
  <c r="G225" i="10"/>
  <c r="H225" i="10" s="1"/>
  <c r="G224" i="10"/>
  <c r="H224" i="10" s="1"/>
  <c r="G223" i="10"/>
  <c r="H223" i="10" s="1"/>
  <c r="G222" i="10"/>
  <c r="H222" i="10" s="1"/>
  <c r="G221" i="10"/>
  <c r="H221" i="10" s="1"/>
  <c r="G220" i="10"/>
  <c r="H220" i="10" s="1"/>
  <c r="G219" i="10"/>
  <c r="G218" i="10"/>
  <c r="H218" i="10" s="1"/>
  <c r="G217" i="10"/>
  <c r="H217" i="10" s="1"/>
  <c r="G216" i="10"/>
  <c r="H216" i="10" s="1"/>
  <c r="G215" i="10"/>
  <c r="H215" i="10" s="1"/>
  <c r="G214" i="10"/>
  <c r="H214" i="10" s="1"/>
  <c r="G213" i="10"/>
  <c r="H213" i="10" s="1"/>
  <c r="G212" i="10"/>
  <c r="H212" i="10" s="1"/>
  <c r="G211" i="10"/>
  <c r="H211" i="10" s="1"/>
  <c r="G210" i="10"/>
  <c r="H210" i="10" s="1"/>
  <c r="G209" i="10"/>
  <c r="G208" i="10"/>
  <c r="H208" i="10" s="1"/>
  <c r="G207" i="10"/>
  <c r="H207" i="10" s="1"/>
  <c r="G206" i="10"/>
  <c r="F206" i="10" s="1"/>
  <c r="G205" i="10"/>
  <c r="H205" i="10" s="1"/>
  <c r="G204" i="10"/>
  <c r="H204" i="10" s="1"/>
  <c r="G203" i="10"/>
  <c r="H203" i="10" s="1"/>
  <c r="G202" i="10"/>
  <c r="F202" i="10" s="1"/>
  <c r="G201" i="10"/>
  <c r="F201" i="10" s="1"/>
  <c r="F5081" i="4" s="1"/>
  <c r="G200" i="10"/>
  <c r="F200" i="10" s="1"/>
  <c r="G199" i="10"/>
  <c r="H199" i="10" s="1"/>
  <c r="G198" i="10"/>
  <c r="H198" i="10" s="1"/>
  <c r="G197" i="10"/>
  <c r="H197" i="10" s="1"/>
  <c r="G196" i="10"/>
  <c r="H196" i="10" s="1"/>
  <c r="G195" i="10"/>
  <c r="H195" i="10" s="1"/>
  <c r="G194" i="10"/>
  <c r="H194" i="10" s="1"/>
  <c r="G193" i="10"/>
  <c r="G192" i="10"/>
  <c r="G191" i="10"/>
  <c r="H191" i="10" s="1"/>
  <c r="G190" i="10"/>
  <c r="H190" i="10" s="1"/>
  <c r="G189" i="10"/>
  <c r="H189" i="10" s="1"/>
  <c r="G188" i="10"/>
  <c r="H188" i="10" s="1"/>
  <c r="G187" i="10"/>
  <c r="H187" i="10" s="1"/>
  <c r="G186" i="10"/>
  <c r="H186" i="10" s="1"/>
  <c r="G185" i="10"/>
  <c r="H185" i="10" s="1"/>
  <c r="G184" i="10"/>
  <c r="H184" i="10" s="1"/>
  <c r="G183" i="10"/>
  <c r="H183" i="10" s="1"/>
  <c r="G182" i="10"/>
  <c r="H182" i="10" s="1"/>
  <c r="G181" i="10"/>
  <c r="H181" i="10" s="1"/>
  <c r="G180" i="10"/>
  <c r="F180" i="10" s="1"/>
  <c r="G179" i="10"/>
  <c r="F179" i="10" s="1"/>
  <c r="F5122" i="4" s="1"/>
  <c r="G178" i="10"/>
  <c r="H178" i="10" s="1"/>
  <c r="G177" i="10"/>
  <c r="H177" i="10" s="1"/>
  <c r="G176" i="10"/>
  <c r="H176" i="10" s="1"/>
  <c r="G175" i="10"/>
  <c r="H175" i="10" s="1"/>
  <c r="G174" i="10"/>
  <c r="H174" i="10" s="1"/>
  <c r="G173" i="10"/>
  <c r="H173" i="10" s="1"/>
  <c r="G172" i="10"/>
  <c r="F172" i="10" s="1"/>
  <c r="G171" i="10"/>
  <c r="H171" i="10" s="1"/>
  <c r="G170" i="10"/>
  <c r="H170" i="10" s="1"/>
  <c r="G169" i="10"/>
  <c r="H169" i="10" s="1"/>
  <c r="G168" i="10"/>
  <c r="F168" i="10" s="1"/>
  <c r="G167" i="10"/>
  <c r="H167" i="10" s="1"/>
  <c r="G166" i="10"/>
  <c r="F166" i="10" s="1"/>
  <c r="G204" i="4" s="1"/>
  <c r="G165" i="10"/>
  <c r="H165" i="10" s="1"/>
  <c r="G164" i="10"/>
  <c r="H164" i="10" s="1"/>
  <c r="G163" i="10"/>
  <c r="H163" i="10" s="1"/>
  <c r="G162" i="10"/>
  <c r="F162" i="10" s="1"/>
  <c r="F5080" i="4" s="1"/>
  <c r="G161" i="10"/>
  <c r="H161" i="10" s="1"/>
  <c r="G160" i="10"/>
  <c r="H160" i="10" s="1"/>
  <c r="G159" i="10"/>
  <c r="H159" i="10" s="1"/>
  <c r="G158" i="10"/>
  <c r="H158" i="10" s="1"/>
  <c r="G157" i="10"/>
  <c r="H157" i="10" s="1"/>
  <c r="G156" i="10"/>
  <c r="H156" i="10" s="1"/>
  <c r="G155" i="10"/>
  <c r="H155" i="10" s="1"/>
  <c r="G154" i="10"/>
  <c r="H154" i="10" s="1"/>
  <c r="G153" i="10"/>
  <c r="H153" i="10" s="1"/>
  <c r="G152" i="10"/>
  <c r="H152" i="10" s="1"/>
  <c r="G151" i="10"/>
  <c r="H151" i="10" s="1"/>
  <c r="G150" i="10"/>
  <c r="H150" i="10" s="1"/>
  <c r="G149" i="10"/>
  <c r="H149" i="10" s="1"/>
  <c r="G148" i="10"/>
  <c r="F148" i="10" s="1"/>
  <c r="G843" i="4" s="1"/>
  <c r="G147" i="10"/>
  <c r="H147" i="10" s="1"/>
  <c r="G146" i="10"/>
  <c r="H146" i="10" s="1"/>
  <c r="G145" i="10"/>
  <c r="H145" i="10" s="1"/>
  <c r="G144" i="10"/>
  <c r="H144" i="10" s="1"/>
  <c r="G143" i="10"/>
  <c r="H143" i="10" s="1"/>
  <c r="G142" i="10"/>
  <c r="G141" i="10"/>
  <c r="H141" i="10" s="1"/>
  <c r="G140" i="10"/>
  <c r="H140" i="10" s="1"/>
  <c r="G139" i="10"/>
  <c r="H139" i="10" s="1"/>
  <c r="G138" i="10"/>
  <c r="H138" i="10" s="1"/>
  <c r="G137" i="10"/>
  <c r="H137" i="10" s="1"/>
  <c r="G136" i="10"/>
  <c r="H136" i="10" s="1"/>
  <c r="G135" i="10"/>
  <c r="H135" i="10" s="1"/>
  <c r="G134" i="10"/>
  <c r="H134" i="10" s="1"/>
  <c r="G133" i="10"/>
  <c r="G132" i="10"/>
  <c r="H132" i="10" s="1"/>
  <c r="G131" i="10"/>
  <c r="H131" i="10" s="1"/>
  <c r="G130" i="10"/>
  <c r="G129" i="10"/>
  <c r="H129" i="10" s="1"/>
  <c r="G128" i="10"/>
  <c r="G127" i="10"/>
  <c r="G126" i="10"/>
  <c r="H126" i="10" s="1"/>
  <c r="G125" i="10"/>
  <c r="H125" i="10" s="1"/>
  <c r="G124" i="10"/>
  <c r="H124" i="10" s="1"/>
  <c r="G123" i="10"/>
  <c r="G122" i="10"/>
  <c r="H122" i="10" s="1"/>
  <c r="G121" i="10"/>
  <c r="H121" i="10" s="1"/>
  <c r="G120" i="10"/>
  <c r="H120" i="10" s="1"/>
  <c r="G119" i="10"/>
  <c r="H119" i="10" s="1"/>
  <c r="G118" i="10"/>
  <c r="H118" i="10" s="1"/>
  <c r="G117" i="10"/>
  <c r="H117" i="10" s="1"/>
  <c r="G116" i="10"/>
  <c r="H116" i="10" s="1"/>
  <c r="G115" i="10"/>
  <c r="H115" i="10" s="1"/>
  <c r="G114" i="10"/>
  <c r="H114" i="10" s="1"/>
  <c r="G113" i="10"/>
  <c r="H113" i="10" s="1"/>
  <c r="G112" i="10"/>
  <c r="H112" i="10" s="1"/>
  <c r="G111" i="10"/>
  <c r="H111" i="10" s="1"/>
  <c r="G110" i="10"/>
  <c r="H110" i="10" s="1"/>
  <c r="G109" i="10"/>
  <c r="G108" i="10"/>
  <c r="F108" i="10" s="1"/>
  <c r="G107" i="10"/>
  <c r="F107" i="10" s="1"/>
  <c r="G1077" i="4" s="1"/>
  <c r="G106" i="10"/>
  <c r="H106" i="10" s="1"/>
  <c r="G105" i="10"/>
  <c r="H105" i="10" s="1"/>
  <c r="G104" i="10"/>
  <c r="H104" i="10" s="1"/>
  <c r="G103" i="10"/>
  <c r="H103" i="10" s="1"/>
  <c r="G102" i="10"/>
  <c r="F102" i="10" s="1"/>
  <c r="G101" i="10"/>
  <c r="H101" i="10" s="1"/>
  <c r="G100" i="10"/>
  <c r="H100" i="10" s="1"/>
  <c r="G99" i="10"/>
  <c r="G98" i="10"/>
  <c r="H98" i="10" s="1"/>
  <c r="G97" i="10"/>
  <c r="G96" i="10"/>
  <c r="H96" i="10" s="1"/>
  <c r="G95" i="10"/>
  <c r="H95" i="10" s="1"/>
  <c r="G94" i="10"/>
  <c r="H94" i="10" s="1"/>
  <c r="G93" i="10"/>
  <c r="H93" i="10" s="1"/>
  <c r="G92" i="10"/>
  <c r="H92" i="10" s="1"/>
  <c r="G91" i="10"/>
  <c r="H91" i="10" s="1"/>
  <c r="G90" i="10"/>
  <c r="H90" i="10" s="1"/>
  <c r="G89" i="10"/>
  <c r="H89" i="10" s="1"/>
  <c r="G88" i="10"/>
  <c r="H88" i="10" s="1"/>
  <c r="G87" i="10"/>
  <c r="H87" i="10" s="1"/>
  <c r="G86" i="10"/>
  <c r="F86" i="10" s="1"/>
  <c r="F1096" i="4" s="1"/>
  <c r="G85" i="10"/>
  <c r="F85" i="10" s="1"/>
  <c r="G84" i="10"/>
  <c r="H84" i="10" s="1"/>
  <c r="G83" i="10"/>
  <c r="F83" i="10" s="1"/>
  <c r="F4824" i="4" s="1"/>
  <c r="G82" i="10"/>
  <c r="H82" i="10" s="1"/>
  <c r="G81" i="10"/>
  <c r="F81" i="10" s="1"/>
  <c r="F4852" i="4" s="1"/>
  <c r="G80" i="10"/>
  <c r="F80" i="10" s="1"/>
  <c r="F210" i="4" s="1"/>
  <c r="G79" i="10"/>
  <c r="H79" i="10" s="1"/>
  <c r="G78" i="10"/>
  <c r="H78" i="10" s="1"/>
  <c r="G77" i="10"/>
  <c r="H77" i="10" s="1"/>
  <c r="G76" i="10"/>
  <c r="H76" i="10" s="1"/>
  <c r="G75" i="10"/>
  <c r="H75" i="10" s="1"/>
  <c r="G74" i="10"/>
  <c r="H74" i="10" s="1"/>
  <c r="G73" i="10"/>
  <c r="H73" i="10" s="1"/>
  <c r="G72" i="10"/>
  <c r="F72" i="10" s="1"/>
  <c r="G1849" i="4" s="1"/>
  <c r="G71" i="10"/>
  <c r="H71" i="10" s="1"/>
  <c r="G70" i="10"/>
  <c r="H70" i="10" s="1"/>
  <c r="G69" i="10"/>
  <c r="H69" i="10" s="1"/>
  <c r="G68" i="10"/>
  <c r="F68" i="10" s="1"/>
  <c r="F5095" i="4" s="1"/>
  <c r="G67" i="10"/>
  <c r="H67" i="10" s="1"/>
  <c r="G66" i="10"/>
  <c r="F66" i="10" s="1"/>
  <c r="G5009" i="4" s="1"/>
  <c r="G65" i="10"/>
  <c r="G64" i="10"/>
  <c r="G63" i="10"/>
  <c r="G62" i="10"/>
  <c r="H62" i="10" s="1"/>
  <c r="G61" i="10"/>
  <c r="G60" i="10"/>
  <c r="H60" i="10" s="1"/>
  <c r="G59" i="10"/>
  <c r="H59" i="10" s="1"/>
  <c r="G58" i="10"/>
  <c r="H58" i="10" s="1"/>
  <c r="G57" i="10"/>
  <c r="H57" i="10" s="1"/>
  <c r="G56" i="10"/>
  <c r="H56" i="10" s="1"/>
  <c r="G55" i="10"/>
  <c r="H55" i="10" s="1"/>
  <c r="G54" i="10"/>
  <c r="H54" i="10" s="1"/>
  <c r="G53" i="10"/>
  <c r="H53" i="10" s="1"/>
  <c r="G52" i="10"/>
  <c r="G51" i="10"/>
  <c r="H51" i="10" s="1"/>
  <c r="G50" i="10"/>
  <c r="H50" i="10" s="1"/>
  <c r="G49" i="10"/>
  <c r="H49" i="10" s="1"/>
  <c r="G48" i="10"/>
  <c r="H48" i="10" s="1"/>
  <c r="G47" i="10"/>
  <c r="H47" i="10" s="1"/>
  <c r="G46" i="10"/>
  <c r="H46" i="10" s="1"/>
  <c r="G45" i="10"/>
  <c r="H45" i="10" s="1"/>
  <c r="G44" i="10"/>
  <c r="H44" i="10" s="1"/>
  <c r="G43" i="10"/>
  <c r="H43" i="10" s="1"/>
  <c r="G42" i="10"/>
  <c r="H42" i="10" s="1"/>
  <c r="G41" i="10"/>
  <c r="G40" i="10"/>
  <c r="H40" i="10" s="1"/>
  <c r="G39" i="10"/>
  <c r="G38" i="10"/>
  <c r="H38" i="10" s="1"/>
  <c r="G37" i="10"/>
  <c r="H37" i="10" s="1"/>
  <c r="G36" i="10"/>
  <c r="H36" i="10" s="1"/>
  <c r="G35" i="10"/>
  <c r="H35" i="10" s="1"/>
  <c r="G34" i="10"/>
  <c r="H34" i="10" s="1"/>
  <c r="G33" i="10"/>
  <c r="H33" i="10" s="1"/>
  <c r="G32" i="10"/>
  <c r="G31" i="10"/>
  <c r="H31" i="10" s="1"/>
  <c r="G30" i="10"/>
  <c r="H30" i="10" s="1"/>
  <c r="G29" i="10"/>
  <c r="F29" i="10" s="1"/>
  <c r="G4742" i="4" s="1"/>
  <c r="G28" i="10"/>
  <c r="H28" i="10" s="1"/>
  <c r="G27" i="10"/>
  <c r="H27" i="10" s="1"/>
  <c r="G26" i="10"/>
  <c r="H26" i="10" s="1"/>
  <c r="G25" i="10"/>
  <c r="F25" i="10" s="1"/>
  <c r="G24" i="10"/>
  <c r="H24" i="10" s="1"/>
  <c r="G23" i="10"/>
  <c r="H23" i="10" s="1"/>
  <c r="G22" i="10"/>
  <c r="F22" i="10" s="1"/>
  <c r="G21" i="10"/>
  <c r="H21" i="10" s="1"/>
  <c r="G20" i="10"/>
  <c r="G19" i="10"/>
  <c r="G18" i="10"/>
  <c r="H18" i="10" s="1"/>
  <c r="G17" i="10"/>
  <c r="H17" i="10" s="1"/>
  <c r="G16" i="10"/>
  <c r="H16" i="10" s="1"/>
  <c r="G15" i="10"/>
  <c r="G14" i="10"/>
  <c r="H14" i="10" s="1"/>
  <c r="G13" i="10"/>
  <c r="G12" i="10"/>
  <c r="H12" i="10" s="1"/>
  <c r="G11" i="10"/>
  <c r="F11" i="10" s="1"/>
  <c r="G10" i="10"/>
  <c r="G8" i="10"/>
  <c r="F8" i="10" s="1"/>
  <c r="G16" i="4" s="1"/>
  <c r="G7" i="10"/>
  <c r="H7" i="10" s="1"/>
  <c r="G6" i="10"/>
  <c r="H6" i="10" s="1"/>
  <c r="G5" i="10"/>
  <c r="F5" i="10" s="1"/>
  <c r="G3539" i="4" s="1"/>
  <c r="G4" i="10"/>
  <c r="H4" i="10" s="1"/>
  <c r="G9" i="10"/>
  <c r="H9" i="10" s="1"/>
  <c r="M320" i="4"/>
  <c r="G5103" i="4" l="1"/>
  <c r="G5068" i="4"/>
  <c r="F1063" i="4"/>
  <c r="F1722" i="4"/>
  <c r="G428" i="4"/>
  <c r="G200" i="4"/>
  <c r="G3177" i="4"/>
  <c r="G899" i="4"/>
  <c r="F3538" i="4"/>
  <c r="F3525" i="4" s="1"/>
  <c r="G272" i="2" s="1"/>
  <c r="I272" i="2" s="1"/>
  <c r="F3569" i="4"/>
  <c r="F1174" i="4"/>
  <c r="F1163" i="4" s="1"/>
  <c r="G106" i="2" s="1"/>
  <c r="I106" i="2" s="1"/>
  <c r="G3281" i="4"/>
  <c r="G5064" i="4"/>
  <c r="G1131" i="4"/>
  <c r="G342" i="4"/>
  <c r="G4896" i="4"/>
  <c r="G3007" i="4"/>
  <c r="G611" i="4"/>
  <c r="G759" i="4"/>
  <c r="G708" i="4"/>
  <c r="G623" i="4"/>
  <c r="G598" i="4"/>
  <c r="G319" i="4"/>
  <c r="G746" i="4"/>
  <c r="G695" i="4"/>
  <c r="G306" i="4"/>
  <c r="G5323" i="4"/>
  <c r="G681" i="4"/>
  <c r="G3264" i="4"/>
  <c r="G520" i="4"/>
  <c r="G1285" i="4"/>
  <c r="G532" i="4"/>
  <c r="G507" i="4"/>
  <c r="G494" i="4"/>
  <c r="G811" i="4"/>
  <c r="G3499" i="4"/>
  <c r="G1197" i="4"/>
  <c r="F13" i="10"/>
  <c r="F3290" i="4" s="1"/>
  <c r="F3289" i="4" s="1"/>
  <c r="G256" i="2" s="1"/>
  <c r="I256" i="2" s="1"/>
  <c r="G5383" i="4"/>
  <c r="G3467" i="4"/>
  <c r="G1234" i="4"/>
  <c r="G1212" i="4"/>
  <c r="G1049" i="4"/>
  <c r="G933" i="4"/>
  <c r="G74" i="4"/>
  <c r="G5163" i="4"/>
  <c r="G3681" i="4"/>
  <c r="G3570" i="4"/>
  <c r="G3501" i="4"/>
  <c r="G3027" i="4"/>
  <c r="G1133" i="4"/>
  <c r="G1072" i="4"/>
  <c r="G5394" i="4"/>
  <c r="G5385" i="4" s="1"/>
  <c r="G4978" i="4"/>
  <c r="G3454" i="4"/>
  <c r="G3385" i="4"/>
  <c r="G2898" i="4"/>
  <c r="G1951" i="4"/>
  <c r="G1573" i="4"/>
  <c r="G1300" i="4"/>
  <c r="G783" i="4"/>
  <c r="G4578" i="4"/>
  <c r="G3210" i="4"/>
  <c r="G1668" i="4"/>
  <c r="G1656" i="4"/>
  <c r="G1607" i="4"/>
  <c r="G1266" i="4"/>
  <c r="G967" i="4"/>
  <c r="G5303" i="4"/>
  <c r="G647" i="4"/>
  <c r="G4799" i="4"/>
  <c r="G3522" i="4"/>
  <c r="G3315" i="4"/>
  <c r="G1198" i="4"/>
  <c r="G5256" i="4"/>
  <c r="G413" i="4"/>
  <c r="G3556" i="4"/>
  <c r="G3406" i="4"/>
  <c r="G437" i="4"/>
  <c r="G430" i="4" s="1"/>
  <c r="G343" i="4"/>
  <c r="G269" i="4"/>
  <c r="G4222" i="4"/>
  <c r="G3300" i="4"/>
  <c r="G1882" i="4"/>
  <c r="G1175" i="4"/>
  <c r="G1034" i="4"/>
  <c r="G5243" i="4"/>
  <c r="G472" i="4"/>
  <c r="G217" i="4"/>
  <c r="G181" i="4"/>
  <c r="G3283" i="4"/>
  <c r="G5227" i="4"/>
  <c r="G5215" i="4"/>
  <c r="G4411" i="4"/>
  <c r="G1558" i="4"/>
  <c r="G1416" i="4"/>
  <c r="G1118" i="4"/>
  <c r="G1011" i="4"/>
  <c r="G988" i="4"/>
  <c r="G5333" i="4"/>
  <c r="G233" i="4"/>
  <c r="G5145" i="4"/>
  <c r="G4263" i="4"/>
  <c r="G3439" i="4"/>
  <c r="G3195" i="4"/>
  <c r="G1821" i="4"/>
  <c r="G1342" i="4"/>
  <c r="G4897" i="4"/>
  <c r="G3347" i="4"/>
  <c r="G1845" i="4"/>
  <c r="G1639" i="4"/>
  <c r="G1592" i="4"/>
  <c r="G1473" i="4"/>
  <c r="G1544" i="4"/>
  <c r="G110" i="4"/>
  <c r="G1924" i="4"/>
  <c r="G1795" i="4"/>
  <c r="G289" i="4"/>
  <c r="G5069" i="4"/>
  <c r="G2916" i="4"/>
  <c r="G1901" i="4"/>
  <c r="G1459" i="4"/>
  <c r="G1401" i="4"/>
  <c r="G1160" i="4"/>
  <c r="G5346" i="4"/>
  <c r="G5338" i="4" s="1"/>
  <c r="H424" i="2" s="1"/>
  <c r="J424" i="2" s="1"/>
  <c r="G3947" i="4"/>
  <c r="G3481" i="4"/>
  <c r="G2605" i="4"/>
  <c r="G1326" i="4"/>
  <c r="G5189" i="4"/>
  <c r="G3608" i="4"/>
  <c r="G3584" i="4"/>
  <c r="G3422" i="4"/>
  <c r="G1731" i="4"/>
  <c r="G298" i="4"/>
  <c r="G291" i="4" s="1"/>
  <c r="G53" i="4"/>
  <c r="G3330" i="4"/>
  <c r="G3041" i="4"/>
  <c r="G1683" i="4"/>
  <c r="G1622" i="4"/>
  <c r="G1386" i="4"/>
  <c r="G157" i="4"/>
  <c r="G149" i="4" s="1"/>
  <c r="H25" i="2" s="1"/>
  <c r="J25" i="2" s="1"/>
  <c r="G133" i="4"/>
  <c r="G126" i="4" s="1"/>
  <c r="H23" i="2" s="1"/>
  <c r="J23" i="2" s="1"/>
  <c r="G1087" i="4"/>
  <c r="G1076" i="4" s="1"/>
  <c r="H101" i="2" s="1"/>
  <c r="J101" i="2" s="1"/>
  <c r="G1201" i="4"/>
  <c r="G1358" i="4"/>
  <c r="G1357" i="4" s="1"/>
  <c r="H115" i="2" s="1"/>
  <c r="J115" i="2" s="1"/>
  <c r="G1345" i="4"/>
  <c r="G1215" i="4"/>
  <c r="F4857" i="4"/>
  <c r="F4845" i="4" s="1"/>
  <c r="G380" i="2" s="1"/>
  <c r="I380" i="2" s="1"/>
  <c r="F4829" i="4"/>
  <c r="F4817" i="4" s="1"/>
  <c r="G378" i="2" s="1"/>
  <c r="I378" i="2" s="1"/>
  <c r="F4815" i="4"/>
  <c r="G3243" i="4"/>
  <c r="G2990" i="4"/>
  <c r="G1137" i="4"/>
  <c r="G3366" i="4"/>
  <c r="G3684" i="4"/>
  <c r="G1102" i="4"/>
  <c r="G1865" i="4"/>
  <c r="G4606" i="4"/>
  <c r="G4091" i="4"/>
  <c r="G3911" i="4"/>
  <c r="G3899" i="4"/>
  <c r="G3708" i="4"/>
  <c r="G4753" i="4"/>
  <c r="G4667" i="4"/>
  <c r="G4581" i="4"/>
  <c r="G4103" i="4"/>
  <c r="G4713" i="4"/>
  <c r="G4280" i="4"/>
  <c r="G4268" i="4"/>
  <c r="G4236" i="4"/>
  <c r="G4115" i="4"/>
  <c r="G3695" i="4"/>
  <c r="G4764" i="4"/>
  <c r="G4592" i="4"/>
  <c r="G4127" i="4"/>
  <c r="G4052" i="4"/>
  <c r="G3825" i="4"/>
  <c r="G3670" i="4"/>
  <c r="G3658" i="4"/>
  <c r="G3646" i="4"/>
  <c r="G4139" i="4"/>
  <c r="G4901" i="4"/>
  <c r="G4726" i="4"/>
  <c r="G4567" i="4"/>
  <c r="G4505" i="4"/>
  <c r="G4039" i="4"/>
  <c r="G4015" i="4"/>
  <c r="G3800" i="4"/>
  <c r="G4775" i="4"/>
  <c r="G4468" i="4"/>
  <c r="G3963" i="4"/>
  <c r="G3628" i="4"/>
  <c r="G4450" i="4"/>
  <c r="G4438" i="4"/>
  <c r="G4354" i="4"/>
  <c r="G4195" i="4"/>
  <c r="G4183" i="4"/>
  <c r="G3950" i="4"/>
  <c r="G4150" i="4"/>
  <c r="G4026" i="4"/>
  <c r="G4002" i="4"/>
  <c r="G3811" i="4"/>
  <c r="G4479" i="4"/>
  <c r="G4416" i="4"/>
  <c r="G4786" i="4"/>
  <c r="G4161" i="4"/>
  <c r="G3989" i="4"/>
  <c r="G3870" i="4"/>
  <c r="G3786" i="4"/>
  <c r="G4697" i="4"/>
  <c r="G4490" i="4"/>
  <c r="G4310" i="4"/>
  <c r="G4298" i="4"/>
  <c r="G4427" i="4"/>
  <c r="G4172" i="4"/>
  <c r="G3976" i="4"/>
  <c r="G4536" i="4"/>
  <c r="G4343" i="4"/>
  <c r="G4682" i="4"/>
  <c r="G4645" i="4"/>
  <c r="G4620" i="4"/>
  <c r="G4365" i="4"/>
  <c r="G3852" i="4"/>
  <c r="G3840" i="4"/>
  <c r="G3746" i="4"/>
  <c r="G3734" i="4"/>
  <c r="G3722" i="4"/>
  <c r="G4656" i="4"/>
  <c r="G4328" i="4"/>
  <c r="G4067" i="4"/>
  <c r="G3936" i="4"/>
  <c r="G3924" i="4"/>
  <c r="G3888" i="4"/>
  <c r="F10" i="10"/>
  <c r="G9" i="4" s="1"/>
  <c r="G8" i="4" s="1"/>
  <c r="H8" i="2" s="1"/>
  <c r="J8" i="2" s="1"/>
  <c r="H11" i="10"/>
  <c r="F130" i="10"/>
  <c r="F4810" i="4" s="1"/>
  <c r="F32" i="10"/>
  <c r="F52" i="10"/>
  <c r="F5052" i="4"/>
  <c r="F4838" i="4"/>
  <c r="G825" i="4"/>
  <c r="G876" i="4"/>
  <c r="G1767" i="4"/>
  <c r="G4079" i="4"/>
  <c r="G4376" i="4"/>
  <c r="F109" i="10"/>
  <c r="F3560" i="4" s="1"/>
  <c r="F192" i="10"/>
  <c r="G441" i="4" s="1"/>
  <c r="F455" i="10"/>
  <c r="F165" i="4" s="1"/>
  <c r="G91" i="4"/>
  <c r="G838" i="4"/>
  <c r="G832" i="4" s="1"/>
  <c r="H83" i="2" s="1"/>
  <c r="J83" i="2" s="1"/>
  <c r="F1024" i="4"/>
  <c r="F1013" i="4" s="1"/>
  <c r="G96" i="2" s="1"/>
  <c r="I96" i="2" s="1"/>
  <c r="F1001" i="4"/>
  <c r="F990" i="4" s="1"/>
  <c r="G95" i="2" s="1"/>
  <c r="I95" i="2" s="1"/>
  <c r="F5048" i="4"/>
  <c r="F15" i="10"/>
  <c r="G1696" i="4" s="1"/>
  <c r="F234" i="10"/>
  <c r="G1591" i="4" s="1"/>
  <c r="F335" i="10"/>
  <c r="F1064" i="4" s="1"/>
  <c r="G1329" i="4"/>
  <c r="G4520" i="4"/>
  <c r="F209" i="10"/>
  <c r="H172" i="10"/>
  <c r="F133" i="10"/>
  <c r="H133" i="10" s="1"/>
  <c r="F193" i="10"/>
  <c r="F1132" i="4" s="1"/>
  <c r="F97" i="10"/>
  <c r="F5079" i="4" s="1"/>
  <c r="G1781" i="4"/>
  <c r="G2618" i="4"/>
  <c r="G5359" i="4"/>
  <c r="F238" i="10"/>
  <c r="G480" i="4"/>
  <c r="G4549" i="4"/>
  <c r="G5176" i="4"/>
  <c r="F19" i="10"/>
  <c r="F1106" i="4" s="1"/>
  <c r="F499" i="10"/>
  <c r="H499" i="10" s="1"/>
  <c r="F3166" i="4"/>
  <c r="F3165" i="4" s="1"/>
  <c r="F2887" i="4"/>
  <c r="F2886" i="4" s="1"/>
  <c r="G195" i="4"/>
  <c r="G176" i="4"/>
  <c r="G3621" i="4"/>
  <c r="G3769" i="4"/>
  <c r="F39" i="10"/>
  <c r="F219" i="10"/>
  <c r="F5405" i="4" s="1"/>
  <c r="F5404" i="4" s="1"/>
  <c r="G430" i="2" s="1"/>
  <c r="I430" i="2" s="1"/>
  <c r="F41" i="10"/>
  <c r="G4104" i="4" s="1"/>
  <c r="F240" i="10"/>
  <c r="G1273" i="4"/>
  <c r="G1886" i="4"/>
  <c r="G346" i="4"/>
  <c r="G884" i="4"/>
  <c r="G2578" i="4"/>
  <c r="G367" i="4"/>
  <c r="G768" i="4"/>
  <c r="G789" i="4"/>
  <c r="G556" i="4"/>
  <c r="G948" i="4"/>
  <c r="G1697" i="4"/>
  <c r="G3757" i="4"/>
  <c r="G5202" i="4"/>
  <c r="F480" i="10"/>
  <c r="F4256" i="4" s="1"/>
  <c r="G1443" i="4"/>
  <c r="G1710" i="4"/>
  <c r="G3587" i="4"/>
  <c r="G3586" i="4" s="1"/>
  <c r="H276" i="2" s="1"/>
  <c r="J276" i="2" s="1"/>
  <c r="F20" i="10"/>
  <c r="F910" i="4" s="1"/>
  <c r="F901" i="4" s="1"/>
  <c r="G88" i="2" s="1"/>
  <c r="I88" i="2" s="1"/>
  <c r="F99" i="10"/>
  <c r="G980" i="4" s="1"/>
  <c r="F61" i="10"/>
  <c r="F172" i="4"/>
  <c r="F191" i="4"/>
  <c r="F183" i="4" s="1"/>
  <c r="G30" i="2" s="1"/>
  <c r="I30" i="2" s="1"/>
  <c r="F360" i="10"/>
  <c r="F1220" i="4" s="1"/>
  <c r="F1214" i="4" s="1"/>
  <c r="G109" i="2" s="1"/>
  <c r="I109" i="2" s="1"/>
  <c r="G1799" i="4"/>
  <c r="G1798" i="4" s="1"/>
  <c r="H148" i="2" s="1"/>
  <c r="J148" i="2" s="1"/>
  <c r="G1308" i="4"/>
  <c r="G335" i="4"/>
  <c r="G3013" i="4"/>
  <c r="G3172" i="4"/>
  <c r="G2893" i="4"/>
  <c r="G212" i="4"/>
  <c r="G4631" i="4"/>
  <c r="F3365" i="4"/>
  <c r="F3351" i="4" s="1"/>
  <c r="G262" i="2" s="1"/>
  <c r="I262" i="2" s="1"/>
  <c r="G4936" i="4"/>
  <c r="G4935" i="4" s="1"/>
  <c r="H389" i="2" s="1"/>
  <c r="J389" i="2" s="1"/>
  <c r="G5144" i="4"/>
  <c r="H445" i="10"/>
  <c r="G4925" i="4"/>
  <c r="G4924" i="4" s="1"/>
  <c r="H388" i="2" s="1"/>
  <c r="J388" i="2" s="1"/>
  <c r="F456" i="10"/>
  <c r="G5397" i="4" s="1"/>
  <c r="G5396" i="4" s="1"/>
  <c r="F318" i="10"/>
  <c r="F1939" i="4" s="1"/>
  <c r="G4914" i="4"/>
  <c r="G4913" i="4" s="1"/>
  <c r="H387" i="2" s="1"/>
  <c r="J387" i="2" s="1"/>
  <c r="F325" i="10"/>
  <c r="H201" i="10"/>
  <c r="H102" i="10"/>
  <c r="H202" i="10"/>
  <c r="H25" i="10"/>
  <c r="H5" i="10"/>
  <c r="H206" i="10"/>
  <c r="H107" i="10"/>
  <c r="H29" i="10"/>
  <c r="H108" i="10"/>
  <c r="F522" i="10"/>
  <c r="F5004" i="4" s="1"/>
  <c r="F4996" i="4" s="1"/>
  <c r="G396" i="2" s="1"/>
  <c r="I396" i="2" s="1"/>
  <c r="H409" i="10"/>
  <c r="F123" i="10"/>
  <c r="H123" i="10" s="1"/>
  <c r="H290" i="10"/>
  <c r="H410" i="10"/>
  <c r="G5280" i="4"/>
  <c r="F127" i="10"/>
  <c r="G23" i="4" s="1"/>
  <c r="G22" i="4" s="1"/>
  <c r="H10" i="2" s="1"/>
  <c r="J10" i="2" s="1"/>
  <c r="F345" i="10"/>
  <c r="F5077" i="4" s="1"/>
  <c r="F544" i="10"/>
  <c r="F4231" i="4" s="1"/>
  <c r="H451" i="10"/>
  <c r="G5114" i="4"/>
  <c r="F128" i="10"/>
  <c r="F203" i="4" s="1"/>
  <c r="F202" i="4" s="1"/>
  <c r="G31" i="2" s="1"/>
  <c r="I31" i="2" s="1"/>
  <c r="F346" i="10"/>
  <c r="H346" i="10" s="1"/>
  <c r="F550" i="10"/>
  <c r="F1923" i="4" s="1"/>
  <c r="F1904" i="4" s="1"/>
  <c r="G156" i="2" s="1"/>
  <c r="I156" i="2" s="1"/>
  <c r="H292" i="10"/>
  <c r="H332" i="10"/>
  <c r="H432" i="10"/>
  <c r="F63" i="10"/>
  <c r="H63" i="10" s="1"/>
  <c r="F350" i="10"/>
  <c r="H350" i="10" s="1"/>
  <c r="F551" i="10"/>
  <c r="G4253" i="4" s="1"/>
  <c r="H533" i="10"/>
  <c r="G5090" i="4"/>
  <c r="F64" i="10"/>
  <c r="G5365" i="4" s="1"/>
  <c r="G5361" i="4" s="1"/>
  <c r="H426" i="2" s="1"/>
  <c r="J426" i="2" s="1"/>
  <c r="F245" i="10"/>
  <c r="F1937" i="4" s="1"/>
  <c r="F552" i="10"/>
  <c r="F4239" i="4" s="1"/>
  <c r="F3421" i="4"/>
  <c r="F3409" i="4" s="1"/>
  <c r="G265" i="2" s="1"/>
  <c r="I265" i="2" s="1"/>
  <c r="F65" i="10"/>
  <c r="F1856" i="4" s="1"/>
  <c r="F1848" i="4" s="1"/>
  <c r="G153" i="2" s="1"/>
  <c r="I153" i="2" s="1"/>
  <c r="F142" i="10"/>
  <c r="H142" i="10" s="1"/>
  <c r="F249" i="10"/>
  <c r="H249" i="10" s="1"/>
  <c r="F362" i="10"/>
  <c r="F5026" i="4" s="1"/>
  <c r="F5019" i="4" s="1"/>
  <c r="G398" i="2" s="1"/>
  <c r="I398" i="2" s="1"/>
  <c r="F565" i="10"/>
  <c r="F3009" i="4" s="1"/>
  <c r="G856" i="4"/>
  <c r="G2236" i="4"/>
  <c r="G726" i="4"/>
  <c r="G115" i="4"/>
  <c r="G114" i="4" s="1"/>
  <c r="H22" i="2" s="1"/>
  <c r="J22" i="2" s="1"/>
  <c r="G2249" i="4"/>
  <c r="G412" i="4"/>
  <c r="G646" i="4"/>
  <c r="G752" i="4"/>
  <c r="G1264" i="4"/>
  <c r="G1572" i="4"/>
  <c r="G2098" i="4"/>
  <c r="G2403" i="4"/>
  <c r="G2497" i="4"/>
  <c r="G2626" i="4"/>
  <c r="G2638" i="4"/>
  <c r="G2650" i="4"/>
  <c r="G2662" i="4"/>
  <c r="G2756" i="4"/>
  <c r="G2978" i="4"/>
  <c r="G3284" i="4"/>
  <c r="G4818" i="4"/>
  <c r="G4876" i="4"/>
  <c r="G5036" i="4"/>
  <c r="G398" i="4"/>
  <c r="H252" i="10"/>
  <c r="G551" i="4"/>
  <c r="G869" i="4"/>
  <c r="G2003" i="4"/>
  <c r="F3345" i="4"/>
  <c r="F3332" i="4" s="1"/>
  <c r="G261" i="2" s="1"/>
  <c r="I261" i="2" s="1"/>
  <c r="H256" i="10"/>
  <c r="G471" i="4"/>
  <c r="G765" i="4"/>
  <c r="G2017" i="4"/>
  <c r="G2029" i="4"/>
  <c r="G2111" i="4"/>
  <c r="G2193" i="4"/>
  <c r="G2263" i="4"/>
  <c r="G2769" i="4"/>
  <c r="G2875" i="4"/>
  <c r="G3059" i="4"/>
  <c r="G3117" i="4"/>
  <c r="G3129" i="4"/>
  <c r="G3209" i="4"/>
  <c r="G4409" i="4"/>
  <c r="G5368" i="4"/>
  <c r="G2084" i="4"/>
  <c r="G3230" i="4"/>
  <c r="G2179" i="4"/>
  <c r="G2484" i="4"/>
  <c r="G2742" i="4"/>
  <c r="G2836" i="4"/>
  <c r="G4862" i="4"/>
  <c r="G2167" i="4"/>
  <c r="F5082" i="4"/>
  <c r="G590" i="4"/>
  <c r="G2417" i="4"/>
  <c r="G2676" i="4"/>
  <c r="G3048" i="4"/>
  <c r="G3154" i="4"/>
  <c r="G4832" i="4"/>
  <c r="G5162" i="4"/>
  <c r="G2964" i="4"/>
  <c r="G3028" i="4"/>
  <c r="F1723" i="4"/>
  <c r="H72" i="10"/>
  <c r="G881" i="4"/>
  <c r="F2907" i="4"/>
  <c r="G2861" i="4"/>
  <c r="G3871" i="4"/>
  <c r="F3186" i="4"/>
  <c r="H397" i="10"/>
  <c r="G1156" i="4"/>
  <c r="G1298" i="4"/>
  <c r="G1868" i="4"/>
  <c r="G2441" i="4"/>
  <c r="G2511" i="4"/>
  <c r="G3142" i="4"/>
  <c r="H179" i="10"/>
  <c r="F171" i="4"/>
  <c r="F5370" i="4"/>
  <c r="F5367" i="4" s="1"/>
  <c r="H80" i="10"/>
  <c r="H180" i="10"/>
  <c r="H200" i="10"/>
  <c r="H300" i="10"/>
  <c r="H400" i="10"/>
  <c r="G33" i="4"/>
  <c r="G311" i="4"/>
  <c r="G393" i="4"/>
  <c r="G427" i="4"/>
  <c r="G463" i="4"/>
  <c r="G473" i="4"/>
  <c r="G545" i="4"/>
  <c r="G603" i="4"/>
  <c r="G653" i="4"/>
  <c r="G721" i="4"/>
  <c r="G733" i="4"/>
  <c r="G851" i="4"/>
  <c r="G863" i="4"/>
  <c r="G909" i="4"/>
  <c r="G5293" i="4"/>
  <c r="G987" i="4"/>
  <c r="G1101" i="4"/>
  <c r="G1267" i="4"/>
  <c r="G1415" i="4"/>
  <c r="G1961" i="4"/>
  <c r="G2043" i="4"/>
  <c r="G2125" i="4"/>
  <c r="G2277" i="4"/>
  <c r="G2302" i="4"/>
  <c r="G2348" i="4"/>
  <c r="G2783" i="4"/>
  <c r="G2911" i="4"/>
  <c r="G3299" i="4"/>
  <c r="G4977" i="4"/>
  <c r="G5406" i="4"/>
  <c r="G5404" i="4" s="1"/>
  <c r="H430" i="2" s="1"/>
  <c r="J430" i="2" s="1"/>
  <c r="G538" i="4"/>
  <c r="G2389" i="4"/>
  <c r="G3102" i="4"/>
  <c r="G2849" i="4"/>
  <c r="G1458" i="4"/>
  <c r="G2429" i="4"/>
  <c r="G2557" i="4"/>
  <c r="G2934" i="4"/>
  <c r="F4843" i="4"/>
  <c r="H22" i="10"/>
  <c r="H81" i="10"/>
  <c r="H162" i="10"/>
  <c r="G90" i="4"/>
  <c r="G194" i="4"/>
  <c r="G232" i="4"/>
  <c r="G288" i="4"/>
  <c r="G324" i="4"/>
  <c r="G486" i="4"/>
  <c r="G616" i="4"/>
  <c r="G898" i="4"/>
  <c r="G932" i="4"/>
  <c r="G966" i="4"/>
  <c r="G1010" i="4"/>
  <c r="G1238" i="4"/>
  <c r="G1472" i="4"/>
  <c r="G2208" i="4"/>
  <c r="G2290" i="4"/>
  <c r="G2315" i="4"/>
  <c r="G2455" i="4"/>
  <c r="G2525" i="4"/>
  <c r="G2690" i="4"/>
  <c r="G2796" i="4"/>
  <c r="G3074" i="4"/>
  <c r="G3404" i="4"/>
  <c r="G4846" i="4"/>
  <c r="G5050" i="4"/>
  <c r="G1827" i="4"/>
  <c r="G3383" i="4"/>
  <c r="G3629" i="4"/>
  <c r="G4221" i="4"/>
  <c r="G4727" i="4"/>
  <c r="G5141" i="4"/>
  <c r="H66" i="10"/>
  <c r="H86" i="10"/>
  <c r="H166" i="10"/>
  <c r="H306" i="10"/>
  <c r="G58" i="4"/>
  <c r="G236" i="4"/>
  <c r="G268" i="4"/>
  <c r="G512" i="4"/>
  <c r="G584" i="4"/>
  <c r="G632" i="4"/>
  <c r="G700" i="4"/>
  <c r="G782" i="4"/>
  <c r="G830" i="4"/>
  <c r="G1250" i="4"/>
  <c r="G1324" i="4"/>
  <c r="G1420" i="4"/>
  <c r="G1636" i="4"/>
  <c r="G1906" i="4"/>
  <c r="G1976" i="4"/>
  <c r="G2222" i="4"/>
  <c r="G2375" i="4"/>
  <c r="G2469" i="4"/>
  <c r="G2539" i="4"/>
  <c r="G2716" i="4"/>
  <c r="G2810" i="4"/>
  <c r="G2950" i="4"/>
  <c r="G3026" i="4"/>
  <c r="G3520" i="4"/>
  <c r="G4550" i="4"/>
  <c r="G4958" i="4"/>
  <c r="G4957" i="4" s="1"/>
  <c r="H391" i="2" s="1"/>
  <c r="J391" i="2" s="1"/>
  <c r="G4984" i="4"/>
  <c r="G5020" i="4"/>
  <c r="G5214" i="4"/>
  <c r="G5358" i="4"/>
  <c r="G4804" i="4"/>
  <c r="F2573" i="4"/>
  <c r="G739" i="4"/>
  <c r="H83" i="10"/>
  <c r="H263" i="10"/>
  <c r="G499" i="4"/>
  <c r="G629" i="4"/>
  <c r="G687" i="4"/>
  <c r="G817" i="4"/>
  <c r="G1033" i="4"/>
  <c r="G1301" i="4"/>
  <c r="G1543" i="4"/>
  <c r="G2057" i="4"/>
  <c r="G2069" i="4"/>
  <c r="G2139" i="4"/>
  <c r="G2328" i="4"/>
  <c r="G2362" i="4"/>
  <c r="G2703" i="4"/>
  <c r="G3087" i="4"/>
  <c r="H85" i="10"/>
  <c r="H285" i="10"/>
  <c r="H387" i="10"/>
  <c r="H407" i="10"/>
  <c r="H305" i="10"/>
  <c r="H8" i="10"/>
  <c r="H68" i="10"/>
  <c r="H148" i="10"/>
  <c r="H168" i="10"/>
  <c r="H268" i="10"/>
  <c r="H308" i="10"/>
  <c r="G109" i="4"/>
  <c r="G525" i="4"/>
  <c r="G713" i="4"/>
  <c r="G903" i="4"/>
  <c r="G947" i="4"/>
  <c r="G1117" i="4"/>
  <c r="G1385" i="4"/>
  <c r="G1441" i="4"/>
  <c r="G1557" i="4"/>
  <c r="G1989" i="4"/>
  <c r="G2153" i="4"/>
  <c r="G2729" i="4"/>
  <c r="G2823" i="4"/>
  <c r="G3217" i="4"/>
  <c r="G4997" i="4"/>
  <c r="F4461" i="4"/>
  <c r="G345" i="2" s="1"/>
  <c r="I345" i="2" s="1"/>
  <c r="F15" i="4"/>
  <c r="G9" i="2" s="1"/>
  <c r="I9" i="2" s="1"/>
  <c r="F5117" i="4"/>
  <c r="G405" i="2" s="1"/>
  <c r="I405" i="2" s="1"/>
  <c r="G4461" i="4"/>
  <c r="H345" i="2" s="1"/>
  <c r="J345" i="2" s="1"/>
  <c r="F114" i="4"/>
  <c r="G22" i="2" s="1"/>
  <c r="I22" i="2" s="1"/>
  <c r="F126" i="4"/>
  <c r="G23" i="2" s="1"/>
  <c r="I23" i="2" s="1"/>
  <c r="F400" i="4"/>
  <c r="G48" i="2" s="1"/>
  <c r="I48" i="2" s="1"/>
  <c r="F540" i="4"/>
  <c r="G58" i="2" s="1"/>
  <c r="I58" i="2" s="1"/>
  <c r="F728" i="4"/>
  <c r="F858" i="4"/>
  <c r="G85" i="2" s="1"/>
  <c r="I85" i="2" s="1"/>
  <c r="F1305" i="4"/>
  <c r="G112" i="2" s="1"/>
  <c r="I112" i="2" s="1"/>
  <c r="F1388" i="4"/>
  <c r="G119" i="2" s="1"/>
  <c r="I119" i="2" s="1"/>
  <c r="F1560" i="4"/>
  <c r="G130" i="2" s="1"/>
  <c r="I130" i="2" s="1"/>
  <c r="F1594" i="4"/>
  <c r="G132" i="2" s="1"/>
  <c r="I132" i="2" s="1"/>
  <c r="F1770" i="4"/>
  <c r="G146" i="2" s="1"/>
  <c r="I146" i="2" s="1"/>
  <c r="F2000" i="4"/>
  <c r="G164" i="2" s="1"/>
  <c r="I164" i="2" s="1"/>
  <c r="F2014" i="4"/>
  <c r="G165" i="2" s="1"/>
  <c r="I165" i="2" s="1"/>
  <c r="F2108" i="4"/>
  <c r="G172" i="2" s="1"/>
  <c r="I172" i="2" s="1"/>
  <c r="F2178" i="4"/>
  <c r="G177" i="2" s="1"/>
  <c r="I177" i="2" s="1"/>
  <c r="F2190" i="4"/>
  <c r="G178" i="2" s="1"/>
  <c r="I178" i="2" s="1"/>
  <c r="F2494" i="4"/>
  <c r="G200" i="2" s="1"/>
  <c r="I200" i="2" s="1"/>
  <c r="F2623" i="4"/>
  <c r="G210" i="2" s="1"/>
  <c r="I210" i="2" s="1"/>
  <c r="F2860" i="4"/>
  <c r="G228" i="2" s="1"/>
  <c r="I228" i="2" s="1"/>
  <c r="F2872" i="4"/>
  <c r="G229" i="2" s="1"/>
  <c r="I229" i="2" s="1"/>
  <c r="F2975" i="4"/>
  <c r="G236" i="2" s="1"/>
  <c r="I236" i="2" s="1"/>
  <c r="F3318" i="4"/>
  <c r="G260" i="2" s="1"/>
  <c r="I260" i="2" s="1"/>
  <c r="F3456" i="4"/>
  <c r="G268" i="2" s="1"/>
  <c r="I268" i="2" s="1"/>
  <c r="F3643" i="4"/>
  <c r="G303" i="2" s="1"/>
  <c r="I303" i="2" s="1"/>
  <c r="F3988" i="4"/>
  <c r="G311" i="2" s="1"/>
  <c r="I311" i="2" s="1"/>
  <c r="F4267" i="4"/>
  <c r="F4467" i="4"/>
  <c r="G346" i="2" s="1"/>
  <c r="I346" i="2" s="1"/>
  <c r="F4564" i="4"/>
  <c r="F4873" i="4"/>
  <c r="G382" i="2" s="1"/>
  <c r="I382" i="2" s="1"/>
  <c r="F4924" i="4"/>
  <c r="G388" i="2" s="1"/>
  <c r="I388" i="2" s="1"/>
  <c r="F4935" i="4"/>
  <c r="G389" i="2" s="1"/>
  <c r="I389" i="2" s="1"/>
  <c r="F4983" i="4"/>
  <c r="G395" i="2" s="1"/>
  <c r="I395" i="2" s="1"/>
  <c r="F5338" i="4"/>
  <c r="G424" i="2" s="1"/>
  <c r="I424" i="2" s="1"/>
  <c r="F5396" i="4"/>
  <c r="F5232" i="4"/>
  <c r="G416" i="2" s="1"/>
  <c r="I416" i="2" s="1"/>
  <c r="F1784" i="4"/>
  <c r="G147" i="2" s="1"/>
  <c r="I147" i="2" s="1"/>
  <c r="F579" i="4"/>
  <c r="F5258" i="4"/>
  <c r="F3212" i="4"/>
  <c r="G253" i="2" s="1"/>
  <c r="I253" i="2" s="1"/>
  <c r="F2536" i="4"/>
  <c r="G203" i="2" s="1"/>
  <c r="I203" i="2" s="1"/>
  <c r="F5282" i="4"/>
  <c r="G420" i="2" s="1"/>
  <c r="I420" i="2" s="1"/>
  <c r="F223" i="4"/>
  <c r="G35" i="2" s="1"/>
  <c r="I35" i="2" s="1"/>
  <c r="F235" i="4"/>
  <c r="G36" i="2" s="1"/>
  <c r="I36" i="2" s="1"/>
  <c r="F689" i="4"/>
  <c r="F969" i="4"/>
  <c r="G94" i="2" s="1"/>
  <c r="I94" i="2" s="1"/>
  <c r="F1271" i="4"/>
  <c r="G111" i="2" s="1"/>
  <c r="I111" i="2" s="1"/>
  <c r="F1755" i="4"/>
  <c r="G145" i="2" s="1"/>
  <c r="I145" i="2" s="1"/>
  <c r="F2595" i="4"/>
  <c r="G206" i="2" s="1"/>
  <c r="I206" i="2" s="1"/>
  <c r="F4655" i="4"/>
  <c r="G362" i="2" s="1"/>
  <c r="I362" i="2" s="1"/>
  <c r="F5178" i="4"/>
  <c r="G410" i="2" s="1"/>
  <c r="I410" i="2" s="1"/>
  <c r="F2122" i="4"/>
  <c r="G173" i="2" s="1"/>
  <c r="I173" i="2" s="1"/>
  <c r="F452" i="4"/>
  <c r="G52" i="2" s="1"/>
  <c r="I52" i="2" s="1"/>
  <c r="F2325" i="4"/>
  <c r="G188" i="2" s="1"/>
  <c r="I188" i="2" s="1"/>
  <c r="F2794" i="4"/>
  <c r="G223" i="2" s="1"/>
  <c r="I223" i="2" s="1"/>
  <c r="F3586" i="4"/>
  <c r="G276" i="2" s="1"/>
  <c r="I276" i="2" s="1"/>
  <c r="F1200" i="4"/>
  <c r="G108" i="2" s="1"/>
  <c r="I108" i="2" s="1"/>
  <c r="F2136" i="4"/>
  <c r="G174" i="2" s="1"/>
  <c r="I174" i="2" s="1"/>
  <c r="F2313" i="4"/>
  <c r="G187" i="2" s="1"/>
  <c r="I187" i="2" s="1"/>
  <c r="F3732" i="4"/>
  <c r="F2834" i="4"/>
  <c r="G226" i="2" s="1"/>
  <c r="I226" i="2" s="1"/>
  <c r="F4859" i="4"/>
  <c r="G381" i="2" s="1"/>
  <c r="I381" i="2" s="1"/>
  <c r="F3756" i="4"/>
  <c r="F2918" i="4"/>
  <c r="F345" i="4"/>
  <c r="G45" i="2" s="1"/>
  <c r="I45" i="2" s="1"/>
  <c r="F754" i="4"/>
  <c r="G76" i="2" s="1"/>
  <c r="I76" i="2" s="1"/>
  <c r="F1076" i="4"/>
  <c r="G101" i="2" s="1"/>
  <c r="I101" i="2" s="1"/>
  <c r="F651" i="4"/>
  <c r="G69" i="2" s="1"/>
  <c r="I69" i="2" s="1"/>
  <c r="F2218" i="4"/>
  <c r="G180" i="2" s="1"/>
  <c r="I180" i="2" s="1"/>
  <c r="F3720" i="4"/>
  <c r="F149" i="4"/>
  <c r="G25" i="2" s="1"/>
  <c r="I25" i="2" s="1"/>
  <c r="F845" i="4"/>
  <c r="G84" i="2" s="1"/>
  <c r="I84" i="2" s="1"/>
  <c r="F2260" i="4"/>
  <c r="G183" i="2" s="1"/>
  <c r="I183" i="2" s="1"/>
  <c r="F2274" i="4"/>
  <c r="G184" i="2" s="1"/>
  <c r="I184" i="2" s="1"/>
  <c r="F920" i="4"/>
  <c r="G91" i="2" s="1"/>
  <c r="I91" i="2" s="1"/>
  <c r="F1344" i="4"/>
  <c r="G114" i="2" s="1"/>
  <c r="I114" i="2" s="1"/>
  <c r="F4580" i="4"/>
  <c r="G2573" i="4"/>
  <c r="F366" i="4"/>
  <c r="G46" i="2" s="1"/>
  <c r="I46" i="2" s="1"/>
  <c r="F950" i="4"/>
  <c r="G93" i="2" s="1"/>
  <c r="I93" i="2" s="1"/>
  <c r="F555" i="4"/>
  <c r="G61" i="2" s="1"/>
  <c r="I61" i="2" s="1"/>
  <c r="F741" i="4"/>
  <c r="G75" i="2" s="1"/>
  <c r="I75" i="2" s="1"/>
  <c r="F871" i="4"/>
  <c r="G86" i="2" s="1"/>
  <c r="I86" i="2" s="1"/>
  <c r="F883" i="4"/>
  <c r="F1177" i="4"/>
  <c r="G107" i="2" s="1"/>
  <c r="I107" i="2" s="1"/>
  <c r="F2414" i="4"/>
  <c r="G194" i="2" s="1"/>
  <c r="I194" i="2" s="1"/>
  <c r="F2637" i="4"/>
  <c r="G211" i="2" s="1"/>
  <c r="I211" i="2" s="1"/>
  <c r="F3197" i="4"/>
  <c r="G252" i="2" s="1"/>
  <c r="I252" i="2" s="1"/>
  <c r="F4025" i="4"/>
  <c r="G314" i="2" s="1"/>
  <c r="I314" i="2" s="1"/>
  <c r="F4913" i="4"/>
  <c r="G387" i="2" s="1"/>
  <c r="I387" i="2" s="1"/>
  <c r="F2028" i="4"/>
  <c r="G166" i="2" s="1"/>
  <c r="I166" i="2" s="1"/>
  <c r="F2780" i="4"/>
  <c r="G222" i="2" s="1"/>
  <c r="I222" i="2" s="1"/>
  <c r="F3046" i="4"/>
  <c r="G241" i="2" s="1"/>
  <c r="I241" i="2" s="1"/>
  <c r="F3058" i="4"/>
  <c r="G242" i="2" s="1"/>
  <c r="I242" i="2" s="1"/>
  <c r="F3070" i="4"/>
  <c r="G243" i="2" s="1"/>
  <c r="I243" i="2" s="1"/>
  <c r="F3128" i="4"/>
  <c r="G247" i="2" s="1"/>
  <c r="I247" i="2" s="1"/>
  <c r="F3140" i="4"/>
  <c r="F4364" i="4"/>
  <c r="G338" i="2" s="1"/>
  <c r="I338" i="2" s="1"/>
  <c r="F5245" i="4"/>
  <c r="F2522" i="4"/>
  <c r="G202" i="2" s="1"/>
  <c r="I202" i="2" s="1"/>
  <c r="F3683" i="4"/>
  <c r="F3885" i="4"/>
  <c r="F3933" i="4"/>
  <c r="F4353" i="4"/>
  <c r="F1504" i="4"/>
  <c r="F1958" i="4"/>
  <c r="G161" i="2" s="1"/>
  <c r="I161" i="2" s="1"/>
  <c r="F2301" i="4"/>
  <c r="G186" i="2" s="1"/>
  <c r="I186" i="2" s="1"/>
  <c r="F3096" i="4"/>
  <c r="G245" i="2" s="1"/>
  <c r="I245" i="2" s="1"/>
  <c r="F4160" i="4"/>
  <c r="G325" i="2" s="1"/>
  <c r="I325" i="2" s="1"/>
  <c r="F2204" i="4"/>
  <c r="G179" i="2" s="1"/>
  <c r="I179" i="2" s="1"/>
  <c r="F300" i="4"/>
  <c r="F2054" i="4"/>
  <c r="G168" i="2" s="1"/>
  <c r="I168" i="2" s="1"/>
  <c r="F3426" i="4"/>
  <c r="G266" i="2" s="1"/>
  <c r="I266" i="2" s="1"/>
  <c r="F5106" i="4"/>
  <c r="G404" i="2" s="1"/>
  <c r="I404" i="2" s="1"/>
  <c r="F592" i="4"/>
  <c r="F2040" i="4"/>
  <c r="G167" i="2" s="1"/>
  <c r="I167" i="2" s="1"/>
  <c r="F1236" i="4"/>
  <c r="G110" i="2" s="1"/>
  <c r="I110" i="2" s="1"/>
  <c r="F1658" i="4"/>
  <c r="G138" i="2" s="1"/>
  <c r="I138" i="2" s="1"/>
  <c r="F1798" i="4"/>
  <c r="G148" i="2" s="1"/>
  <c r="I148" i="2" s="1"/>
  <c r="F1972" i="4"/>
  <c r="G162" i="2" s="1"/>
  <c r="I162" i="2" s="1"/>
  <c r="F4113" i="4"/>
  <c r="G321" i="2" s="1"/>
  <c r="I321" i="2" s="1"/>
  <c r="F1808" i="4"/>
  <c r="G149" i="2" s="1"/>
  <c r="I149" i="2" s="1"/>
  <c r="F31" i="4"/>
  <c r="G13" i="2" s="1"/>
  <c r="I13" i="2" s="1"/>
  <c r="F439" i="4"/>
  <c r="F3610" i="4"/>
  <c r="G278" i="2" s="1"/>
  <c r="I278" i="2" s="1"/>
  <c r="F3744" i="4"/>
  <c r="G291" i="2" s="1"/>
  <c r="I291" i="2" s="1"/>
  <c r="F4308" i="4"/>
  <c r="G334" i="2" s="1"/>
  <c r="I334" i="2" s="1"/>
  <c r="F4065" i="4"/>
  <c r="G317" i="2" s="1"/>
  <c r="I317" i="2" s="1"/>
  <c r="F4125" i="4"/>
  <c r="G322" i="2" s="1"/>
  <c r="I322" i="2" s="1"/>
  <c r="F618" i="4"/>
  <c r="F1624" i="4"/>
  <c r="G134" i="2" s="1"/>
  <c r="I134" i="2" s="1"/>
  <c r="F2080" i="4"/>
  <c r="G170" i="2" s="1"/>
  <c r="I170" i="2" s="1"/>
  <c r="F2232" i="4"/>
  <c r="G181" i="2" s="1"/>
  <c r="I181" i="2" s="1"/>
  <c r="F2714" i="4"/>
  <c r="G217" i="2" s="1"/>
  <c r="I217" i="2" s="1"/>
  <c r="F1491" i="4"/>
  <c r="F2508" i="4"/>
  <c r="G201" i="2" s="1"/>
  <c r="I201" i="2" s="1"/>
  <c r="F2577" i="4"/>
  <c r="G205" i="2" s="1"/>
  <c r="I205" i="2" s="1"/>
  <c r="F2649" i="4"/>
  <c r="G212" i="2" s="1"/>
  <c r="I212" i="2" s="1"/>
  <c r="F2661" i="4"/>
  <c r="G213" i="2" s="1"/>
  <c r="I213" i="2" s="1"/>
  <c r="F2673" i="4"/>
  <c r="G214" i="2" s="1"/>
  <c r="I214" i="2" s="1"/>
  <c r="F2767" i="4"/>
  <c r="G221" i="2" s="1"/>
  <c r="I221" i="2" s="1"/>
  <c r="F2931" i="4"/>
  <c r="G233" i="2" s="1"/>
  <c r="I233" i="2" s="1"/>
  <c r="F3031" i="4"/>
  <c r="F3389" i="4"/>
  <c r="G264" i="2" s="1"/>
  <c r="I264" i="2" s="1"/>
  <c r="F3469" i="4"/>
  <c r="G269" i="2" s="1"/>
  <c r="I269" i="2" s="1"/>
  <c r="F3799" i="4"/>
  <c r="F4001" i="4"/>
  <c r="G312" i="2" s="1"/>
  <c r="I312" i="2" s="1"/>
  <c r="F4887" i="4"/>
  <c r="G383" i="2" s="1"/>
  <c r="I383" i="2" s="1"/>
  <c r="F3504" i="4"/>
  <c r="G271" i="2" s="1"/>
  <c r="I271" i="2" s="1"/>
  <c r="F3572" i="4"/>
  <c r="G275" i="2" s="1"/>
  <c r="I275" i="2" s="1"/>
  <c r="F3694" i="4"/>
  <c r="G287" i="2" s="1"/>
  <c r="I287" i="2" s="1"/>
  <c r="F4014" i="4"/>
  <c r="F4038" i="4"/>
  <c r="F4182" i="4"/>
  <c r="G327" i="2" s="1"/>
  <c r="I327" i="2" s="1"/>
  <c r="F4194" i="4"/>
  <c r="F4900" i="4"/>
  <c r="G384" i="2" s="1"/>
  <c r="I384" i="2" s="1"/>
  <c r="F5092" i="4"/>
  <c r="G403" i="2" s="1"/>
  <c r="I403" i="2" s="1"/>
  <c r="F767" i="4"/>
  <c r="F1135" i="4"/>
  <c r="G105" i="2" s="1"/>
  <c r="I105" i="2" s="1"/>
  <c r="F1369" i="4"/>
  <c r="G118" i="2" s="1"/>
  <c r="I118" i="2" s="1"/>
  <c r="F1403" i="4"/>
  <c r="G120" i="2" s="1"/>
  <c r="I120" i="2" s="1"/>
  <c r="F1517" i="4"/>
  <c r="G127" i="2" s="1"/>
  <c r="I127" i="2" s="1"/>
  <c r="F1609" i="4"/>
  <c r="G133" i="2" s="1"/>
  <c r="I133" i="2" s="1"/>
  <c r="F1645" i="4"/>
  <c r="G137" i="2" s="1"/>
  <c r="I137" i="2" s="1"/>
  <c r="F1867" i="4"/>
  <c r="G154" i="2" s="1"/>
  <c r="I154" i="2" s="1"/>
  <c r="F2287" i="4"/>
  <c r="G185" i="2" s="1"/>
  <c r="I185" i="2" s="1"/>
  <c r="F2346" i="4"/>
  <c r="G189" i="2" s="1"/>
  <c r="I189" i="2" s="1"/>
  <c r="F2358" i="4"/>
  <c r="G190" i="2" s="1"/>
  <c r="I190" i="2" s="1"/>
  <c r="F2428" i="4"/>
  <c r="G195" i="2" s="1"/>
  <c r="I195" i="2" s="1"/>
  <c r="F2452" i="4"/>
  <c r="G197" i="2" s="1"/>
  <c r="I197" i="2" s="1"/>
  <c r="F2687" i="4"/>
  <c r="G215" i="2" s="1"/>
  <c r="I215" i="2" s="1"/>
  <c r="F2945" i="4"/>
  <c r="G234" i="2" s="1"/>
  <c r="I234" i="2" s="1"/>
  <c r="F3083" i="4"/>
  <c r="G244" i="2" s="1"/>
  <c r="I244" i="2" s="1"/>
  <c r="F3369" i="4"/>
  <c r="G263" i="2" s="1"/>
  <c r="I263" i="2" s="1"/>
  <c r="F3483" i="4"/>
  <c r="G270" i="2" s="1"/>
  <c r="I270" i="2" s="1"/>
  <c r="F3597" i="4"/>
  <c r="G277" i="2" s="1"/>
  <c r="I277" i="2" s="1"/>
  <c r="F3707" i="4"/>
  <c r="F3767" i="4"/>
  <c r="G293" i="2" s="1"/>
  <c r="I293" i="2" s="1"/>
  <c r="F3897" i="4"/>
  <c r="G304" i="2" s="1"/>
  <c r="I304" i="2" s="1"/>
  <c r="F3909" i="4"/>
  <c r="G305" i="2" s="1"/>
  <c r="I305" i="2" s="1"/>
  <c r="F3921" i="4"/>
  <c r="F4051" i="4"/>
  <c r="G316" i="2" s="1"/>
  <c r="I316" i="2" s="1"/>
  <c r="F4171" i="4"/>
  <c r="G326" i="2" s="1"/>
  <c r="I326" i="2" s="1"/>
  <c r="F4341" i="4"/>
  <c r="G336" i="2" s="1"/>
  <c r="I336" i="2" s="1"/>
  <c r="F4389" i="4"/>
  <c r="G340" i="2" s="1"/>
  <c r="I340" i="2" s="1"/>
  <c r="F4591" i="4"/>
  <c r="G357" i="2" s="1"/>
  <c r="I357" i="2" s="1"/>
  <c r="F2440" i="4"/>
  <c r="G196" i="2" s="1"/>
  <c r="I196" i="2" s="1"/>
  <c r="F3153" i="4"/>
  <c r="G15" i="4"/>
  <c r="H9" i="2" s="1"/>
  <c r="J9" i="2" s="1"/>
  <c r="F313" i="4"/>
  <c r="F2372" i="4"/>
  <c r="G191" i="2" s="1"/>
  <c r="I191" i="2" s="1"/>
  <c r="F2466" i="4"/>
  <c r="G198" i="2" s="1"/>
  <c r="I198" i="2" s="1"/>
  <c r="F2701" i="4"/>
  <c r="G216" i="2" s="1"/>
  <c r="I216" i="2" s="1"/>
  <c r="F2807" i="4"/>
  <c r="G224" i="2" s="1"/>
  <c r="I224" i="2" s="1"/>
  <c r="F3627" i="4"/>
  <c r="F3839" i="4"/>
  <c r="G298" i="2" s="1"/>
  <c r="I298" i="2" s="1"/>
  <c r="F4077" i="4"/>
  <c r="G318" i="2" s="1"/>
  <c r="I318" i="2" s="1"/>
  <c r="F4089" i="4"/>
  <c r="F4101" i="4"/>
  <c r="F4137" i="4"/>
  <c r="G323" i="2" s="1"/>
  <c r="I323" i="2" s="1"/>
  <c r="F4149" i="4"/>
  <c r="G324" i="2" s="1"/>
  <c r="I324" i="2" s="1"/>
  <c r="F4297" i="4"/>
  <c r="G333" i="2" s="1"/>
  <c r="I333" i="2" s="1"/>
  <c r="F4437" i="4"/>
  <c r="G343" i="2" s="1"/>
  <c r="I343" i="2" s="1"/>
  <c r="F4449" i="4"/>
  <c r="G344" i="2" s="1"/>
  <c r="I344" i="2" s="1"/>
  <c r="F4725" i="4"/>
  <c r="F4785" i="4"/>
  <c r="G374" i="2" s="1"/>
  <c r="I374" i="2" s="1"/>
  <c r="F5165" i="4"/>
  <c r="G409" i="2" s="1"/>
  <c r="I409" i="2" s="1"/>
  <c r="F5271" i="4"/>
  <c r="G419" i="2" s="1"/>
  <c r="I419" i="2" s="1"/>
  <c r="F1825" i="4"/>
  <c r="G152" i="2" s="1"/>
  <c r="I152" i="2" s="1"/>
  <c r="F488" i="4"/>
  <c r="F806" i="4"/>
  <c r="G81" i="2" s="1"/>
  <c r="I81" i="2" s="1"/>
  <c r="F1986" i="4"/>
  <c r="G163" i="2" s="1"/>
  <c r="I163" i="2" s="1"/>
  <c r="F2068" i="4"/>
  <c r="G169" i="2" s="1"/>
  <c r="I169" i="2" s="1"/>
  <c r="F2150" i="4"/>
  <c r="G175" i="2" s="1"/>
  <c r="I175" i="2" s="1"/>
  <c r="F3304" i="4"/>
  <c r="G259" i="2" s="1"/>
  <c r="I259" i="2" s="1"/>
  <c r="F4426" i="4"/>
  <c r="G342" i="2" s="1"/>
  <c r="I342" i="2" s="1"/>
  <c r="F4548" i="4"/>
  <c r="F4712" i="4"/>
  <c r="F4774" i="4"/>
  <c r="G373" i="2" s="1"/>
  <c r="I373" i="2" s="1"/>
  <c r="F4968" i="4"/>
  <c r="G392" i="2" s="1"/>
  <c r="I392" i="2" s="1"/>
  <c r="F1671" i="4"/>
  <c r="G139" i="2" s="1"/>
  <c r="I139" i="2" s="1"/>
  <c r="F256" i="4"/>
  <c r="G37" i="2" s="1"/>
  <c r="I37" i="2" s="1"/>
  <c r="F676" i="4"/>
  <c r="F57" i="4"/>
  <c r="G14" i="2" s="1"/>
  <c r="I14" i="2" s="1"/>
  <c r="F631" i="4"/>
  <c r="G66" i="2" s="1"/>
  <c r="I66" i="2" s="1"/>
  <c r="F1685" i="4"/>
  <c r="G140" i="2" s="1"/>
  <c r="I140" i="2" s="1"/>
  <c r="F2386" i="4"/>
  <c r="G192" i="2" s="1"/>
  <c r="I192" i="2" s="1"/>
  <c r="F2480" i="4"/>
  <c r="G199" i="2" s="1"/>
  <c r="I199" i="2" s="1"/>
  <c r="F2727" i="4"/>
  <c r="G218" i="2" s="1"/>
  <c r="I218" i="2" s="1"/>
  <c r="F3227" i="4"/>
  <c r="G254" i="2" s="1"/>
  <c r="I254" i="2" s="1"/>
  <c r="F3949" i="4"/>
  <c r="G308" i="2" s="1"/>
  <c r="I308" i="2" s="1"/>
  <c r="F4415" i="4"/>
  <c r="G341" i="2" s="1"/>
  <c r="I341" i="2" s="1"/>
  <c r="F4535" i="4"/>
  <c r="F4619" i="4"/>
  <c r="G359" i="2" s="1"/>
  <c r="I359" i="2" s="1"/>
  <c r="F4763" i="4"/>
  <c r="G372" i="2" s="1"/>
  <c r="I372" i="2" s="1"/>
  <c r="F4957" i="4"/>
  <c r="G391" i="2" s="1"/>
  <c r="I391" i="2" s="1"/>
  <c r="F5191" i="4"/>
  <c r="G411" i="2" s="1"/>
  <c r="I411" i="2" s="1"/>
  <c r="F1531" i="4"/>
  <c r="G128" i="2" s="1"/>
  <c r="I128" i="2" s="1"/>
  <c r="F80" i="4"/>
  <c r="G16" i="2" s="1"/>
  <c r="I16" i="2" s="1"/>
  <c r="F328" i="4"/>
  <c r="G44" i="2" s="1"/>
  <c r="I44" i="2" s="1"/>
  <c r="F1418" i="4"/>
  <c r="G121" i="2" s="1"/>
  <c r="I121" i="2" s="1"/>
  <c r="F291" i="4"/>
  <c r="F2550" i="4"/>
  <c r="G204" i="2" s="1"/>
  <c r="I204" i="2" s="1"/>
  <c r="F22" i="4"/>
  <c r="G10" i="2" s="1"/>
  <c r="I10" i="2" s="1"/>
  <c r="F2608" i="4"/>
  <c r="F2740" i="4"/>
  <c r="G219" i="2" s="1"/>
  <c r="I219" i="2" s="1"/>
  <c r="F3112" i="4"/>
  <c r="G246" i="2" s="1"/>
  <c r="I246" i="2" s="1"/>
  <c r="F3544" i="4"/>
  <c r="G273" i="2" s="1"/>
  <c r="I273" i="2" s="1"/>
  <c r="F4278" i="4"/>
  <c r="G332" i="2" s="1"/>
  <c r="I332" i="2" s="1"/>
  <c r="F5204" i="4"/>
  <c r="G412" i="2" s="1"/>
  <c r="I412" i="2" s="1"/>
  <c r="F5348" i="4"/>
  <c r="G425" i="2" s="1"/>
  <c r="I425" i="2" s="1"/>
  <c r="F5385" i="4"/>
  <c r="F475" i="4"/>
  <c r="G53" i="2" s="1"/>
  <c r="I53" i="2" s="1"/>
  <c r="F605" i="4"/>
  <c r="F514" i="4"/>
  <c r="G56" i="2" s="1"/>
  <c r="I56" i="2" s="1"/>
  <c r="F1036" i="4"/>
  <c r="G97" i="2" s="1"/>
  <c r="I97" i="2" s="1"/>
  <c r="F1546" i="4"/>
  <c r="G129" i="2" s="1"/>
  <c r="I129" i="2" s="1"/>
  <c r="F3962" i="4"/>
  <c r="G309" i="2" s="1"/>
  <c r="I309" i="2" s="1"/>
  <c r="F4478" i="4"/>
  <c r="G347" i="2" s="1"/>
  <c r="I347" i="2" s="1"/>
  <c r="F4644" i="4"/>
  <c r="G361" i="2" s="1"/>
  <c r="I361" i="2" s="1"/>
  <c r="F4752" i="4"/>
  <c r="G371" i="2" s="1"/>
  <c r="I371" i="2" s="1"/>
  <c r="F4946" i="4"/>
  <c r="G390" i="2" s="1"/>
  <c r="I390" i="2" s="1"/>
  <c r="F5008" i="4"/>
  <c r="G397" i="2" s="1"/>
  <c r="I397" i="2" s="1"/>
  <c r="G4946" i="4"/>
  <c r="H390" i="2" s="1"/>
  <c r="J390" i="2" s="1"/>
  <c r="F1357" i="4"/>
  <c r="G115" i="2" s="1"/>
  <c r="I115" i="2" s="1"/>
  <c r="F430" i="4"/>
  <c r="F135" i="4"/>
  <c r="G24" i="2" s="1"/>
  <c r="I24" i="2" s="1"/>
  <c r="F501" i="4"/>
  <c r="F819" i="4"/>
  <c r="G82" i="2" s="1"/>
  <c r="I82" i="2" s="1"/>
  <c r="F5307" i="4"/>
  <c r="G421" i="2" s="1"/>
  <c r="I421" i="2" s="1"/>
  <c r="F935" i="4"/>
  <c r="G92" i="2" s="1"/>
  <c r="I92" i="2" s="1"/>
  <c r="F1475" i="4"/>
  <c r="G124" i="2" s="1"/>
  <c r="I124" i="2" s="1"/>
  <c r="F2821" i="4"/>
  <c r="G225" i="2" s="1"/>
  <c r="I225" i="2" s="1"/>
  <c r="F2961" i="4"/>
  <c r="G235" i="2" s="1"/>
  <c r="I235" i="2" s="1"/>
  <c r="F8" i="4"/>
  <c r="G8" i="2" s="1"/>
  <c r="I8" i="2" s="1"/>
  <c r="F702" i="4"/>
  <c r="G72" i="2" s="1"/>
  <c r="I72" i="2" s="1"/>
  <c r="F832" i="4"/>
  <c r="G83" i="2" s="1"/>
  <c r="I83" i="2" s="1"/>
  <c r="F1744" i="4"/>
  <c r="G144" i="2" s="1"/>
  <c r="I144" i="2" s="1"/>
  <c r="F2094" i="4"/>
  <c r="G171" i="2" s="1"/>
  <c r="I171" i="2" s="1"/>
  <c r="F2164" i="4"/>
  <c r="G176" i="2" s="1"/>
  <c r="I176" i="2" s="1"/>
  <c r="F2246" i="4"/>
  <c r="G182" i="2" s="1"/>
  <c r="I182" i="2" s="1"/>
  <c r="F99" i="4"/>
  <c r="G19" i="2" s="1"/>
  <c r="I19" i="2" s="1"/>
  <c r="F271" i="4"/>
  <c r="G38" i="2" s="1"/>
  <c r="I38" i="2" s="1"/>
  <c r="F387" i="4"/>
  <c r="G47" i="2" s="1"/>
  <c r="I47" i="2" s="1"/>
  <c r="F527" i="4"/>
  <c r="G57" i="2" s="1"/>
  <c r="I57" i="2" s="1"/>
  <c r="F715" i="4"/>
  <c r="F787" i="4"/>
  <c r="G80" i="2" s="1"/>
  <c r="I80" i="2" s="1"/>
  <c r="F1699" i="4"/>
  <c r="F1733" i="4"/>
  <c r="G143" i="2" s="1"/>
  <c r="I143" i="2" s="1"/>
  <c r="F1885" i="4"/>
  <c r="G155" i="2" s="1"/>
  <c r="I155" i="2" s="1"/>
  <c r="F2400" i="4"/>
  <c r="G193" i="2" s="1"/>
  <c r="I193" i="2" s="1"/>
  <c r="F2753" i="4"/>
  <c r="G220" i="2" s="1"/>
  <c r="I220" i="2" s="1"/>
  <c r="F2847" i="4"/>
  <c r="F3443" i="4"/>
  <c r="G267" i="2" s="1"/>
  <c r="I267" i="2" s="1"/>
  <c r="F3655" i="4"/>
  <c r="F3667" i="4"/>
  <c r="F3869" i="4"/>
  <c r="F3975" i="4"/>
  <c r="G310" i="2" s="1"/>
  <c r="I310" i="2" s="1"/>
  <c r="F4741" i="4"/>
  <c r="G370" i="2" s="1"/>
  <c r="I370" i="2" s="1"/>
  <c r="F5217" i="4"/>
  <c r="G413" i="2" s="1"/>
  <c r="I413" i="2" s="1"/>
  <c r="F5361" i="4"/>
  <c r="G426" i="2" s="1"/>
  <c r="I426" i="2" s="1"/>
  <c r="G4428" i="4" l="1"/>
  <c r="G4426" i="4" s="1"/>
  <c r="H342" i="2" s="1"/>
  <c r="J342" i="2" s="1"/>
  <c r="G4080" i="4"/>
  <c r="G4077" i="4" s="1"/>
  <c r="H318" i="2" s="1"/>
  <c r="J318" i="2" s="1"/>
  <c r="G4068" i="4"/>
  <c r="G4065" i="4" s="1"/>
  <c r="H317" i="2" s="1"/>
  <c r="J317" i="2" s="1"/>
  <c r="G3630" i="4"/>
  <c r="G3006" i="4"/>
  <c r="G280" i="4"/>
  <c r="G271" i="4" s="1"/>
  <c r="H38" i="2" s="1"/>
  <c r="J38" i="2" s="1"/>
  <c r="G4491" i="4"/>
  <c r="G4489" i="4" s="1"/>
  <c r="G527" i="4"/>
  <c r="H57" i="2" s="1"/>
  <c r="J57" i="2" s="1"/>
  <c r="G1624" i="4"/>
  <c r="H134" i="2" s="1"/>
  <c r="J134" i="2" s="1"/>
  <c r="F1051" i="4"/>
  <c r="G98" i="2" s="1"/>
  <c r="I98" i="2" s="1"/>
  <c r="I90" i="2" s="1"/>
  <c r="G1446" i="4"/>
  <c r="G920" i="4"/>
  <c r="H91" i="2" s="1"/>
  <c r="J91" i="2" s="1"/>
  <c r="G1105" i="4"/>
  <c r="H103" i="2" s="1"/>
  <c r="J103" i="2" s="1"/>
  <c r="G3289" i="4"/>
  <c r="H256" i="2" s="1"/>
  <c r="J256" i="2" s="1"/>
  <c r="G592" i="4"/>
  <c r="H63" i="2" s="1"/>
  <c r="J63" i="2" s="1"/>
  <c r="G313" i="4"/>
  <c r="H55" i="2" s="1"/>
  <c r="J55" i="2" s="1"/>
  <c r="G223" i="4"/>
  <c r="H35" i="2" s="1"/>
  <c r="J35" i="2" s="1"/>
  <c r="G689" i="4"/>
  <c r="G415" i="4"/>
  <c r="H49" i="2" s="1"/>
  <c r="J49" i="2" s="1"/>
  <c r="G427" i="2"/>
  <c r="I427" i="2" s="1"/>
  <c r="H429" i="2"/>
  <c r="J429" i="2" s="1"/>
  <c r="H428" i="2"/>
  <c r="J428" i="2" s="1"/>
  <c r="G428" i="2"/>
  <c r="I428" i="2" s="1"/>
  <c r="G618" i="4"/>
  <c r="H65" i="2" s="1"/>
  <c r="J65" i="2" s="1"/>
  <c r="G429" i="2"/>
  <c r="I429" i="2" s="1"/>
  <c r="G514" i="4"/>
  <c r="H56" i="2" s="1"/>
  <c r="J56" i="2" s="1"/>
  <c r="G2886" i="4"/>
  <c r="H230" i="2" s="1"/>
  <c r="J230" i="2" s="1"/>
  <c r="G1200" i="4"/>
  <c r="H108" i="2" s="1"/>
  <c r="J108" i="2" s="1"/>
  <c r="G5150" i="4"/>
  <c r="F5075" i="4"/>
  <c r="G402" i="2" s="1"/>
  <c r="I402" i="2" s="1"/>
  <c r="G4128" i="4"/>
  <c r="G4125" i="4" s="1"/>
  <c r="H322" i="2" s="1"/>
  <c r="J322" i="2" s="1"/>
  <c r="G819" i="4"/>
  <c r="H82" i="2" s="1"/>
  <c r="J82" i="2" s="1"/>
  <c r="F5030" i="4"/>
  <c r="G399" i="2" s="1"/>
  <c r="I399" i="2" s="1"/>
  <c r="G3951" i="4"/>
  <c r="G3949" i="4" s="1"/>
  <c r="H308" i="2" s="1"/>
  <c r="J308" i="2" s="1"/>
  <c r="G3197" i="4"/>
  <c r="H252" i="2" s="1"/>
  <c r="J252" i="2" s="1"/>
  <c r="G387" i="4"/>
  <c r="H47" i="2" s="1"/>
  <c r="J47" i="2" s="1"/>
  <c r="G741" i="4"/>
  <c r="H75" i="2" s="1"/>
  <c r="J75" i="2" s="1"/>
  <c r="G1403" i="4"/>
  <c r="H120" i="2" s="1"/>
  <c r="J120" i="2" s="1"/>
  <c r="G400" i="4"/>
  <c r="H48" i="2" s="1"/>
  <c r="J48" i="2" s="1"/>
  <c r="G3483" i="4"/>
  <c r="H270" i="2" s="1"/>
  <c r="J270" i="2" s="1"/>
  <c r="H128" i="10"/>
  <c r="F4831" i="4"/>
  <c r="G379" i="2" s="1"/>
  <c r="I379" i="2" s="1"/>
  <c r="G579" i="4"/>
  <c r="H70" i="2" s="1"/>
  <c r="J70" i="2" s="1"/>
  <c r="G300" i="4"/>
  <c r="H54" i="2" s="1"/>
  <c r="J54" i="2" s="1"/>
  <c r="G5282" i="4"/>
  <c r="H420" i="2" s="1"/>
  <c r="J420" i="2" s="1"/>
  <c r="F164" i="4"/>
  <c r="G29" i="2" s="1"/>
  <c r="I29" i="2" s="1"/>
  <c r="G202" i="4"/>
  <c r="H31" i="2" s="1"/>
  <c r="J31" i="2" s="1"/>
  <c r="G1461" i="4"/>
  <c r="H123" i="2" s="1"/>
  <c r="J123" i="2" s="1"/>
  <c r="H127" i="10"/>
  <c r="G1089" i="4"/>
  <c r="H102" i="2" s="1"/>
  <c r="J102" i="2" s="1"/>
  <c r="G676" i="4"/>
  <c r="G728" i="4"/>
  <c r="G5307" i="4"/>
  <c r="H421" i="2" s="1"/>
  <c r="J421" i="2" s="1"/>
  <c r="G328" i="4"/>
  <c r="H44" i="2" s="1"/>
  <c r="J44" i="2" s="1"/>
  <c r="G1328" i="4"/>
  <c r="H113" i="2" s="1"/>
  <c r="J113" i="2" s="1"/>
  <c r="G501" i="4"/>
  <c r="G871" i="4"/>
  <c r="H86" i="2" s="1"/>
  <c r="J86" i="2" s="1"/>
  <c r="G3165" i="4"/>
  <c r="G540" i="4"/>
  <c r="H58" i="2" s="1"/>
  <c r="J58" i="2" s="1"/>
  <c r="F4803" i="4"/>
  <c r="G377" i="2" s="1"/>
  <c r="I377" i="2" s="1"/>
  <c r="G1575" i="4"/>
  <c r="H131" i="2" s="1"/>
  <c r="J131" i="2" s="1"/>
  <c r="G715" i="4"/>
  <c r="F3558" i="4"/>
  <c r="G274" i="2" s="1"/>
  <c r="I274" i="2" s="1"/>
  <c r="G1560" i="4"/>
  <c r="H130" i="2" s="1"/>
  <c r="J130" i="2" s="1"/>
  <c r="G5204" i="4"/>
  <c r="H412" i="2" s="1"/>
  <c r="J412" i="2" s="1"/>
  <c r="G845" i="4"/>
  <c r="H84" i="2" s="1"/>
  <c r="J84" i="2" s="1"/>
  <c r="G3267" i="4"/>
  <c r="G754" i="4"/>
  <c r="H76" i="2" s="1"/>
  <c r="J76" i="2" s="1"/>
  <c r="G4887" i="4"/>
  <c r="H383" i="2" s="1"/>
  <c r="J383" i="2" s="1"/>
  <c r="G1135" i="4"/>
  <c r="H105" i="2" s="1"/>
  <c r="J105" i="2" s="1"/>
  <c r="G1531" i="4"/>
  <c r="H128" i="2" s="1"/>
  <c r="J128" i="2" s="1"/>
  <c r="G959" i="4"/>
  <c r="G950" i="4" s="1"/>
  <c r="H93" i="2" s="1"/>
  <c r="J93" i="2" s="1"/>
  <c r="G5049" i="4"/>
  <c r="G5367" i="4"/>
  <c r="H427" i="2" s="1"/>
  <c r="J427" i="2" s="1"/>
  <c r="G631" i="4"/>
  <c r="H66" i="2" s="1"/>
  <c r="J66" i="2" s="1"/>
  <c r="G99" i="4"/>
  <c r="H19" i="2" s="1"/>
  <c r="J19" i="2" s="1"/>
  <c r="G1120" i="4"/>
  <c r="H104" i="2" s="1"/>
  <c r="J104" i="2" s="1"/>
  <c r="G3504" i="4"/>
  <c r="H271" i="2" s="1"/>
  <c r="J271" i="2" s="1"/>
  <c r="H99" i="10"/>
  <c r="G767" i="4"/>
  <c r="H87" i="2" s="1"/>
  <c r="J87" i="2" s="1"/>
  <c r="G605" i="4"/>
  <c r="H73" i="2" s="1"/>
  <c r="J73" i="2" s="1"/>
  <c r="G1685" i="4"/>
  <c r="H140" i="2" s="1"/>
  <c r="J140" i="2" s="1"/>
  <c r="G935" i="4"/>
  <c r="H92" i="2" s="1"/>
  <c r="J92" i="2" s="1"/>
  <c r="G4389" i="4"/>
  <c r="H340" i="2" s="1"/>
  <c r="J340" i="2" s="1"/>
  <c r="G249" i="2"/>
  <c r="I249" i="2" s="1"/>
  <c r="G883" i="4"/>
  <c r="G4116" i="4"/>
  <c r="G4113" i="4" s="1"/>
  <c r="H321" i="2" s="1"/>
  <c r="J321" i="2" s="1"/>
  <c r="G475" i="4"/>
  <c r="H53" i="2" s="1"/>
  <c r="J53" i="2" s="1"/>
  <c r="G4968" i="4"/>
  <c r="H392" i="2" s="1"/>
  <c r="J392" i="2" s="1"/>
  <c r="G4092" i="4"/>
  <c r="G4089" i="4" s="1"/>
  <c r="G4593" i="4"/>
  <c r="G4591" i="4" s="1"/>
  <c r="H357" i="2" s="1"/>
  <c r="J357" i="2" s="1"/>
  <c r="G4101" i="4"/>
  <c r="G283" i="2"/>
  <c r="I283" i="2" s="1"/>
  <c r="G4417" i="4"/>
  <c r="G4415" i="4" s="1"/>
  <c r="H341" i="2" s="1"/>
  <c r="J341" i="2" s="1"/>
  <c r="H565" i="10"/>
  <c r="G969" i="4"/>
  <c r="H94" i="2" s="1"/>
  <c r="J94" i="2" s="1"/>
  <c r="G4521" i="4"/>
  <c r="G4519" i="4" s="1"/>
  <c r="G4355" i="4"/>
  <c r="G4353" i="4" s="1"/>
  <c r="G488" i="4"/>
  <c r="G1546" i="4"/>
  <c r="H129" i="2" s="1"/>
  <c r="J129" i="2" s="1"/>
  <c r="G5348" i="4"/>
  <c r="H425" i="2" s="1"/>
  <c r="J425" i="2" s="1"/>
  <c r="G5142" i="4"/>
  <c r="H192" i="10"/>
  <c r="G1740" i="4"/>
  <c r="G1733" i="4" s="1"/>
  <c r="H143" i="2" s="1"/>
  <c r="J143" i="2" s="1"/>
  <c r="H41" i="10"/>
  <c r="G901" i="4"/>
  <c r="H88" i="2" s="1"/>
  <c r="J88" i="2" s="1"/>
  <c r="G1682" i="4"/>
  <c r="G1671" i="4" s="1"/>
  <c r="H139" i="2" s="1"/>
  <c r="J139" i="2" s="1"/>
  <c r="H552" i="10"/>
  <c r="H544" i="10"/>
  <c r="H219" i="10"/>
  <c r="G4140" i="4"/>
  <c r="G4137" i="4" s="1"/>
  <c r="H323" i="2" s="1"/>
  <c r="J323" i="2" s="1"/>
  <c r="H362" i="10"/>
  <c r="H65" i="10"/>
  <c r="G806" i="4"/>
  <c r="H81" i="2" s="1"/>
  <c r="J81" i="2" s="1"/>
  <c r="H522" i="10"/>
  <c r="G1875" i="4"/>
  <c r="G1867" i="4" s="1"/>
  <c r="H154" i="2" s="1"/>
  <c r="J154" i="2" s="1"/>
  <c r="G1940" i="4"/>
  <c r="G1838" i="4"/>
  <c r="G1915" i="4"/>
  <c r="G1904" i="4" s="1"/>
  <c r="H156" i="2" s="1"/>
  <c r="J156" i="2" s="1"/>
  <c r="G1858" i="4"/>
  <c r="G1848" i="4" s="1"/>
  <c r="H153" i="2" s="1"/>
  <c r="J153" i="2" s="1"/>
  <c r="H234" i="10"/>
  <c r="G1520" i="4"/>
  <c r="H318" i="10"/>
  <c r="H20" i="10"/>
  <c r="H240" i="10"/>
  <c r="G5175" i="4"/>
  <c r="G5165" i="4" s="1"/>
  <c r="H409" i="2" s="1"/>
  <c r="J409" i="2" s="1"/>
  <c r="G5226" i="4"/>
  <c r="G5217" i="4" s="1"/>
  <c r="H413" i="2" s="1"/>
  <c r="J413" i="2" s="1"/>
  <c r="G146" i="4"/>
  <c r="G5201" i="4"/>
  <c r="G5191" i="4" s="1"/>
  <c r="H411" i="2" s="1"/>
  <c r="J411" i="2" s="1"/>
  <c r="G5188" i="4"/>
  <c r="G5178" i="4" s="1"/>
  <c r="H410" i="2" s="1"/>
  <c r="J410" i="2" s="1"/>
  <c r="G1949" i="4"/>
  <c r="G5065" i="4"/>
  <c r="G1765" i="4"/>
  <c r="G1755" i="4" s="1"/>
  <c r="H145" i="2" s="1"/>
  <c r="J145" i="2" s="1"/>
  <c r="G1667" i="4"/>
  <c r="G1658" i="4" s="1"/>
  <c r="H138" i="2" s="1"/>
  <c r="J138" i="2" s="1"/>
  <c r="G5255" i="4"/>
  <c r="G5245" i="4" s="1"/>
  <c r="G1794" i="4"/>
  <c r="G1784" i="4" s="1"/>
  <c r="H147" i="2" s="1"/>
  <c r="J147" i="2" s="1"/>
  <c r="G1654" i="4"/>
  <c r="G1645" i="4" s="1"/>
  <c r="H137" i="2" s="1"/>
  <c r="J137" i="2" s="1"/>
  <c r="G70" i="4"/>
  <c r="G57" i="4" s="1"/>
  <c r="H14" i="2" s="1"/>
  <c r="J14" i="2" s="1"/>
  <c r="G1820" i="4"/>
  <c r="G1808" i="4" s="1"/>
  <c r="H149" i="2" s="1"/>
  <c r="J149" i="2" s="1"/>
  <c r="G5241" i="4"/>
  <c r="G5232" i="4" s="1"/>
  <c r="H416" i="2" s="1"/>
  <c r="J416" i="2" s="1"/>
  <c r="G1780" i="4"/>
  <c r="G1770" i="4" s="1"/>
  <c r="H146" i="2" s="1"/>
  <c r="J146" i="2" s="1"/>
  <c r="G4798" i="4"/>
  <c r="G1071" i="4"/>
  <c r="G1051" i="4" s="1"/>
  <c r="H98" i="2" s="1"/>
  <c r="J98" i="2" s="1"/>
  <c r="G1948" i="4"/>
  <c r="G1730" i="4"/>
  <c r="G1712" i="4" s="1"/>
  <c r="H142" i="2" s="1"/>
  <c r="J142" i="2" s="1"/>
  <c r="H550" i="10"/>
  <c r="G4765" i="4"/>
  <c r="G4763" i="4" s="1"/>
  <c r="H372" i="2" s="1"/>
  <c r="J372" i="2" s="1"/>
  <c r="G4281" i="4"/>
  <c r="G4278" i="4" s="1"/>
  <c r="H332" i="2" s="1"/>
  <c r="J332" i="2" s="1"/>
  <c r="G4269" i="4"/>
  <c r="G4267" i="4" s="1"/>
  <c r="G4237" i="4"/>
  <c r="G4224" i="4" s="1"/>
  <c r="H330" i="2" s="1"/>
  <c r="J330" i="2" s="1"/>
  <c r="G3696" i="4"/>
  <c r="G3694" i="4" s="1"/>
  <c r="H287" i="2" s="1"/>
  <c r="J287" i="2" s="1"/>
  <c r="G3826" i="4"/>
  <c r="G3824" i="4" s="1"/>
  <c r="H348" i="2" s="1"/>
  <c r="J348" i="2" s="1"/>
  <c r="G3671" i="4"/>
  <c r="G3667" i="4" s="1"/>
  <c r="H307" i="2" s="1"/>
  <c r="J307" i="2" s="1"/>
  <c r="G3659" i="4"/>
  <c r="G3655" i="4" s="1"/>
  <c r="H306" i="2" s="1"/>
  <c r="J306" i="2" s="1"/>
  <c r="G3647" i="4"/>
  <c r="G3643" i="4" s="1"/>
  <c r="H303" i="2" s="1"/>
  <c r="J303" i="2" s="1"/>
  <c r="G4902" i="4"/>
  <c r="G4900" i="4" s="1"/>
  <c r="H384" i="2" s="1"/>
  <c r="J384" i="2" s="1"/>
  <c r="G4568" i="4"/>
  <c r="G4564" i="4" s="1"/>
  <c r="G4506" i="4"/>
  <c r="G4504" i="4" s="1"/>
  <c r="H349" i="2" s="1"/>
  <c r="J349" i="2" s="1"/>
  <c r="G4040" i="4"/>
  <c r="G4038" i="4" s="1"/>
  <c r="G4016" i="4"/>
  <c r="G4014" i="4" s="1"/>
  <c r="G3801" i="4"/>
  <c r="G3799" i="4" s="1"/>
  <c r="G4469" i="4"/>
  <c r="G4467" i="4" s="1"/>
  <c r="H346" i="2" s="1"/>
  <c r="J346" i="2" s="1"/>
  <c r="G4151" i="4"/>
  <c r="G4149" i="4" s="1"/>
  <c r="H324" i="2" s="1"/>
  <c r="J324" i="2" s="1"/>
  <c r="G4027" i="4"/>
  <c r="G4025" i="4" s="1"/>
  <c r="H314" i="2" s="1"/>
  <c r="J314" i="2" s="1"/>
  <c r="G4003" i="4"/>
  <c r="G4001" i="4" s="1"/>
  <c r="H312" i="2" s="1"/>
  <c r="J312" i="2" s="1"/>
  <c r="G3812" i="4"/>
  <c r="G3810" i="4" s="1"/>
  <c r="H360" i="2" s="1"/>
  <c r="J360" i="2" s="1"/>
  <c r="G4480" i="4"/>
  <c r="G4478" i="4" s="1"/>
  <c r="H347" i="2" s="1"/>
  <c r="J347" i="2" s="1"/>
  <c r="G3872" i="4"/>
  <c r="G4683" i="4"/>
  <c r="G4681" i="4" s="1"/>
  <c r="G4646" i="4"/>
  <c r="G4644" i="4" s="1"/>
  <c r="H361" i="2" s="1"/>
  <c r="J361" i="2" s="1"/>
  <c r="G4787" i="4"/>
  <c r="G4162" i="4"/>
  <c r="G4160" i="4" s="1"/>
  <c r="H325" i="2" s="1"/>
  <c r="J325" i="2" s="1"/>
  <c r="G3990" i="4"/>
  <c r="G3988" i="4" s="1"/>
  <c r="H311" i="2" s="1"/>
  <c r="J311" i="2" s="1"/>
  <c r="G3787" i="4"/>
  <c r="G3785" i="4" s="1"/>
  <c r="H294" i="2" s="1"/>
  <c r="J294" i="2" s="1"/>
  <c r="G4698" i="4"/>
  <c r="G4696" i="4" s="1"/>
  <c r="G4311" i="4"/>
  <c r="G4308" i="4" s="1"/>
  <c r="H334" i="2" s="1"/>
  <c r="J334" i="2" s="1"/>
  <c r="G4299" i="4"/>
  <c r="G4297" i="4" s="1"/>
  <c r="H333" i="2" s="1"/>
  <c r="J333" i="2" s="1"/>
  <c r="G3977" i="4"/>
  <c r="G3975" i="4" s="1"/>
  <c r="H310" i="2" s="1"/>
  <c r="J310" i="2" s="1"/>
  <c r="G4344" i="4"/>
  <c r="G4341" i="4" s="1"/>
  <c r="H336" i="2" s="1"/>
  <c r="J336" i="2" s="1"/>
  <c r="G3964" i="4"/>
  <c r="G3962" i="4" s="1"/>
  <c r="H309" i="2" s="1"/>
  <c r="J309" i="2" s="1"/>
  <c r="G4451" i="4"/>
  <c r="G4449" i="4" s="1"/>
  <c r="H344" i="2" s="1"/>
  <c r="J344" i="2" s="1"/>
  <c r="G4439" i="4"/>
  <c r="G4437" i="4" s="1"/>
  <c r="H343" i="2" s="1"/>
  <c r="J343" i="2" s="1"/>
  <c r="G4184" i="4"/>
  <c r="G4182" i="4" s="1"/>
  <c r="H327" i="2" s="1"/>
  <c r="J327" i="2" s="1"/>
  <c r="G4329" i="4"/>
  <c r="G4327" i="4" s="1"/>
  <c r="G3937" i="4"/>
  <c r="G3933" i="4" s="1"/>
  <c r="G3925" i="4"/>
  <c r="G3921" i="4" s="1"/>
  <c r="G3889" i="4"/>
  <c r="G3885" i="4" s="1"/>
  <c r="G4743" i="4"/>
  <c r="G4741" i="4" s="1"/>
  <c r="H370" i="2" s="1"/>
  <c r="J370" i="2" s="1"/>
  <c r="G4583" i="4"/>
  <c r="G4580" i="4" s="1"/>
  <c r="G4377" i="4"/>
  <c r="G4375" i="4" s="1"/>
  <c r="G3770" i="4"/>
  <c r="G3767" i="4" s="1"/>
  <c r="H293" i="2" s="1"/>
  <c r="J293" i="2" s="1"/>
  <c r="G3758" i="4"/>
  <c r="G3756" i="4" s="1"/>
  <c r="H331" i="2" s="1"/>
  <c r="J331" i="2" s="1"/>
  <c r="G4607" i="4"/>
  <c r="G4605" i="4" s="1"/>
  <c r="G3912" i="4"/>
  <c r="G3909" i="4" s="1"/>
  <c r="H305" i="2" s="1"/>
  <c r="J305" i="2" s="1"/>
  <c r="G3900" i="4"/>
  <c r="G3897" i="4" s="1"/>
  <c r="H304" i="2" s="1"/>
  <c r="J304" i="2" s="1"/>
  <c r="G4366" i="4"/>
  <c r="G4364" i="4" s="1"/>
  <c r="H338" i="2" s="1"/>
  <c r="J338" i="2" s="1"/>
  <c r="G3841" i="4"/>
  <c r="G3839" i="4" s="1"/>
  <c r="H298" i="2" s="1"/>
  <c r="J298" i="2" s="1"/>
  <c r="G3853" i="4"/>
  <c r="G3851" i="4" s="1"/>
  <c r="H365" i="2" s="1"/>
  <c r="J365" i="2" s="1"/>
  <c r="G4754" i="4"/>
  <c r="G4752" i="4" s="1"/>
  <c r="H371" i="2" s="1"/>
  <c r="J371" i="2" s="1"/>
  <c r="G3723" i="4"/>
  <c r="G3720" i="4" s="1"/>
  <c r="H319" i="2" s="1"/>
  <c r="J319" i="2" s="1"/>
  <c r="G3735" i="4"/>
  <c r="G3732" i="4" s="1"/>
  <c r="H290" i="2" s="1"/>
  <c r="J290" i="2" s="1"/>
  <c r="G3747" i="4"/>
  <c r="G3744" i="4" s="1"/>
  <c r="H291" i="2" s="1"/>
  <c r="J291" i="2" s="1"/>
  <c r="H238" i="10"/>
  <c r="H15" i="10"/>
  <c r="H52" i="10"/>
  <c r="G1346" i="4"/>
  <c r="G1344" i="4" s="1"/>
  <c r="H114" i="2" s="1"/>
  <c r="J114" i="2" s="1"/>
  <c r="H456" i="10"/>
  <c r="G3457" i="4"/>
  <c r="G3456" i="4" s="1"/>
  <c r="H268" i="2" s="1"/>
  <c r="J268" i="2" s="1"/>
  <c r="G3445" i="4"/>
  <c r="G3443" i="4" s="1"/>
  <c r="H267" i="2" s="1"/>
  <c r="J267" i="2" s="1"/>
  <c r="G2717" i="4"/>
  <c r="G2714" i="4" s="1"/>
  <c r="H217" i="2" s="1"/>
  <c r="J217" i="2" s="1"/>
  <c r="G2485" i="4"/>
  <c r="G2480" i="4" s="1"/>
  <c r="H199" i="2" s="1"/>
  <c r="J199" i="2" s="1"/>
  <c r="G5021" i="4"/>
  <c r="G5019" i="4" s="1"/>
  <c r="H398" i="2" s="1"/>
  <c r="J398" i="2" s="1"/>
  <c r="G4805" i="4"/>
  <c r="G4803" i="4" s="1"/>
  <c r="H377" i="2" s="1"/>
  <c r="J377" i="2" s="1"/>
  <c r="G2704" i="4"/>
  <c r="G2701" i="4" s="1"/>
  <c r="H216" i="2" s="1"/>
  <c r="J216" i="2" s="1"/>
  <c r="G2018" i="4"/>
  <c r="G2014" i="4" s="1"/>
  <c r="H165" i="2" s="1"/>
  <c r="J165" i="2" s="1"/>
  <c r="G3874" i="4"/>
  <c r="G2876" i="4"/>
  <c r="G2872" i="4" s="1"/>
  <c r="H229" i="2" s="1"/>
  <c r="J229" i="2" s="1"/>
  <c r="G2691" i="4"/>
  <c r="G2687" i="4" s="1"/>
  <c r="H215" i="2" s="1"/>
  <c r="J215" i="2" s="1"/>
  <c r="G2349" i="4"/>
  <c r="G2346" i="4" s="1"/>
  <c r="H189" i="2" s="1"/>
  <c r="J189" i="2" s="1"/>
  <c r="G2250" i="4"/>
  <c r="G2246" i="4" s="1"/>
  <c r="H182" i="2" s="1"/>
  <c r="J182" i="2" s="1"/>
  <c r="G2140" i="4"/>
  <c r="G2136" i="4" s="1"/>
  <c r="H174" i="2" s="1"/>
  <c r="J174" i="2" s="1"/>
  <c r="G2030" i="4"/>
  <c r="G2028" i="4" s="1"/>
  <c r="H166" i="2" s="1"/>
  <c r="J166" i="2" s="1"/>
  <c r="G3559" i="4"/>
  <c r="G3558" i="4" s="1"/>
  <c r="H274" i="2" s="1"/>
  <c r="J274" i="2" s="1"/>
  <c r="G3103" i="4"/>
  <c r="G3096" i="4" s="1"/>
  <c r="H245" i="2" s="1"/>
  <c r="J245" i="2" s="1"/>
  <c r="G2935" i="4"/>
  <c r="G2931" i="4" s="1"/>
  <c r="H233" i="2" s="1"/>
  <c r="J233" i="2" s="1"/>
  <c r="G2237" i="4"/>
  <c r="G2232" i="4" s="1"/>
  <c r="H181" i="2" s="1"/>
  <c r="J181" i="2" s="1"/>
  <c r="G3305" i="4"/>
  <c r="G3304" i="4" s="1"/>
  <c r="H259" i="2" s="1"/>
  <c r="J259" i="2" s="1"/>
  <c r="G2850" i="4"/>
  <c r="G2847" i="4" s="1"/>
  <c r="H248" i="2" s="1"/>
  <c r="J248" i="2" s="1"/>
  <c r="G2004" i="4"/>
  <c r="G2000" i="4" s="1"/>
  <c r="H164" i="2" s="1"/>
  <c r="J164" i="2" s="1"/>
  <c r="G4877" i="4"/>
  <c r="G4873" i="4" s="1"/>
  <c r="H382" i="2" s="1"/>
  <c r="J382" i="2" s="1"/>
  <c r="G2862" i="4"/>
  <c r="G2860" i="4" s="1"/>
  <c r="H249" i="2" s="1"/>
  <c r="J249" i="2" s="1"/>
  <c r="G2837" i="4"/>
  <c r="G2834" i="4" s="1"/>
  <c r="H226" i="2" s="1"/>
  <c r="J226" i="2" s="1"/>
  <c r="G2677" i="4"/>
  <c r="G2673" i="4" s="1"/>
  <c r="H214" i="2" s="1"/>
  <c r="J214" i="2" s="1"/>
  <c r="G2627" i="4"/>
  <c r="G2623" i="4" s="1"/>
  <c r="H210" i="2" s="1"/>
  <c r="J210" i="2" s="1"/>
  <c r="G2470" i="4"/>
  <c r="G2466" i="4" s="1"/>
  <c r="H198" i="2" s="1"/>
  <c r="J198" i="2" s="1"/>
  <c r="G2126" i="4"/>
  <c r="G2122" i="4" s="1"/>
  <c r="H173" i="2" s="1"/>
  <c r="J173" i="2" s="1"/>
  <c r="G2824" i="4"/>
  <c r="G2821" i="4" s="1"/>
  <c r="H225" i="2" s="1"/>
  <c r="J225" i="2" s="1"/>
  <c r="G2639" i="4"/>
  <c r="G2637" i="4" s="1"/>
  <c r="H211" i="2" s="1"/>
  <c r="J211" i="2" s="1"/>
  <c r="G2223" i="4"/>
  <c r="G2218" i="4" s="1"/>
  <c r="H180" i="2" s="1"/>
  <c r="J180" i="2" s="1"/>
  <c r="G2965" i="4"/>
  <c r="G2961" i="4" s="1"/>
  <c r="H235" i="2" s="1"/>
  <c r="J235" i="2" s="1"/>
  <c r="G2526" i="4"/>
  <c r="G2522" i="4" s="1"/>
  <c r="H202" i="2" s="1"/>
  <c r="J202" i="2" s="1"/>
  <c r="G1962" i="4"/>
  <c r="G1958" i="4" s="1"/>
  <c r="H161" i="2" s="1"/>
  <c r="J161" i="2" s="1"/>
  <c r="G4847" i="4"/>
  <c r="G4845" i="4" s="1"/>
  <c r="H380" i="2" s="1"/>
  <c r="J380" i="2" s="1"/>
  <c r="G3391" i="4"/>
  <c r="G3389" i="4" s="1"/>
  <c r="H264" i="2" s="1"/>
  <c r="J264" i="2" s="1"/>
  <c r="G3060" i="4"/>
  <c r="G3058" i="4" s="1"/>
  <c r="H242" i="2" s="1"/>
  <c r="J242" i="2" s="1"/>
  <c r="G3632" i="4"/>
  <c r="G3545" i="4"/>
  <c r="G3544" i="4" s="1"/>
  <c r="H273" i="2" s="1"/>
  <c r="J273" i="2" s="1"/>
  <c r="G2811" i="4"/>
  <c r="G2807" i="4" s="1"/>
  <c r="H224" i="2" s="1"/>
  <c r="J224" i="2" s="1"/>
  <c r="G2651" i="4"/>
  <c r="G2649" i="4" s="1"/>
  <c r="H212" i="2" s="1"/>
  <c r="J212" i="2" s="1"/>
  <c r="G1990" i="4"/>
  <c r="G1986" i="4" s="1"/>
  <c r="H163" i="2" s="1"/>
  <c r="J163" i="2" s="1"/>
  <c r="G4863" i="4"/>
  <c r="G4859" i="4" s="1"/>
  <c r="H381" i="2" s="1"/>
  <c r="J381" i="2" s="1"/>
  <c r="G3088" i="4"/>
  <c r="G3083" i="4" s="1"/>
  <c r="H244" i="2" s="1"/>
  <c r="J244" i="2" s="1"/>
  <c r="G2663" i="4"/>
  <c r="G2661" i="4" s="1"/>
  <c r="H213" i="2" s="1"/>
  <c r="J213" i="2" s="1"/>
  <c r="G2456" i="4"/>
  <c r="G2452" i="4" s="1"/>
  <c r="H197" i="2" s="1"/>
  <c r="J197" i="2" s="1"/>
  <c r="G2112" i="4"/>
  <c r="G2108" i="4" s="1"/>
  <c r="H172" i="2" s="1"/>
  <c r="J172" i="2" s="1"/>
  <c r="G1977" i="4"/>
  <c r="G1972" i="4" s="1"/>
  <c r="H162" i="2" s="1"/>
  <c r="J162" i="2" s="1"/>
  <c r="G1164" i="4"/>
  <c r="G1163" i="4" s="1"/>
  <c r="H106" i="2" s="1"/>
  <c r="J106" i="2" s="1"/>
  <c r="G4553" i="4"/>
  <c r="G3371" i="4"/>
  <c r="G3369" i="4" s="1"/>
  <c r="H263" i="2" s="1"/>
  <c r="J263" i="2" s="1"/>
  <c r="G3075" i="4"/>
  <c r="G3070" i="4" s="1"/>
  <c r="H243" i="2" s="1"/>
  <c r="J243" i="2" s="1"/>
  <c r="G2418" i="4"/>
  <c r="G2414" i="4" s="1"/>
  <c r="H194" i="2" s="1"/>
  <c r="J194" i="2" s="1"/>
  <c r="G2209" i="4"/>
  <c r="G2204" i="4" s="1"/>
  <c r="H179" i="2" s="1"/>
  <c r="J179" i="2" s="1"/>
  <c r="G2099" i="4"/>
  <c r="G2094" i="4" s="1"/>
  <c r="H171" i="2" s="1"/>
  <c r="J171" i="2" s="1"/>
  <c r="G2979" i="4"/>
  <c r="G2975" i="4" s="1"/>
  <c r="H236" i="2" s="1"/>
  <c r="J236" i="2" s="1"/>
  <c r="G2797" i="4"/>
  <c r="G2794" i="4" s="1"/>
  <c r="H223" i="2" s="1"/>
  <c r="J223" i="2" s="1"/>
  <c r="G2540" i="4"/>
  <c r="G2536" i="4" s="1"/>
  <c r="H203" i="2" s="1"/>
  <c r="J203" i="2" s="1"/>
  <c r="G2430" i="4"/>
  <c r="G2428" i="4" s="1"/>
  <c r="H195" i="2" s="1"/>
  <c r="J195" i="2" s="1"/>
  <c r="G3427" i="4"/>
  <c r="G3426" i="4" s="1"/>
  <c r="H266" i="2" s="1"/>
  <c r="J266" i="2" s="1"/>
  <c r="G3231" i="4"/>
  <c r="G3227" i="4" s="1"/>
  <c r="H254" i="2" s="1"/>
  <c r="J254" i="2" s="1"/>
  <c r="G3049" i="4"/>
  <c r="G3046" i="4" s="1"/>
  <c r="H241" i="2" s="1"/>
  <c r="J241" i="2" s="1"/>
  <c r="G2784" i="4"/>
  <c r="G2780" i="4" s="1"/>
  <c r="H222" i="2" s="1"/>
  <c r="J222" i="2" s="1"/>
  <c r="G2442" i="4"/>
  <c r="G2440" i="4" s="1"/>
  <c r="H196" i="2" s="1"/>
  <c r="J196" i="2" s="1"/>
  <c r="G5038" i="4"/>
  <c r="G3218" i="4"/>
  <c r="G3212" i="4" s="1"/>
  <c r="H253" i="2" s="1"/>
  <c r="J253" i="2" s="1"/>
  <c r="G2609" i="4"/>
  <c r="G2608" i="4" s="1"/>
  <c r="H207" i="2" s="1"/>
  <c r="J207" i="2" s="1"/>
  <c r="G2404" i="4"/>
  <c r="G2400" i="4" s="1"/>
  <c r="H193" i="2" s="1"/>
  <c r="J193" i="2" s="1"/>
  <c r="G2085" i="4"/>
  <c r="G2080" i="4" s="1"/>
  <c r="H170" i="2" s="1"/>
  <c r="J170" i="2" s="1"/>
  <c r="G4998" i="4"/>
  <c r="G4996" i="4" s="1"/>
  <c r="H396" i="2" s="1"/>
  <c r="J396" i="2" s="1"/>
  <c r="G4833" i="4"/>
  <c r="G4831" i="4" s="1"/>
  <c r="H379" i="2" s="1"/>
  <c r="J379" i="2" s="1"/>
  <c r="G3471" i="4"/>
  <c r="G3469" i="4" s="1"/>
  <c r="H269" i="2" s="1"/>
  <c r="J269" i="2" s="1"/>
  <c r="G3333" i="4"/>
  <c r="G3332" i="4" s="1"/>
  <c r="H261" i="2" s="1"/>
  <c r="J261" i="2" s="1"/>
  <c r="G3032" i="4"/>
  <c r="G3031" i="4" s="1"/>
  <c r="G2951" i="4"/>
  <c r="G2945" i="4" s="1"/>
  <c r="H234" i="2" s="1"/>
  <c r="J234" i="2" s="1"/>
  <c r="G2512" i="4"/>
  <c r="G2508" i="4" s="1"/>
  <c r="H201" i="2" s="1"/>
  <c r="J201" i="2" s="1"/>
  <c r="G2278" i="4"/>
  <c r="G2274" i="4" s="1"/>
  <c r="H184" i="2" s="1"/>
  <c r="J184" i="2" s="1"/>
  <c r="G2168" i="4"/>
  <c r="G2164" i="4" s="1"/>
  <c r="H176" i="2" s="1"/>
  <c r="J176" i="2" s="1"/>
  <c r="G2058" i="4"/>
  <c r="G2054" i="4" s="1"/>
  <c r="H168" i="2" s="1"/>
  <c r="J168" i="2" s="1"/>
  <c r="G5010" i="4"/>
  <c r="G5008" i="4" s="1"/>
  <c r="H397" i="2" s="1"/>
  <c r="J397" i="2" s="1"/>
  <c r="G4985" i="4"/>
  <c r="G4983" i="4" s="1"/>
  <c r="H395" i="2" s="1"/>
  <c r="J395" i="2" s="1"/>
  <c r="G3598" i="4"/>
  <c r="G3597" i="4" s="1"/>
  <c r="H277" i="2" s="1"/>
  <c r="J277" i="2" s="1"/>
  <c r="G3574" i="4"/>
  <c r="G3572" i="4" s="1"/>
  <c r="H275" i="2" s="1"/>
  <c r="J275" i="2" s="1"/>
  <c r="G2329" i="4"/>
  <c r="G2325" i="4" s="1"/>
  <c r="H188" i="2" s="1"/>
  <c r="J188" i="2" s="1"/>
  <c r="G2180" i="4"/>
  <c r="G2178" i="4" s="1"/>
  <c r="H177" i="2" s="1"/>
  <c r="J177" i="2" s="1"/>
  <c r="G2070" i="4"/>
  <c r="G2068" i="4" s="1"/>
  <c r="H169" i="2" s="1"/>
  <c r="J169" i="2" s="1"/>
  <c r="G4819" i="4"/>
  <c r="G4817" i="4" s="1"/>
  <c r="H378" i="2" s="1"/>
  <c r="J378" i="2" s="1"/>
  <c r="G3527" i="4"/>
  <c r="G3525" i="4" s="1"/>
  <c r="H272" i="2" s="1"/>
  <c r="J272" i="2" s="1"/>
  <c r="G3320" i="4"/>
  <c r="G3318" i="4" s="1"/>
  <c r="H260" i="2" s="1"/>
  <c r="J260" i="2" s="1"/>
  <c r="G3143" i="4"/>
  <c r="G3140" i="4" s="1"/>
  <c r="G3118" i="4"/>
  <c r="G3112" i="4" s="1"/>
  <c r="H246" i="2" s="1"/>
  <c r="J246" i="2" s="1"/>
  <c r="G2743" i="4"/>
  <c r="G2740" i="4" s="1"/>
  <c r="H219" i="2" s="1"/>
  <c r="J219" i="2" s="1"/>
  <c r="G2376" i="4"/>
  <c r="G2372" i="4" s="1"/>
  <c r="H191" i="2" s="1"/>
  <c r="J191" i="2" s="1"/>
  <c r="G2316" i="4"/>
  <c r="G2313" i="4" s="1"/>
  <c r="H187" i="2" s="1"/>
  <c r="J187" i="2" s="1"/>
  <c r="G2303" i="4"/>
  <c r="G2301" i="4" s="1"/>
  <c r="H186" i="2" s="1"/>
  <c r="J186" i="2" s="1"/>
  <c r="G2194" i="4"/>
  <c r="G2190" i="4" s="1"/>
  <c r="H178" i="2" s="1"/>
  <c r="J178" i="2" s="1"/>
  <c r="G3611" i="4"/>
  <c r="G3610" i="4" s="1"/>
  <c r="H278" i="2" s="1"/>
  <c r="J278" i="2" s="1"/>
  <c r="G3411" i="4"/>
  <c r="G3409" i="4" s="1"/>
  <c r="H265" i="2" s="1"/>
  <c r="J265" i="2" s="1"/>
  <c r="G2596" i="4"/>
  <c r="G2595" i="4" s="1"/>
  <c r="H206" i="2" s="1"/>
  <c r="J206" i="2" s="1"/>
  <c r="G2498" i="4"/>
  <c r="G2494" i="4" s="1"/>
  <c r="H200" i="2" s="1"/>
  <c r="J200" i="2" s="1"/>
  <c r="G2154" i="4"/>
  <c r="G2150" i="4" s="1"/>
  <c r="H175" i="2" s="1"/>
  <c r="J175" i="2" s="1"/>
  <c r="G2264" i="4"/>
  <c r="G2260" i="4" s="1"/>
  <c r="H183" i="2" s="1"/>
  <c r="J183" i="2" s="1"/>
  <c r="G2558" i="4"/>
  <c r="G2550" i="4" s="1"/>
  <c r="H204" i="2" s="1"/>
  <c r="J204" i="2" s="1"/>
  <c r="G2291" i="4"/>
  <c r="G2287" i="4" s="1"/>
  <c r="H185" i="2" s="1"/>
  <c r="J185" i="2" s="1"/>
  <c r="G2390" i="4"/>
  <c r="G2386" i="4" s="1"/>
  <c r="H192" i="2" s="1"/>
  <c r="J192" i="2" s="1"/>
  <c r="G4730" i="4"/>
  <c r="G2770" i="4"/>
  <c r="G2767" i="4" s="1"/>
  <c r="H221" i="2" s="1"/>
  <c r="J221" i="2" s="1"/>
  <c r="G3130" i="4"/>
  <c r="G3128" i="4" s="1"/>
  <c r="H247" i="2" s="1"/>
  <c r="J247" i="2" s="1"/>
  <c r="G2757" i="4"/>
  <c r="G2753" i="4" s="1"/>
  <c r="H220" i="2" s="1"/>
  <c r="J220" i="2" s="1"/>
  <c r="G2363" i="4"/>
  <c r="G2358" i="4" s="1"/>
  <c r="H190" i="2" s="1"/>
  <c r="J190" i="2" s="1"/>
  <c r="G3155" i="4"/>
  <c r="G3153" i="4" s="1"/>
  <c r="G2044" i="4"/>
  <c r="G2040" i="4" s="1"/>
  <c r="H167" i="2" s="1"/>
  <c r="J167" i="2" s="1"/>
  <c r="G3354" i="4"/>
  <c r="G3351" i="4" s="1"/>
  <c r="H262" i="2" s="1"/>
  <c r="J262" i="2" s="1"/>
  <c r="G2730" i="4"/>
  <c r="G2727" i="4" s="1"/>
  <c r="H218" i="2" s="1"/>
  <c r="J218" i="2" s="1"/>
  <c r="H32" i="10"/>
  <c r="F1130" i="4"/>
  <c r="F1120" i="4" s="1"/>
  <c r="G104" i="2" s="1"/>
  <c r="I104" i="2" s="1"/>
  <c r="F1116" i="4"/>
  <c r="F1105" i="4" s="1"/>
  <c r="G103" i="2" s="1"/>
  <c r="I103" i="2" s="1"/>
  <c r="G2585" i="4"/>
  <c r="G4214" i="4"/>
  <c r="G4205" i="4" s="1"/>
  <c r="H329" i="2" s="1"/>
  <c r="J329" i="2" s="1"/>
  <c r="G1189" i="4"/>
  <c r="G355" i="4"/>
  <c r="G141" i="4"/>
  <c r="G1287" i="4"/>
  <c r="G376" i="4"/>
  <c r="G245" i="4"/>
  <c r="G3012" i="4"/>
  <c r="G1252" i="4"/>
  <c r="G569" i="4"/>
  <c r="G3190" i="4"/>
  <c r="G799" i="4"/>
  <c r="G42" i="4"/>
  <c r="G666" i="4"/>
  <c r="G1227" i="4"/>
  <c r="G1214" i="4" s="1"/>
  <c r="H109" i="2" s="1"/>
  <c r="J109" i="2" s="1"/>
  <c r="G173" i="4"/>
  <c r="G164" i="4" s="1"/>
  <c r="H29" i="2" s="1"/>
  <c r="J29" i="2" s="1"/>
  <c r="G3187" i="4"/>
  <c r="G2908" i="4"/>
  <c r="G2900" i="4" s="1"/>
  <c r="H251" i="2" s="1"/>
  <c r="J251" i="2" s="1"/>
  <c r="G192" i="4"/>
  <c r="G183" i="4" s="1"/>
  <c r="H30" i="2" s="1"/>
  <c r="J30" i="2" s="1"/>
  <c r="H480" i="10"/>
  <c r="G1621" i="4"/>
  <c r="G1609" i="4" s="1"/>
  <c r="H133" i="2" s="1"/>
  <c r="J133" i="2" s="1"/>
  <c r="G1048" i="4"/>
  <c r="G1036" i="4" s="1"/>
  <c r="H97" i="2" s="1"/>
  <c r="J97" i="2" s="1"/>
  <c r="G1606" i="4"/>
  <c r="G1594" i="4" s="1"/>
  <c r="H132" i="2" s="1"/>
  <c r="J132" i="2" s="1"/>
  <c r="G1400" i="4"/>
  <c r="G1388" i="4" s="1"/>
  <c r="H119" i="2" s="1"/>
  <c r="J119" i="2" s="1"/>
  <c r="H130" i="10"/>
  <c r="G1709" i="4"/>
  <c r="G1699" i="4" s="1"/>
  <c r="G2591" i="4"/>
  <c r="G1268" i="4"/>
  <c r="G804" i="4"/>
  <c r="G363" i="4"/>
  <c r="G3285" i="4"/>
  <c r="G1902" i="4"/>
  <c r="G1885" i="4" s="1"/>
  <c r="H155" i="2" s="1"/>
  <c r="J155" i="2" s="1"/>
  <c r="G384" i="4"/>
  <c r="G253" i="4"/>
  <c r="G577" i="4"/>
  <c r="G3029" i="4"/>
  <c r="G674" i="4"/>
  <c r="G54" i="4"/>
  <c r="G1302" i="4"/>
  <c r="H39" i="10"/>
  <c r="H97" i="10"/>
  <c r="H193" i="10"/>
  <c r="H455" i="10"/>
  <c r="H10" i="10"/>
  <c r="H13" i="10"/>
  <c r="G5272" i="4"/>
  <c r="G5271" i="4" s="1"/>
  <c r="H419" i="2" s="1"/>
  <c r="J419" i="2" s="1"/>
  <c r="G5126" i="4"/>
  <c r="G5096" i="4"/>
  <c r="G5092" i="4" s="1"/>
  <c r="H403" i="2" s="1"/>
  <c r="J403" i="2" s="1"/>
  <c r="G5037" i="4"/>
  <c r="G5107" i="4"/>
  <c r="G5106" i="4" s="1"/>
  <c r="H404" i="2" s="1"/>
  <c r="J404" i="2" s="1"/>
  <c r="G5083" i="4"/>
  <c r="G5075" i="4" s="1"/>
  <c r="H402" i="2" s="1"/>
  <c r="J402" i="2" s="1"/>
  <c r="G1477" i="4"/>
  <c r="G2920" i="4"/>
  <c r="G1506" i="4"/>
  <c r="G1494" i="4"/>
  <c r="G5261" i="4"/>
  <c r="F2901" i="4"/>
  <c r="F2900" i="4" s="1"/>
  <c r="G251" i="2" s="1"/>
  <c r="I251" i="2" s="1"/>
  <c r="F3244" i="4"/>
  <c r="F3241" i="4" s="1"/>
  <c r="G255" i="2" s="1"/>
  <c r="I255" i="2" s="1"/>
  <c r="F2991" i="4"/>
  <c r="F2989" i="4" s="1"/>
  <c r="G237" i="2" s="1"/>
  <c r="I237" i="2" s="1"/>
  <c r="F4206" i="4"/>
  <c r="F4205" i="4" s="1"/>
  <c r="G329" i="2" s="1"/>
  <c r="I329" i="2" s="1"/>
  <c r="F3180" i="4"/>
  <c r="F3179" i="4" s="1"/>
  <c r="H360" i="10"/>
  <c r="F1936" i="4"/>
  <c r="F1926" i="4" s="1"/>
  <c r="G157" i="2" s="1"/>
  <c r="I157" i="2" s="1"/>
  <c r="F1724" i="4"/>
  <c r="F1712" i="4" s="1"/>
  <c r="G142" i="2" s="1"/>
  <c r="I142" i="2" s="1"/>
  <c r="H109" i="10"/>
  <c r="G4776" i="4"/>
  <c r="G4774" i="4" s="1"/>
  <c r="H373" i="2" s="1"/>
  <c r="J373" i="2" s="1"/>
  <c r="G256" i="4"/>
  <c r="H37" i="2" s="1"/>
  <c r="J37" i="2" s="1"/>
  <c r="G4197" i="4"/>
  <c r="G4194" i="4" s="1"/>
  <c r="H356" i="2" s="1"/>
  <c r="J356" i="2" s="1"/>
  <c r="H345" i="10"/>
  <c r="F416" i="4"/>
  <c r="F415" i="4" s="1"/>
  <c r="G49" i="2" s="1"/>
  <c r="I49" i="2" s="1"/>
  <c r="F5151" i="4"/>
  <c r="F5150" i="4" s="1"/>
  <c r="F1462" i="4"/>
  <c r="F1461" i="4" s="1"/>
  <c r="G123" i="2" s="1"/>
  <c r="I123" i="2" s="1"/>
  <c r="F1447" i="4"/>
  <c r="F1446" i="4" s="1"/>
  <c r="G408" i="2" s="1"/>
  <c r="I408" i="2" s="1"/>
  <c r="F1578" i="4"/>
  <c r="F1575" i="4" s="1"/>
  <c r="G131" i="2" s="1"/>
  <c r="I131" i="2" s="1"/>
  <c r="H209" i="10"/>
  <c r="G4657" i="4"/>
  <c r="G4655" i="4" s="1"/>
  <c r="H362" i="2" s="1"/>
  <c r="J362" i="2" s="1"/>
  <c r="G702" i="4"/>
  <c r="H72" i="2" s="1"/>
  <c r="J72" i="2" s="1"/>
  <c r="G4728" i="4"/>
  <c r="G80" i="4"/>
  <c r="H16" i="2" s="1"/>
  <c r="J16" i="2" s="1"/>
  <c r="G4173" i="4"/>
  <c r="G4171" i="4" s="1"/>
  <c r="H326" i="2" s="1"/>
  <c r="J326" i="2" s="1"/>
  <c r="G858" i="4"/>
  <c r="H85" i="2" s="1"/>
  <c r="J85" i="2" s="1"/>
  <c r="H245" i="10"/>
  <c r="H325" i="10"/>
  <c r="G4621" i="4"/>
  <c r="G4619" i="4" s="1"/>
  <c r="H359" i="2" s="1"/>
  <c r="J359" i="2" s="1"/>
  <c r="G4714" i="4"/>
  <c r="G4712" i="4" s="1"/>
  <c r="G4053" i="4"/>
  <c r="G4051" i="4" s="1"/>
  <c r="H316" i="2" s="1"/>
  <c r="J316" i="2" s="1"/>
  <c r="F4496" i="4"/>
  <c r="F4489" i="4" s="1"/>
  <c r="F4336" i="4"/>
  <c r="F4327" i="4" s="1"/>
  <c r="F4384" i="4"/>
  <c r="F4375" i="4" s="1"/>
  <c r="F3859" i="4"/>
  <c r="F3851" i="4" s="1"/>
  <c r="G350" i="2" s="1"/>
  <c r="I350" i="2" s="1"/>
  <c r="F4688" i="4"/>
  <c r="F4681" i="4" s="1"/>
  <c r="F4639" i="4"/>
  <c r="F4630" i="4" s="1"/>
  <c r="F4614" i="4"/>
  <c r="F4605" i="4" s="1"/>
  <c r="F4251" i="4"/>
  <c r="F4224" i="4" s="1"/>
  <c r="G330" i="2" s="1"/>
  <c r="I330" i="2" s="1"/>
  <c r="F4511" i="4"/>
  <c r="F4504" i="4" s="1"/>
  <c r="G349" i="2" s="1"/>
  <c r="I349" i="2" s="1"/>
  <c r="F3794" i="4"/>
  <c r="F3785" i="4" s="1"/>
  <c r="F4527" i="4"/>
  <c r="F4519" i="4" s="1"/>
  <c r="F4673" i="4"/>
  <c r="F4666" i="4" s="1"/>
  <c r="F3831" i="4"/>
  <c r="F3824" i="4" s="1"/>
  <c r="G348" i="2" s="1"/>
  <c r="I348" i="2" s="1"/>
  <c r="F3819" i="4"/>
  <c r="F3810" i="4" s="1"/>
  <c r="F4704" i="4"/>
  <c r="F4696" i="4" s="1"/>
  <c r="H551" i="10"/>
  <c r="G1492" i="4"/>
  <c r="G5259" i="4"/>
  <c r="G440" i="4"/>
  <c r="G439" i="4" s="1"/>
  <c r="H126" i="2" s="1"/>
  <c r="J126" i="2" s="1"/>
  <c r="G1476" i="4"/>
  <c r="G2919" i="4"/>
  <c r="G1518" i="4"/>
  <c r="G1505" i="4"/>
  <c r="G4551" i="4"/>
  <c r="G4668" i="4"/>
  <c r="G4666" i="4" s="1"/>
  <c r="G3709" i="4"/>
  <c r="G3707" i="4" s="1"/>
  <c r="H315" i="2" s="1"/>
  <c r="J315" i="2" s="1"/>
  <c r="F1332" i="4"/>
  <c r="F1328" i="4" s="1"/>
  <c r="G113" i="2" s="1"/>
  <c r="I113" i="2" s="1"/>
  <c r="F1091" i="4"/>
  <c r="F1089" i="4" s="1"/>
  <c r="G102" i="2" s="1"/>
  <c r="I102" i="2" s="1"/>
  <c r="H61" i="10"/>
  <c r="H19" i="10"/>
  <c r="G4537" i="4"/>
  <c r="G4535" i="4" s="1"/>
  <c r="H366" i="2" s="1"/>
  <c r="J366" i="2" s="1"/>
  <c r="G4632" i="4"/>
  <c r="G4630" i="4" s="1"/>
  <c r="G1752" i="4"/>
  <c r="G1744" i="4" s="1"/>
  <c r="H144" i="2" s="1"/>
  <c r="J144" i="2" s="1"/>
  <c r="G3685" i="4"/>
  <c r="G3683" i="4" s="1"/>
  <c r="H313" i="2" s="1"/>
  <c r="J313" i="2" s="1"/>
  <c r="H64" i="10"/>
  <c r="G1003" i="4"/>
  <c r="G990" i="4" s="1"/>
  <c r="H95" i="2" s="1"/>
  <c r="J95" i="2" s="1"/>
  <c r="G1026" i="4"/>
  <c r="G1013" i="4" s="1"/>
  <c r="H96" i="2" s="1"/>
  <c r="J96" i="2" s="1"/>
  <c r="G1188" i="4"/>
  <c r="G462" i="4"/>
  <c r="G452" i="4" s="1"/>
  <c r="H52" i="2" s="1"/>
  <c r="J52" i="2" s="1"/>
  <c r="G1837" i="4"/>
  <c r="G1429" i="4"/>
  <c r="G1418" i="4" s="1"/>
  <c r="H121" i="2" s="1"/>
  <c r="J121" i="2" s="1"/>
  <c r="G1378" i="4"/>
  <c r="G1369" i="4" s="1"/>
  <c r="H118" i="2" s="1"/>
  <c r="J118" i="2" s="1"/>
  <c r="G1317" i="4"/>
  <c r="G1305" i="4" s="1"/>
  <c r="H112" i="2" s="1"/>
  <c r="J112" i="2" s="1"/>
  <c r="G1284" i="4"/>
  <c r="G3263" i="4"/>
  <c r="G1249" i="4"/>
  <c r="H335" i="10"/>
  <c r="I21" i="2"/>
  <c r="J7" i="2"/>
  <c r="I386" i="2"/>
  <c r="I7" i="2"/>
  <c r="G282" i="2"/>
  <c r="I282" i="2" s="1"/>
  <c r="G354" i="2"/>
  <c r="I354" i="2" s="1"/>
  <c r="G302" i="2"/>
  <c r="I302" i="2" s="1"/>
  <c r="G369" i="2"/>
  <c r="I369" i="2" s="1"/>
  <c r="G77" i="2"/>
  <c r="I77" i="2" s="1"/>
  <c r="G87" i="2"/>
  <c r="I87" i="2" s="1"/>
  <c r="G337" i="2"/>
  <c r="I337" i="2" s="1"/>
  <c r="G295" i="2"/>
  <c r="I295" i="2" s="1"/>
  <c r="G366" i="2"/>
  <c r="I366" i="2" s="1"/>
  <c r="G351" i="2"/>
  <c r="I351" i="2" s="1"/>
  <c r="G126" i="2"/>
  <c r="I126" i="2" s="1"/>
  <c r="G232" i="2"/>
  <c r="I232" i="2" s="1"/>
  <c r="G51" i="2"/>
  <c r="I51" i="2" s="1"/>
  <c r="G320" i="2"/>
  <c r="I320" i="2" s="1"/>
  <c r="G290" i="2"/>
  <c r="I290" i="2" s="1"/>
  <c r="G54" i="2"/>
  <c r="I54" i="2" s="1"/>
  <c r="G40" i="2"/>
  <c r="I40" i="2" s="1"/>
  <c r="G63" i="2"/>
  <c r="I63" i="2" s="1"/>
  <c r="G71" i="2"/>
  <c r="I71" i="2" s="1"/>
  <c r="G41" i="2"/>
  <c r="I41" i="2" s="1"/>
  <c r="G55" i="2"/>
  <c r="I55" i="2" s="1"/>
  <c r="G319" i="2"/>
  <c r="I319" i="2" s="1"/>
  <c r="G289" i="2"/>
  <c r="I289" i="2" s="1"/>
  <c r="H50" i="2"/>
  <c r="J50" i="2" s="1"/>
  <c r="H39" i="2"/>
  <c r="J39" i="2" s="1"/>
  <c r="H408" i="2"/>
  <c r="J408" i="2" s="1"/>
  <c r="H122" i="2"/>
  <c r="J122" i="2" s="1"/>
  <c r="G328" i="2"/>
  <c r="I328" i="2" s="1"/>
  <c r="G356" i="2"/>
  <c r="I356" i="2" s="1"/>
  <c r="G286" i="2"/>
  <c r="I286" i="2" s="1"/>
  <c r="G313" i="2"/>
  <c r="I313" i="2" s="1"/>
  <c r="G238" i="2"/>
  <c r="I238" i="2" s="1"/>
  <c r="G207" i="2"/>
  <c r="I207" i="2" s="1"/>
  <c r="G306" i="2"/>
  <c r="I306" i="2" s="1"/>
  <c r="G284" i="2"/>
  <c r="I284" i="2" s="1"/>
  <c r="G141" i="2"/>
  <c r="I141" i="2" s="1"/>
  <c r="G417" i="2"/>
  <c r="I417" i="2" s="1"/>
  <c r="G230" i="2"/>
  <c r="I230" i="2" s="1"/>
  <c r="G250" i="2"/>
  <c r="I250" i="2" s="1"/>
  <c r="I12" i="2"/>
  <c r="G50" i="2"/>
  <c r="I50" i="2" s="1"/>
  <c r="G39" i="2"/>
  <c r="I39" i="2" s="1"/>
  <c r="G65" i="2"/>
  <c r="I65" i="2" s="1"/>
  <c r="G74" i="2"/>
  <c r="I74" i="2" s="1"/>
  <c r="G418" i="2"/>
  <c r="I418" i="2" s="1"/>
  <c r="G125" i="2"/>
  <c r="I125" i="2" s="1"/>
  <c r="G307" i="2"/>
  <c r="I307" i="2" s="1"/>
  <c r="G285" i="2"/>
  <c r="I285" i="2" s="1"/>
  <c r="G355" i="2"/>
  <c r="I355" i="2" s="1"/>
  <c r="G292" i="2"/>
  <c r="I292" i="2" s="1"/>
  <c r="G331" i="2"/>
  <c r="I331" i="2" s="1"/>
  <c r="G70" i="2"/>
  <c r="I70" i="2" s="1"/>
  <c r="G62" i="2"/>
  <c r="I62" i="2" s="1"/>
  <c r="G64" i="2"/>
  <c r="I64" i="2" s="1"/>
  <c r="G73" i="2"/>
  <c r="I73" i="2" s="1"/>
  <c r="G248" i="2"/>
  <c r="I248" i="2" s="1"/>
  <c r="G227" i="2"/>
  <c r="I227" i="2" s="1"/>
  <c r="G288" i="2"/>
  <c r="I288" i="2" s="1"/>
  <c r="G315" i="2"/>
  <c r="I315" i="2" s="1"/>
  <c r="G3627" i="4" l="1"/>
  <c r="H369" i="2" s="1"/>
  <c r="J369" i="2" s="1"/>
  <c r="H71" i="2"/>
  <c r="J71" i="2" s="1"/>
  <c r="H74" i="2"/>
  <c r="J74" i="2" s="1"/>
  <c r="H41" i="2"/>
  <c r="J41" i="2" s="1"/>
  <c r="H141" i="2"/>
  <c r="J141" i="2" s="1"/>
  <c r="I394" i="2"/>
  <c r="I423" i="2"/>
  <c r="H40" i="2"/>
  <c r="J40" i="2" s="1"/>
  <c r="H250" i="2"/>
  <c r="J250" i="2" s="1"/>
  <c r="H62" i="2"/>
  <c r="J62" i="2" s="1"/>
  <c r="I401" i="2"/>
  <c r="I28" i="2"/>
  <c r="H64" i="2"/>
  <c r="J64" i="2" s="1"/>
  <c r="I258" i="2"/>
  <c r="I376" i="2"/>
  <c r="H77" i="2"/>
  <c r="J77" i="2" s="1"/>
  <c r="G364" i="2"/>
  <c r="I364" i="2" s="1"/>
  <c r="H363" i="2"/>
  <c r="J363" i="2" s="1"/>
  <c r="G5117" i="4"/>
  <c r="H405" i="2" s="1"/>
  <c r="J405" i="2" s="1"/>
  <c r="H283" i="2"/>
  <c r="J283" i="2" s="1"/>
  <c r="H297" i="2"/>
  <c r="J297" i="2" s="1"/>
  <c r="G231" i="2"/>
  <c r="I231" i="2" s="1"/>
  <c r="G1517" i="4"/>
  <c r="H127" i="2" s="1"/>
  <c r="J127" i="2" s="1"/>
  <c r="G2989" i="4"/>
  <c r="H237" i="2" s="1"/>
  <c r="J237" i="2" s="1"/>
  <c r="H351" i="2"/>
  <c r="J351" i="2" s="1"/>
  <c r="H228" i="2"/>
  <c r="J228" i="2" s="1"/>
  <c r="J386" i="2"/>
  <c r="H358" i="2"/>
  <c r="J358" i="2" s="1"/>
  <c r="H335" i="2"/>
  <c r="J335" i="2" s="1"/>
  <c r="H51" i="2"/>
  <c r="J51" i="2" s="1"/>
  <c r="H417" i="2"/>
  <c r="J417" i="2" s="1"/>
  <c r="G363" i="2"/>
  <c r="I363" i="2" s="1"/>
  <c r="J423" i="2"/>
  <c r="H232" i="2"/>
  <c r="J232" i="2" s="1"/>
  <c r="H288" i="2"/>
  <c r="J288" i="2" s="1"/>
  <c r="H284" i="2"/>
  <c r="J284" i="2" s="1"/>
  <c r="G297" i="2"/>
  <c r="I297" i="2" s="1"/>
  <c r="H292" i="2"/>
  <c r="J292" i="2" s="1"/>
  <c r="G1177" i="4"/>
  <c r="H107" i="2" s="1"/>
  <c r="J107" i="2" s="1"/>
  <c r="G1504" i="4"/>
  <c r="H328" i="2"/>
  <c r="J328" i="2" s="1"/>
  <c r="G1825" i="4"/>
  <c r="H152" i="2" s="1"/>
  <c r="J152" i="2" s="1"/>
  <c r="H302" i="2"/>
  <c r="J302" i="2" s="1"/>
  <c r="H339" i="2"/>
  <c r="J339" i="2" s="1"/>
  <c r="G366" i="4"/>
  <c r="H46" i="2" s="1"/>
  <c r="J46" i="2" s="1"/>
  <c r="G235" i="4"/>
  <c r="H36" i="2" s="1"/>
  <c r="J36" i="2" s="1"/>
  <c r="G135" i="4"/>
  <c r="H24" i="2" s="1"/>
  <c r="J24" i="2" s="1"/>
  <c r="H227" i="2"/>
  <c r="J227" i="2" s="1"/>
  <c r="G2918" i="4"/>
  <c r="G1475" i="4"/>
  <c r="H124" i="2" s="1"/>
  <c r="J124" i="2" s="1"/>
  <c r="G299" i="2"/>
  <c r="I299" i="2" s="1"/>
  <c r="H231" i="2"/>
  <c r="J231" i="2" s="1"/>
  <c r="G3241" i="4"/>
  <c r="H255" i="2" s="1"/>
  <c r="J255" i="2" s="1"/>
  <c r="G787" i="4"/>
  <c r="H80" i="2" s="1"/>
  <c r="J80" i="2" s="1"/>
  <c r="G651" i="4"/>
  <c r="H69" i="2" s="1"/>
  <c r="J69" i="2" s="1"/>
  <c r="G31" i="4"/>
  <c r="H13" i="2" s="1"/>
  <c r="J13" i="2" s="1"/>
  <c r="G365" i="2"/>
  <c r="I365" i="2" s="1"/>
  <c r="J28" i="2"/>
  <c r="G1491" i="4"/>
  <c r="G555" i="4"/>
  <c r="H61" i="2" s="1"/>
  <c r="J61" i="2" s="1"/>
  <c r="J90" i="2"/>
  <c r="H337" i="2"/>
  <c r="J337" i="2" s="1"/>
  <c r="H295" i="2"/>
  <c r="J295" i="2" s="1"/>
  <c r="H299" i="2"/>
  <c r="J299" i="2" s="1"/>
  <c r="G5258" i="4"/>
  <c r="G1926" i="4"/>
  <c r="H157" i="2" s="1"/>
  <c r="J157" i="2" s="1"/>
  <c r="G345" i="4"/>
  <c r="H45" i="2" s="1"/>
  <c r="J45" i="2" s="1"/>
  <c r="G2577" i="4"/>
  <c r="H205" i="2" s="1"/>
  <c r="J205" i="2" s="1"/>
  <c r="H355" i="2"/>
  <c r="J355" i="2" s="1"/>
  <c r="G4785" i="4"/>
  <c r="H374" i="2" s="1"/>
  <c r="J374" i="2" s="1"/>
  <c r="H320" i="2"/>
  <c r="J320" i="2" s="1"/>
  <c r="H350" i="2"/>
  <c r="J350" i="2" s="1"/>
  <c r="H286" i="2"/>
  <c r="J286" i="2" s="1"/>
  <c r="G339" i="2"/>
  <c r="I339" i="2" s="1"/>
  <c r="G360" i="2"/>
  <c r="I360" i="2" s="1"/>
  <c r="G296" i="2"/>
  <c r="I296" i="2" s="1"/>
  <c r="H285" i="2"/>
  <c r="J285" i="2" s="1"/>
  <c r="I100" i="2"/>
  <c r="G1271" i="4"/>
  <c r="H111" i="2" s="1"/>
  <c r="J111" i="2" s="1"/>
  <c r="H364" i="2"/>
  <c r="J364" i="2" s="1"/>
  <c r="J376" i="2"/>
  <c r="G4548" i="4"/>
  <c r="G3179" i="4"/>
  <c r="H289" i="2"/>
  <c r="J289" i="2" s="1"/>
  <c r="G122" i="2"/>
  <c r="I122" i="2" s="1"/>
  <c r="G1236" i="4"/>
  <c r="H110" i="2" s="1"/>
  <c r="J110" i="2" s="1"/>
  <c r="I151" i="2"/>
  <c r="H296" i="2"/>
  <c r="J296" i="2" s="1"/>
  <c r="G335" i="2"/>
  <c r="I335" i="2" s="1"/>
  <c r="G358" i="2"/>
  <c r="I358" i="2" s="1"/>
  <c r="G294" i="2"/>
  <c r="I294" i="2" s="1"/>
  <c r="G3869" i="4"/>
  <c r="H238" i="2"/>
  <c r="J238" i="2" s="1"/>
  <c r="J258" i="2"/>
  <c r="G4725" i="4"/>
  <c r="G5030" i="4"/>
  <c r="H399" i="2" s="1"/>
  <c r="J399" i="2" s="1"/>
  <c r="I43" i="2"/>
  <c r="I60" i="2"/>
  <c r="I415" i="2"/>
  <c r="I407" i="2"/>
  <c r="J407" i="2"/>
  <c r="I136" i="2"/>
  <c r="I79" i="2"/>
  <c r="I34" i="2"/>
  <c r="I240" i="2"/>
  <c r="I368" i="2"/>
  <c r="I68" i="2"/>
  <c r="I160" i="2"/>
  <c r="H354" i="2" l="1"/>
  <c r="J354" i="2" s="1"/>
  <c r="H282" i="2"/>
  <c r="J282" i="2" s="1"/>
  <c r="J281" i="2" s="1"/>
  <c r="J136" i="2"/>
  <c r="I33" i="2"/>
  <c r="J401" i="2"/>
  <c r="I209" i="2"/>
  <c r="I159" i="2" s="1"/>
  <c r="J60" i="2"/>
  <c r="J394" i="2"/>
  <c r="I281" i="2"/>
  <c r="J240" i="2"/>
  <c r="J353" i="2"/>
  <c r="J34" i="2"/>
  <c r="J209" i="2"/>
  <c r="J68" i="2"/>
  <c r="J79" i="2"/>
  <c r="J12" i="2"/>
  <c r="J21" i="2"/>
  <c r="J301" i="2"/>
  <c r="J100" i="2"/>
  <c r="J43" i="2"/>
  <c r="J160" i="2"/>
  <c r="I117" i="2"/>
  <c r="I301" i="2"/>
  <c r="I353" i="2"/>
  <c r="J151" i="2"/>
  <c r="J368" i="2"/>
  <c r="H418" i="2"/>
  <c r="J418" i="2" s="1"/>
  <c r="H125" i="2"/>
  <c r="J125" i="2" s="1"/>
  <c r="B46" i="8"/>
  <c r="C46" i="8"/>
  <c r="D46" i="8"/>
  <c r="E46" i="8"/>
  <c r="F46" i="8"/>
  <c r="B110" i="8"/>
  <c r="C110" i="8"/>
  <c r="D110" i="8"/>
  <c r="E110" i="8"/>
  <c r="F110" i="8"/>
  <c r="B48" i="8"/>
  <c r="C48" i="8"/>
  <c r="D48" i="8"/>
  <c r="E48" i="8"/>
  <c r="F48" i="8"/>
  <c r="B201" i="8"/>
  <c r="C201" i="8"/>
  <c r="D201" i="8"/>
  <c r="E201" i="8"/>
  <c r="F201" i="8"/>
  <c r="B131" i="8"/>
  <c r="C131" i="8"/>
  <c r="D131" i="8"/>
  <c r="E131" i="8"/>
  <c r="F131" i="8"/>
  <c r="B370" i="8"/>
  <c r="C370" i="8"/>
  <c r="D370" i="8"/>
  <c r="E370" i="8"/>
  <c r="F370" i="8"/>
  <c r="B37" i="8"/>
  <c r="C37" i="8"/>
  <c r="D37" i="8"/>
  <c r="E37" i="8"/>
  <c r="F37" i="8"/>
  <c r="B35" i="8"/>
  <c r="C35" i="8"/>
  <c r="D35" i="8"/>
  <c r="E35" i="8"/>
  <c r="F35" i="8"/>
  <c r="B17" i="8"/>
  <c r="C17" i="8"/>
  <c r="D17" i="8"/>
  <c r="E17" i="8"/>
  <c r="F17" i="8"/>
  <c r="B352" i="8"/>
  <c r="C352" i="8"/>
  <c r="D352" i="8"/>
  <c r="E352" i="8"/>
  <c r="F352" i="8"/>
  <c r="B340" i="8"/>
  <c r="C340" i="8"/>
  <c r="D340" i="8"/>
  <c r="E340" i="8"/>
  <c r="F340" i="8"/>
  <c r="B98" i="8"/>
  <c r="C98" i="8"/>
  <c r="D98" i="8"/>
  <c r="E98" i="8"/>
  <c r="F98" i="8"/>
  <c r="B234" i="8"/>
  <c r="C234" i="8"/>
  <c r="D234" i="8"/>
  <c r="E234" i="8"/>
  <c r="F234" i="8"/>
  <c r="B112" i="8"/>
  <c r="C112" i="8"/>
  <c r="D112" i="8"/>
  <c r="E112" i="8"/>
  <c r="F112" i="8"/>
  <c r="B291" i="8"/>
  <c r="C291" i="8"/>
  <c r="D291" i="8"/>
  <c r="E291" i="8"/>
  <c r="F291" i="8"/>
  <c r="B154" i="8"/>
  <c r="C154" i="8"/>
  <c r="D154" i="8"/>
  <c r="E154" i="8"/>
  <c r="F154" i="8"/>
  <c r="B298" i="8"/>
  <c r="C298" i="8"/>
  <c r="D298" i="8"/>
  <c r="E298" i="8"/>
  <c r="F298" i="8"/>
  <c r="B7" i="8"/>
  <c r="C7" i="8"/>
  <c r="D7" i="8"/>
  <c r="E7" i="8"/>
  <c r="F7" i="8"/>
  <c r="B224" i="8"/>
  <c r="C224" i="8"/>
  <c r="D224" i="8"/>
  <c r="E224" i="8"/>
  <c r="F224" i="8"/>
  <c r="B242" i="8"/>
  <c r="C242" i="8"/>
  <c r="D242" i="8"/>
  <c r="E242" i="8"/>
  <c r="F242" i="8"/>
  <c r="B160" i="8"/>
  <c r="C160" i="8"/>
  <c r="D160" i="8"/>
  <c r="E160" i="8"/>
  <c r="F160" i="8"/>
  <c r="B265" i="8"/>
  <c r="C265" i="8"/>
  <c r="D265" i="8"/>
  <c r="E265" i="8"/>
  <c r="F265" i="8"/>
  <c r="B14" i="8"/>
  <c r="C14" i="8"/>
  <c r="D14" i="8"/>
  <c r="E14" i="8"/>
  <c r="F14" i="8"/>
  <c r="B349" i="8"/>
  <c r="C349" i="8"/>
  <c r="D349" i="8"/>
  <c r="E349" i="8"/>
  <c r="F349" i="8"/>
  <c r="B142" i="8"/>
  <c r="C142" i="8"/>
  <c r="D142" i="8"/>
  <c r="E142" i="8"/>
  <c r="F142" i="8"/>
  <c r="B70" i="8"/>
  <c r="C70" i="8"/>
  <c r="D70" i="8"/>
  <c r="E70" i="8"/>
  <c r="F70" i="8"/>
  <c r="B324" i="8"/>
  <c r="C324" i="8"/>
  <c r="D324" i="8"/>
  <c r="E324" i="8"/>
  <c r="F324" i="8"/>
  <c r="B43" i="8"/>
  <c r="C43" i="8"/>
  <c r="D43" i="8"/>
  <c r="E43" i="8"/>
  <c r="F43" i="8"/>
  <c r="B238" i="8"/>
  <c r="C238" i="8"/>
  <c r="D238" i="8"/>
  <c r="E238" i="8"/>
  <c r="F238" i="8"/>
  <c r="B93" i="8"/>
  <c r="C93" i="8"/>
  <c r="D93" i="8"/>
  <c r="E93" i="8"/>
  <c r="F93" i="8"/>
  <c r="B221" i="8"/>
  <c r="C221" i="8"/>
  <c r="D221" i="8"/>
  <c r="E221" i="8"/>
  <c r="F221" i="8"/>
  <c r="B260" i="8"/>
  <c r="C260" i="8"/>
  <c r="D260" i="8"/>
  <c r="E260" i="8"/>
  <c r="F260" i="8"/>
  <c r="B235" i="8"/>
  <c r="C235" i="8"/>
  <c r="D235" i="8"/>
  <c r="E235" i="8"/>
  <c r="F235" i="8"/>
  <c r="B182" i="8"/>
  <c r="C182" i="8"/>
  <c r="D182" i="8"/>
  <c r="E182" i="8"/>
  <c r="F182" i="8"/>
  <c r="B88" i="8"/>
  <c r="C88" i="8"/>
  <c r="D88" i="8"/>
  <c r="E88" i="8"/>
  <c r="F88" i="8"/>
  <c r="B97" i="8"/>
  <c r="C97" i="8"/>
  <c r="D97" i="8"/>
  <c r="E97" i="8"/>
  <c r="F97" i="8"/>
  <c r="B64" i="8"/>
  <c r="C64" i="8"/>
  <c r="D64" i="8"/>
  <c r="E64" i="8"/>
  <c r="F64" i="8"/>
  <c r="B84" i="8"/>
  <c r="C84" i="8"/>
  <c r="D84" i="8"/>
  <c r="E84" i="8"/>
  <c r="F84" i="8"/>
  <c r="B163" i="8"/>
  <c r="C163" i="8"/>
  <c r="D163" i="8"/>
  <c r="E163" i="8"/>
  <c r="F163" i="8"/>
  <c r="B9" i="8"/>
  <c r="C9" i="8"/>
  <c r="D9" i="8"/>
  <c r="E9" i="8"/>
  <c r="F9" i="8"/>
  <c r="B358" i="8"/>
  <c r="C358" i="8"/>
  <c r="D358" i="8"/>
  <c r="E358" i="8"/>
  <c r="F358" i="8"/>
  <c r="B330" i="8"/>
  <c r="C330" i="8"/>
  <c r="D330" i="8"/>
  <c r="E330" i="8"/>
  <c r="F330" i="8"/>
  <c r="B191" i="8"/>
  <c r="C191" i="8"/>
  <c r="D191" i="8"/>
  <c r="E191" i="8"/>
  <c r="F191" i="8"/>
  <c r="B355" i="8"/>
  <c r="C355" i="8"/>
  <c r="D355" i="8"/>
  <c r="E355" i="8"/>
  <c r="F355" i="8"/>
  <c r="B92" i="8"/>
  <c r="C92" i="8"/>
  <c r="D92" i="8"/>
  <c r="E92" i="8"/>
  <c r="F92" i="8"/>
  <c r="B36" i="8"/>
  <c r="C36" i="8"/>
  <c r="D36" i="8"/>
  <c r="E36" i="8"/>
  <c r="F36" i="8"/>
  <c r="B22" i="8"/>
  <c r="C22" i="8"/>
  <c r="D22" i="8"/>
  <c r="E22" i="8"/>
  <c r="F22" i="8"/>
  <c r="B13" i="8"/>
  <c r="C13" i="8"/>
  <c r="D13" i="8"/>
  <c r="E13" i="8"/>
  <c r="F13" i="8"/>
  <c r="B42" i="8"/>
  <c r="C42" i="8"/>
  <c r="D42" i="8"/>
  <c r="E42" i="8"/>
  <c r="F42" i="8"/>
  <c r="B47" i="8"/>
  <c r="C47" i="8"/>
  <c r="D47" i="8"/>
  <c r="E47" i="8"/>
  <c r="F47" i="8"/>
  <c r="B225" i="8"/>
  <c r="C225" i="8"/>
  <c r="D225" i="8"/>
  <c r="E225" i="8"/>
  <c r="F225" i="8"/>
  <c r="B264" i="8"/>
  <c r="C264" i="8"/>
  <c r="D264" i="8"/>
  <c r="E264" i="8"/>
  <c r="F264" i="8"/>
  <c r="B189" i="8"/>
  <c r="C189" i="8"/>
  <c r="D189" i="8"/>
  <c r="E189" i="8"/>
  <c r="F189" i="8"/>
  <c r="B85" i="8"/>
  <c r="C85" i="8"/>
  <c r="D85" i="8"/>
  <c r="E85" i="8"/>
  <c r="F85" i="8"/>
  <c r="B206" i="8"/>
  <c r="C206" i="8"/>
  <c r="D206" i="8"/>
  <c r="E206" i="8"/>
  <c r="F206" i="8"/>
  <c r="B365" i="8"/>
  <c r="C365" i="8"/>
  <c r="D365" i="8"/>
  <c r="E365" i="8"/>
  <c r="F365" i="8"/>
  <c r="B332" i="8"/>
  <c r="C332" i="8"/>
  <c r="D332" i="8"/>
  <c r="E332" i="8"/>
  <c r="F332" i="8"/>
  <c r="B119" i="8"/>
  <c r="C119" i="8"/>
  <c r="D119" i="8"/>
  <c r="E119" i="8"/>
  <c r="F119" i="8"/>
  <c r="B199" i="8"/>
  <c r="C199" i="8"/>
  <c r="D199" i="8"/>
  <c r="E199" i="8"/>
  <c r="F199" i="8"/>
  <c r="B137" i="8"/>
  <c r="C137" i="8"/>
  <c r="D137" i="8"/>
  <c r="E137" i="8"/>
  <c r="F137" i="8"/>
  <c r="B113" i="8"/>
  <c r="C113" i="8"/>
  <c r="D113" i="8"/>
  <c r="E113" i="8"/>
  <c r="F113" i="8"/>
  <c r="B222" i="8"/>
  <c r="C222" i="8"/>
  <c r="D222" i="8"/>
  <c r="E222" i="8"/>
  <c r="F222" i="8"/>
  <c r="B171" i="8"/>
  <c r="C171" i="8"/>
  <c r="D171" i="8"/>
  <c r="E171" i="8"/>
  <c r="F171" i="8"/>
  <c r="B63" i="8"/>
  <c r="C63" i="8"/>
  <c r="D63" i="8"/>
  <c r="E63" i="8"/>
  <c r="F63" i="8"/>
  <c r="B350" i="8"/>
  <c r="C350" i="8"/>
  <c r="D350" i="8"/>
  <c r="E350" i="8"/>
  <c r="F350" i="8"/>
  <c r="B71" i="8"/>
  <c r="C71" i="8"/>
  <c r="D71" i="8"/>
  <c r="E71" i="8"/>
  <c r="F71" i="8"/>
  <c r="B78" i="8"/>
  <c r="C78" i="8"/>
  <c r="D78" i="8"/>
  <c r="E78" i="8"/>
  <c r="F78" i="8"/>
  <c r="B296" i="8"/>
  <c r="C296" i="8"/>
  <c r="D296" i="8"/>
  <c r="E296" i="8"/>
  <c r="F296" i="8"/>
  <c r="B18" i="8"/>
  <c r="C18" i="8"/>
  <c r="D18" i="8"/>
  <c r="E18" i="8"/>
  <c r="F18" i="8"/>
  <c r="B338" i="8"/>
  <c r="C338" i="8"/>
  <c r="D338" i="8"/>
  <c r="E338" i="8"/>
  <c r="F338" i="8"/>
  <c r="B302" i="8"/>
  <c r="C302" i="8"/>
  <c r="D302" i="8"/>
  <c r="E302" i="8"/>
  <c r="F302" i="8"/>
  <c r="B25" i="8"/>
  <c r="C25" i="8"/>
  <c r="D25" i="8"/>
  <c r="E25" i="8"/>
  <c r="F25" i="8"/>
  <c r="B270" i="8"/>
  <c r="C270" i="8"/>
  <c r="D270" i="8"/>
  <c r="E270" i="8"/>
  <c r="F270" i="8"/>
  <c r="B155" i="8"/>
  <c r="C155" i="8"/>
  <c r="D155" i="8"/>
  <c r="E155" i="8"/>
  <c r="F155" i="8"/>
  <c r="B359" i="8"/>
  <c r="C359" i="8"/>
  <c r="D359" i="8"/>
  <c r="E359" i="8"/>
  <c r="F359" i="8"/>
  <c r="B91" i="8"/>
  <c r="C91" i="8"/>
  <c r="D91" i="8"/>
  <c r="E91" i="8"/>
  <c r="F91" i="8"/>
  <c r="B308" i="8"/>
  <c r="C308" i="8"/>
  <c r="D308" i="8"/>
  <c r="E308" i="8"/>
  <c r="F308" i="8"/>
  <c r="B95" i="8"/>
  <c r="C95" i="8"/>
  <c r="D95" i="8"/>
  <c r="E95" i="8"/>
  <c r="F95" i="8"/>
  <c r="B297" i="8"/>
  <c r="C297" i="8"/>
  <c r="D297" i="8"/>
  <c r="E297" i="8"/>
  <c r="F297" i="8"/>
  <c r="B130" i="8"/>
  <c r="C130" i="8"/>
  <c r="D130" i="8"/>
  <c r="E130" i="8"/>
  <c r="F130" i="8"/>
  <c r="B34" i="8"/>
  <c r="C34" i="8"/>
  <c r="D34" i="8"/>
  <c r="E34" i="8"/>
  <c r="F34" i="8"/>
  <c r="B149" i="8"/>
  <c r="C149" i="8"/>
  <c r="D149" i="8"/>
  <c r="E149" i="8"/>
  <c r="F149" i="8"/>
  <c r="B323" i="8"/>
  <c r="C323" i="8"/>
  <c r="D323" i="8"/>
  <c r="E323" i="8"/>
  <c r="F323" i="8"/>
  <c r="B241" i="8"/>
  <c r="C241" i="8"/>
  <c r="D241" i="8"/>
  <c r="E241" i="8"/>
  <c r="F241" i="8"/>
  <c r="B278" i="8"/>
  <c r="C278" i="8"/>
  <c r="D278" i="8"/>
  <c r="E278" i="8"/>
  <c r="F278" i="8"/>
  <c r="B15" i="8"/>
  <c r="C15" i="8"/>
  <c r="D15" i="8"/>
  <c r="E15" i="8"/>
  <c r="F15" i="8"/>
  <c r="B319" i="8"/>
  <c r="C319" i="8"/>
  <c r="D319" i="8"/>
  <c r="E319" i="8"/>
  <c r="F319" i="8"/>
  <c r="B59" i="8"/>
  <c r="C59" i="8"/>
  <c r="D59" i="8"/>
  <c r="E59" i="8"/>
  <c r="F59" i="8"/>
  <c r="B106" i="8"/>
  <c r="C106" i="8"/>
  <c r="D106" i="8"/>
  <c r="E106" i="8"/>
  <c r="F106" i="8"/>
  <c r="B174" i="8"/>
  <c r="C174" i="8"/>
  <c r="D174" i="8"/>
  <c r="E174" i="8"/>
  <c r="F174" i="8"/>
  <c r="B151" i="8"/>
  <c r="C151" i="8"/>
  <c r="D151" i="8"/>
  <c r="E151" i="8"/>
  <c r="F151" i="8"/>
  <c r="B362" i="8"/>
  <c r="C362" i="8"/>
  <c r="D362" i="8"/>
  <c r="E362" i="8"/>
  <c r="F362" i="8"/>
  <c r="B228" i="8"/>
  <c r="C228" i="8"/>
  <c r="D228" i="8"/>
  <c r="E228" i="8"/>
  <c r="F228" i="8"/>
  <c r="B275" i="8"/>
  <c r="C275" i="8"/>
  <c r="D275" i="8"/>
  <c r="E275" i="8"/>
  <c r="F275" i="8"/>
  <c r="B44" i="8"/>
  <c r="C44" i="8"/>
  <c r="D44" i="8"/>
  <c r="E44" i="8"/>
  <c r="F44" i="8"/>
  <c r="B314" i="8"/>
  <c r="C314" i="8"/>
  <c r="D314" i="8"/>
  <c r="E314" i="8"/>
  <c r="F314" i="8"/>
  <c r="B87" i="8"/>
  <c r="C87" i="8"/>
  <c r="D87" i="8"/>
  <c r="E87" i="8"/>
  <c r="F87" i="8"/>
  <c r="B170" i="8"/>
  <c r="C170" i="8"/>
  <c r="D170" i="8"/>
  <c r="E170" i="8"/>
  <c r="F170" i="8"/>
  <c r="B16" i="8"/>
  <c r="C16" i="8"/>
  <c r="D16" i="8"/>
  <c r="E16" i="8"/>
  <c r="F16" i="8"/>
  <c r="B39" i="8"/>
  <c r="C39" i="8"/>
  <c r="D39" i="8"/>
  <c r="E39" i="8"/>
  <c r="F39" i="8"/>
  <c r="B347" i="8"/>
  <c r="C347" i="8"/>
  <c r="D347" i="8"/>
  <c r="E347" i="8"/>
  <c r="F347" i="8"/>
  <c r="B102" i="8"/>
  <c r="C102" i="8"/>
  <c r="D102" i="8"/>
  <c r="E102" i="8"/>
  <c r="F102" i="8"/>
  <c r="B293" i="8"/>
  <c r="C293" i="8"/>
  <c r="D293" i="8"/>
  <c r="E293" i="8"/>
  <c r="F293" i="8"/>
  <c r="B123" i="8"/>
  <c r="C123" i="8"/>
  <c r="D123" i="8"/>
  <c r="E123" i="8"/>
  <c r="F123" i="8"/>
  <c r="B127" i="8"/>
  <c r="C127" i="8"/>
  <c r="D127" i="8"/>
  <c r="E127" i="8"/>
  <c r="F127" i="8"/>
  <c r="B361" i="8"/>
  <c r="C361" i="8"/>
  <c r="D361" i="8"/>
  <c r="E361" i="8"/>
  <c r="F361" i="8"/>
  <c r="B215" i="8"/>
  <c r="C215" i="8"/>
  <c r="D215" i="8"/>
  <c r="E215" i="8"/>
  <c r="F215" i="8"/>
  <c r="B230" i="8"/>
  <c r="C230" i="8"/>
  <c r="D230" i="8"/>
  <c r="E230" i="8"/>
  <c r="F230" i="8"/>
  <c r="B335" i="8"/>
  <c r="C335" i="8"/>
  <c r="D335" i="8"/>
  <c r="E335" i="8"/>
  <c r="F335" i="8"/>
  <c r="B107" i="8"/>
  <c r="C107" i="8"/>
  <c r="D107" i="8"/>
  <c r="E107" i="8"/>
  <c r="F107" i="8"/>
  <c r="B133" i="8"/>
  <c r="C133" i="8"/>
  <c r="D133" i="8"/>
  <c r="E133" i="8"/>
  <c r="F133" i="8"/>
  <c r="B55" i="8"/>
  <c r="C55" i="8"/>
  <c r="D55" i="8"/>
  <c r="E55" i="8"/>
  <c r="F55" i="8"/>
  <c r="B245" i="8"/>
  <c r="C245" i="8"/>
  <c r="D245" i="8"/>
  <c r="E245" i="8"/>
  <c r="F245" i="8"/>
  <c r="B125" i="8"/>
  <c r="C125" i="8"/>
  <c r="D125" i="8"/>
  <c r="E125" i="8"/>
  <c r="F125" i="8"/>
  <c r="B60" i="8"/>
  <c r="C60" i="8"/>
  <c r="D60" i="8"/>
  <c r="E60" i="8"/>
  <c r="F60" i="8"/>
  <c r="B29" i="8"/>
  <c r="C29" i="8"/>
  <c r="D29" i="8"/>
  <c r="E29" i="8"/>
  <c r="F29" i="8"/>
  <c r="B69" i="8"/>
  <c r="C69" i="8"/>
  <c r="D69" i="8"/>
  <c r="E69" i="8"/>
  <c r="F69" i="8"/>
  <c r="B342" i="8"/>
  <c r="C342" i="8"/>
  <c r="D342" i="8"/>
  <c r="E342" i="8"/>
  <c r="F342" i="8"/>
  <c r="B258" i="8"/>
  <c r="C258" i="8"/>
  <c r="D258" i="8"/>
  <c r="E258" i="8"/>
  <c r="F258" i="8"/>
  <c r="B20" i="8"/>
  <c r="C20" i="8"/>
  <c r="D20" i="8"/>
  <c r="E20" i="8"/>
  <c r="F20" i="8"/>
  <c r="B364" i="8"/>
  <c r="C364" i="8"/>
  <c r="D364" i="8"/>
  <c r="E364" i="8"/>
  <c r="F364" i="8"/>
  <c r="B179" i="8"/>
  <c r="C179" i="8"/>
  <c r="D179" i="8"/>
  <c r="E179" i="8"/>
  <c r="F179" i="8"/>
  <c r="B152" i="8"/>
  <c r="C152" i="8"/>
  <c r="D152" i="8"/>
  <c r="E152" i="8"/>
  <c r="F152" i="8"/>
  <c r="B249" i="8"/>
  <c r="C249" i="8"/>
  <c r="D249" i="8"/>
  <c r="E249" i="8"/>
  <c r="F249" i="8"/>
  <c r="J33" i="2" l="1"/>
  <c r="J280" i="2"/>
  <c r="J159" i="2"/>
  <c r="I280" i="2"/>
  <c r="J117" i="2"/>
  <c r="J415" i="2"/>
  <c r="C44" i="3" l="1"/>
  <c r="C42" i="3"/>
  <c r="F280" i="8"/>
  <c r="E280" i="8"/>
  <c r="D280" i="8"/>
  <c r="C280" i="8"/>
  <c r="B280" i="8"/>
  <c r="J3" i="8"/>
  <c r="J2" i="8"/>
  <c r="G3" i="7"/>
  <c r="C26" i="6"/>
  <c r="D23" i="6"/>
  <c r="D22" i="6"/>
  <c r="D26" i="6" s="1"/>
  <c r="D20" i="6"/>
  <c r="C20" i="6"/>
  <c r="C18" i="6"/>
  <c r="D17" i="6"/>
  <c r="D18" i="6" s="1"/>
  <c r="C16" i="6"/>
  <c r="D15" i="6"/>
  <c r="D14" i="6"/>
  <c r="D13" i="6"/>
  <c r="M12" i="6"/>
  <c r="D12" i="6"/>
  <c r="F11" i="5"/>
  <c r="G8" i="5" s="1"/>
  <c r="G3" i="5"/>
  <c r="G3" i="4"/>
  <c r="G2" i="4"/>
  <c r="F112" i="3"/>
  <c r="O48" i="3"/>
  <c r="P48" i="3" s="1"/>
  <c r="C48" i="3"/>
  <c r="O46" i="3"/>
  <c r="P46" i="3" s="1"/>
  <c r="C46" i="3"/>
  <c r="O38" i="3"/>
  <c r="P38" i="3" s="1"/>
  <c r="C38" i="3"/>
  <c r="O20" i="3"/>
  <c r="P20" i="3" s="1"/>
  <c r="C20" i="3"/>
  <c r="O18" i="3"/>
  <c r="P18" i="3" s="1"/>
  <c r="C18" i="3"/>
  <c r="O16" i="3"/>
  <c r="P16" i="3" s="1"/>
  <c r="C16" i="3"/>
  <c r="O14" i="3"/>
  <c r="P14" i="3" s="1"/>
  <c r="C14" i="3"/>
  <c r="O12" i="3"/>
  <c r="P12" i="3" s="1"/>
  <c r="C12" i="3"/>
  <c r="C10" i="3"/>
  <c r="N3" i="3"/>
  <c r="J3" i="2"/>
  <c r="N4" i="3" s="1"/>
  <c r="J2" i="2"/>
  <c r="D2" i="2"/>
  <c r="D16" i="6" l="1"/>
  <c r="D21" i="6" s="1"/>
  <c r="D27" i="6" s="1"/>
  <c r="J434" i="2" s="1"/>
  <c r="D2" i="8"/>
  <c r="D2" i="7"/>
  <c r="D2" i="5"/>
  <c r="C2" i="4"/>
  <c r="G2" i="5"/>
  <c r="G2" i="7"/>
  <c r="G3" i="3"/>
  <c r="C21" i="6"/>
  <c r="C27" i="6" s="1"/>
  <c r="I434" i="2" s="1"/>
  <c r="L15" i="2" l="1"/>
  <c r="H291" i="8" s="1"/>
  <c r="L18" i="2"/>
  <c r="L26" i="2"/>
  <c r="H246" i="8" s="1"/>
  <c r="L17" i="2"/>
  <c r="H152" i="8" s="1"/>
  <c r="L8" i="2"/>
  <c r="H13" i="8" s="1"/>
  <c r="L424" i="2"/>
  <c r="L276" i="2"/>
  <c r="H95" i="8" s="1"/>
  <c r="L426" i="2"/>
  <c r="H45" i="8" s="1"/>
  <c r="L387" i="2"/>
  <c r="L10" i="2"/>
  <c r="H130" i="8" s="1"/>
  <c r="L389" i="2"/>
  <c r="H339" i="8" s="1"/>
  <c r="L390" i="2"/>
  <c r="H316" i="8" s="1"/>
  <c r="L83" i="2"/>
  <c r="H100" i="8" s="1"/>
  <c r="L23" i="2"/>
  <c r="H82" i="8" s="1"/>
  <c r="L25" i="2"/>
  <c r="H47" i="8" s="1"/>
  <c r="L391" i="2"/>
  <c r="H337" i="8" s="1"/>
  <c r="L22" i="2"/>
  <c r="L9" i="2"/>
  <c r="H11" i="8" s="1"/>
  <c r="L345" i="2"/>
  <c r="H137" i="8" s="1"/>
  <c r="L148" i="2"/>
  <c r="H42" i="8" s="1"/>
  <c r="L115" i="2"/>
  <c r="H178" i="8" s="1"/>
  <c r="L101" i="2"/>
  <c r="L388" i="2"/>
  <c r="H305" i="8" s="1"/>
  <c r="L430" i="2"/>
  <c r="H202" i="8" s="1"/>
  <c r="L262" i="2"/>
  <c r="L243" i="2"/>
  <c r="H261" i="8" s="1"/>
  <c r="L49" i="2"/>
  <c r="H163" i="8" s="1"/>
  <c r="L199" i="2"/>
  <c r="H301" i="8" s="1"/>
  <c r="L212" i="2"/>
  <c r="H98" i="8" s="1"/>
  <c r="L219" i="2"/>
  <c r="H210" i="8" s="1"/>
  <c r="L294" i="2"/>
  <c r="H340" i="8" s="1"/>
  <c r="L85" i="2"/>
  <c r="H83" i="8" s="1"/>
  <c r="L88" i="2"/>
  <c r="L416" i="2"/>
  <c r="L182" i="2"/>
  <c r="H354" i="8" s="1"/>
  <c r="L210" i="2"/>
  <c r="L133" i="2"/>
  <c r="H15" i="8" s="1"/>
  <c r="L171" i="2"/>
  <c r="H361" i="8" s="1"/>
  <c r="L39" i="2"/>
  <c r="H156" i="8" s="1"/>
  <c r="L92" i="2"/>
  <c r="L194" i="2"/>
  <c r="H320" i="8" s="1"/>
  <c r="L309" i="2"/>
  <c r="L118" i="2"/>
  <c r="L66" i="2"/>
  <c r="H68" i="8" s="1"/>
  <c r="L164" i="2"/>
  <c r="H338" i="8" s="1"/>
  <c r="L319" i="2"/>
  <c r="L81" i="2"/>
  <c r="H65" i="8" s="1"/>
  <c r="L329" i="2"/>
  <c r="H343" i="8" s="1"/>
  <c r="L321" i="2"/>
  <c r="H345" i="8" s="1"/>
  <c r="L130" i="2"/>
  <c r="H49" i="8" s="1"/>
  <c r="L129" i="2"/>
  <c r="H174" i="8" s="1"/>
  <c r="L306" i="2"/>
  <c r="H158" i="8" s="1"/>
  <c r="L206" i="2"/>
  <c r="H333" i="8" s="1"/>
  <c r="L380" i="2"/>
  <c r="H75" i="8" s="1"/>
  <c r="L249" i="2"/>
  <c r="H164" i="8" s="1"/>
  <c r="L82" i="2"/>
  <c r="H43" i="8" s="1"/>
  <c r="L269" i="2"/>
  <c r="H319" i="8" s="1"/>
  <c r="L87" i="2"/>
  <c r="H168" i="8" s="1"/>
  <c r="L261" i="2"/>
  <c r="H222" i="8" s="1"/>
  <c r="L73" i="2"/>
  <c r="L403" i="2"/>
  <c r="H71" i="8" s="1"/>
  <c r="L252" i="2"/>
  <c r="H73" i="8" s="1"/>
  <c r="L267" i="2"/>
  <c r="H195" i="8" s="1"/>
  <c r="L153" i="2"/>
  <c r="H44" i="8" s="1"/>
  <c r="L192" i="2"/>
  <c r="H366" i="8" s="1"/>
  <c r="L168" i="2"/>
  <c r="H311" i="8" s="1"/>
  <c r="L105" i="2"/>
  <c r="H21" i="8" s="1"/>
  <c r="L263" i="2"/>
  <c r="H236" i="8" s="1"/>
  <c r="L54" i="2"/>
  <c r="H66" i="8" s="1"/>
  <c r="L120" i="2"/>
  <c r="H104" i="8" s="1"/>
  <c r="L273" i="2"/>
  <c r="H165" i="8" s="1"/>
  <c r="L274" i="2"/>
  <c r="H94" i="8" s="1"/>
  <c r="L93" i="2"/>
  <c r="H39" i="8" s="1"/>
  <c r="L381" i="2"/>
  <c r="H273" i="8" s="1"/>
  <c r="L109" i="2"/>
  <c r="H78" i="8" s="1"/>
  <c r="L180" i="2"/>
  <c r="H324" i="8" s="1"/>
  <c r="L253" i="2"/>
  <c r="H247" i="8" s="1"/>
  <c r="L119" i="2"/>
  <c r="H115" i="8" s="1"/>
  <c r="L411" i="2"/>
  <c r="H103" i="8" s="1"/>
  <c r="L65" i="2"/>
  <c r="H193" i="8" s="1"/>
  <c r="L213" i="2"/>
  <c r="H101" i="8" s="1"/>
  <c r="L195" i="2"/>
  <c r="H281" i="8" s="1"/>
  <c r="L102" i="2"/>
  <c r="H67" i="8" s="1"/>
  <c r="L149" i="2"/>
  <c r="H33" i="8" s="1"/>
  <c r="L379" i="2"/>
  <c r="L121" i="2"/>
  <c r="H17" i="8" s="1"/>
  <c r="L372" i="2"/>
  <c r="L327" i="2"/>
  <c r="H177" i="8" s="1"/>
  <c r="L191" i="2"/>
  <c r="H355" i="8" s="1"/>
  <c r="L305" i="2"/>
  <c r="H213" i="8" s="1"/>
  <c r="L183" i="2"/>
  <c r="L421" i="2"/>
  <c r="H26" i="8" s="1"/>
  <c r="L145" i="2"/>
  <c r="H116" i="8" s="1"/>
  <c r="L259" i="2"/>
  <c r="L144" i="2"/>
  <c r="H188" i="8" s="1"/>
  <c r="L310" i="2"/>
  <c r="L371" i="2"/>
  <c r="H84" i="8" s="1"/>
  <c r="L91" i="2"/>
  <c r="L324" i="2"/>
  <c r="H326" i="8" s="1"/>
  <c r="L336" i="2"/>
  <c r="H233" i="8" s="1"/>
  <c r="L246" i="2"/>
  <c r="L377" i="2"/>
  <c r="L362" i="2"/>
  <c r="H30" i="8" s="1"/>
  <c r="L315" i="2"/>
  <c r="L138" i="2"/>
  <c r="L163" i="2"/>
  <c r="L256" i="2"/>
  <c r="H22" i="8" s="1"/>
  <c r="L189" i="2"/>
  <c r="H184" i="8" s="1"/>
  <c r="L104" i="2"/>
  <c r="L347" i="2"/>
  <c r="H266" i="8" s="1"/>
  <c r="L16" i="2"/>
  <c r="H53" i="8" s="1"/>
  <c r="L318" i="2"/>
  <c r="H303" i="8" s="1"/>
  <c r="L396" i="2"/>
  <c r="H363" i="8" s="1"/>
  <c r="L307" i="2"/>
  <c r="H167" i="8" s="1"/>
  <c r="L251" i="2"/>
  <c r="L98" i="2"/>
  <c r="L419" i="2"/>
  <c r="H54" i="8" s="1"/>
  <c r="L84" i="2"/>
  <c r="H90" i="8" s="1"/>
  <c r="L29" i="2"/>
  <c r="L190" i="2"/>
  <c r="H370" i="8" s="1"/>
  <c r="L37" i="2"/>
  <c r="H46" i="8" s="1"/>
  <c r="L217" i="2"/>
  <c r="H201" i="8" s="1"/>
  <c r="L97" i="2"/>
  <c r="L156" i="2"/>
  <c r="H180" i="8" s="1"/>
  <c r="L316" i="2"/>
  <c r="H250" i="8" s="1"/>
  <c r="L413" i="2"/>
  <c r="H134" i="8" s="1"/>
  <c r="L30" i="2"/>
  <c r="L106" i="2"/>
  <c r="H208" i="8" s="1"/>
  <c r="L349" i="2"/>
  <c r="H329" i="8" s="1"/>
  <c r="L86" i="2"/>
  <c r="H306" i="8" s="1"/>
  <c r="L178" i="2"/>
  <c r="H335" i="8" s="1"/>
  <c r="L340" i="2"/>
  <c r="H123" i="8" s="1"/>
  <c r="L95" i="2"/>
  <c r="H10" i="8" s="1"/>
  <c r="L70" i="2"/>
  <c r="L338" i="2"/>
  <c r="H240" i="8" s="1"/>
  <c r="L202" i="2"/>
  <c r="H317" i="8" s="1"/>
  <c r="L134" i="2"/>
  <c r="L248" i="2"/>
  <c r="H356" i="8" s="1"/>
  <c r="L165" i="2"/>
  <c r="H350" i="8" s="1"/>
  <c r="L410" i="2"/>
  <c r="H111" i="8" s="1"/>
  <c r="L169" i="2"/>
  <c r="H300" i="8" s="1"/>
  <c r="L218" i="2"/>
  <c r="H216" i="8" s="1"/>
  <c r="L211" i="2"/>
  <c r="H248" i="8" s="1"/>
  <c r="L177" i="2"/>
  <c r="H197" i="8" s="1"/>
  <c r="L361" i="2"/>
  <c r="H61" i="8" s="1"/>
  <c r="L200" i="2"/>
  <c r="H368" i="8" s="1"/>
  <c r="L155" i="2"/>
  <c r="H31" i="8" s="1"/>
  <c r="L185" i="2"/>
  <c r="H344" i="8" s="1"/>
  <c r="L139" i="2"/>
  <c r="H40" i="8" s="1"/>
  <c r="L278" i="2"/>
  <c r="H191" i="8" s="1"/>
  <c r="L137" i="2"/>
  <c r="L220" i="2"/>
  <c r="L317" i="2"/>
  <c r="H88" i="8" s="1"/>
  <c r="L201" i="2"/>
  <c r="L31" i="2"/>
  <c r="H28" i="8" s="1"/>
  <c r="L221" i="2"/>
  <c r="H323" i="8" s="1"/>
  <c r="L197" i="2"/>
  <c r="H365" i="8" s="1"/>
  <c r="L187" i="2"/>
  <c r="H310" i="8" s="1"/>
  <c r="L365" i="2"/>
  <c r="H58" i="8" s="1"/>
  <c r="L214" i="2"/>
  <c r="L330" i="2"/>
  <c r="L397" i="2"/>
  <c r="L215" i="2"/>
  <c r="L244" i="2"/>
  <c r="L53" i="2"/>
  <c r="L184" i="2"/>
  <c r="H259" i="8" s="1"/>
  <c r="L429" i="2"/>
  <c r="H214" i="8" s="1"/>
  <c r="L229" i="2"/>
  <c r="L236" i="2"/>
  <c r="H351" i="8" s="1"/>
  <c r="L230" i="2"/>
  <c r="H218" i="8" s="1"/>
  <c r="L369" i="2"/>
  <c r="L203" i="2"/>
  <c r="H349" i="8" s="1"/>
  <c r="L154" i="2"/>
  <c r="H18" i="8" s="1"/>
  <c r="L55" i="2"/>
  <c r="H221" i="8" s="1"/>
  <c r="L290" i="2"/>
  <c r="H336" i="8" s="1"/>
  <c r="L304" i="2"/>
  <c r="H125" i="8" s="1"/>
  <c r="L366" i="2"/>
  <c r="H145" i="8" s="1"/>
  <c r="L235" i="2"/>
  <c r="H249" i="8" s="1"/>
  <c r="L179" i="2"/>
  <c r="H353" i="8" s="1"/>
  <c r="L402" i="2"/>
  <c r="L311" i="2"/>
  <c r="H309" i="8" s="1"/>
  <c r="L357" i="2"/>
  <c r="H162" i="8" s="1"/>
  <c r="L266" i="2"/>
  <c r="H166" i="8" s="1"/>
  <c r="L14" i="2"/>
  <c r="L331" i="2"/>
  <c r="H231" i="8" s="1"/>
  <c r="L128" i="2"/>
  <c r="H147" i="8" s="1"/>
  <c r="L223" i="2"/>
  <c r="H194" i="8" s="1"/>
  <c r="L173" i="2"/>
  <c r="H359" i="8" s="1"/>
  <c r="L131" i="2"/>
  <c r="H16" i="8" s="1"/>
  <c r="L188" i="2"/>
  <c r="H289" i="8" s="1"/>
  <c r="L245" i="2"/>
  <c r="L57" i="2"/>
  <c r="H148" i="8" s="1"/>
  <c r="L216" i="2"/>
  <c r="H205" i="8" s="1"/>
  <c r="L181" i="2"/>
  <c r="H294" i="8" s="1"/>
  <c r="L161" i="2"/>
  <c r="L260" i="2"/>
  <c r="H302" i="8" s="1"/>
  <c r="L341" i="2"/>
  <c r="H207" i="8" s="1"/>
  <c r="L427" i="2"/>
  <c r="H185" i="8" s="1"/>
  <c r="L224" i="2"/>
  <c r="H369" i="8" s="1"/>
  <c r="L428" i="2"/>
  <c r="H226" i="8" s="1"/>
  <c r="L35" i="2"/>
  <c r="L322" i="2"/>
  <c r="L242" i="2"/>
  <c r="H160" i="8" s="1"/>
  <c r="L384" i="2"/>
  <c r="L404" i="2"/>
  <c r="H146" i="8" s="1"/>
  <c r="L398" i="2"/>
  <c r="H271" i="8" s="1"/>
  <c r="L314" i="2"/>
  <c r="L408" i="2"/>
  <c r="L96" i="2"/>
  <c r="H87" i="8" s="1"/>
  <c r="L146" i="2"/>
  <c r="L166" i="2"/>
  <c r="L225" i="2"/>
  <c r="H245" i="8" s="1"/>
  <c r="L75" i="2"/>
  <c r="H85" i="8" s="1"/>
  <c r="L44" i="2"/>
  <c r="L268" i="2"/>
  <c r="H262" i="8" s="1"/>
  <c r="L170" i="2"/>
  <c r="H318" i="8" s="1"/>
  <c r="L52" i="2"/>
  <c r="L313" i="2"/>
  <c r="H267" i="8" s="1"/>
  <c r="L233" i="2"/>
  <c r="H358" i="8" s="1"/>
  <c r="L342" i="2"/>
  <c r="H215" i="8" s="1"/>
  <c r="L193" i="2"/>
  <c r="L348" i="2"/>
  <c r="H212" i="8" s="1"/>
  <c r="L143" i="2"/>
  <c r="H81" i="8" s="1"/>
  <c r="L226" i="2"/>
  <c r="H241" i="8" s="1"/>
  <c r="L198" i="2"/>
  <c r="L264" i="2"/>
  <c r="H124" i="8" s="1"/>
  <c r="L291" i="2"/>
  <c r="H332" i="8" s="1"/>
  <c r="L333" i="2"/>
  <c r="H298" i="8" s="1"/>
  <c r="L122" i="2"/>
  <c r="H143" i="8" s="1"/>
  <c r="L308" i="2"/>
  <c r="L370" i="2"/>
  <c r="H172" i="8" s="1"/>
  <c r="L298" i="2"/>
  <c r="H283" i="8" s="1"/>
  <c r="L222" i="2"/>
  <c r="L326" i="2"/>
  <c r="H265" i="8" s="1"/>
  <c r="L312" i="2"/>
  <c r="H196" i="8" s="1"/>
  <c r="L207" i="2"/>
  <c r="H347" i="8" s="1"/>
  <c r="L334" i="2"/>
  <c r="L47" i="2"/>
  <c r="L76" i="2"/>
  <c r="H126" i="8" s="1"/>
  <c r="L172" i="2"/>
  <c r="H269" i="8" s="1"/>
  <c r="L132" i="2"/>
  <c r="H97" i="8" s="1"/>
  <c r="L382" i="2"/>
  <c r="L343" i="2"/>
  <c r="H122" i="8" s="1"/>
  <c r="L247" i="2"/>
  <c r="H192" i="8" s="1"/>
  <c r="L373" i="2"/>
  <c r="L63" i="2"/>
  <c r="H253" i="8" s="1"/>
  <c r="L332" i="2"/>
  <c r="H113" i="8" s="1"/>
  <c r="L272" i="2"/>
  <c r="H260" i="8" s="1"/>
  <c r="L293" i="2"/>
  <c r="H187" i="8" s="1"/>
  <c r="L265" i="2"/>
  <c r="H224" i="8" s="1"/>
  <c r="L142" i="2"/>
  <c r="L303" i="2"/>
  <c r="H32" i="8" s="1"/>
  <c r="L38" i="2"/>
  <c r="L126" i="2"/>
  <c r="H135" i="8" s="1"/>
  <c r="L123" i="2"/>
  <c r="H228" i="8" s="1"/>
  <c r="L325" i="2"/>
  <c r="H223" i="8" s="1"/>
  <c r="L287" i="2"/>
  <c r="L254" i="2"/>
  <c r="H352" i="8" s="1"/>
  <c r="L234" i="2"/>
  <c r="H362" i="8" s="1"/>
  <c r="L346" i="2"/>
  <c r="L162" i="2"/>
  <c r="H295" i="8" s="1"/>
  <c r="L196" i="2"/>
  <c r="H173" i="8" s="1"/>
  <c r="L50" i="2"/>
  <c r="H229" i="8" s="1"/>
  <c r="L392" i="2"/>
  <c r="H263" i="8" s="1"/>
  <c r="L147" i="2"/>
  <c r="H296" i="8" s="1"/>
  <c r="L323" i="2"/>
  <c r="H287" i="8" s="1"/>
  <c r="L176" i="2"/>
  <c r="L383" i="2"/>
  <c r="H206" i="8" s="1"/>
  <c r="L58" i="2"/>
  <c r="H235" i="8" s="1"/>
  <c r="L112" i="2"/>
  <c r="H209" i="8" s="1"/>
  <c r="L204" i="2"/>
  <c r="L108" i="2"/>
  <c r="H189" i="8" s="1"/>
  <c r="L113" i="2"/>
  <c r="H91" i="8" s="1"/>
  <c r="L56" i="2"/>
  <c r="H60" i="8" s="1"/>
  <c r="L270" i="2"/>
  <c r="H169" i="8" s="1"/>
  <c r="L19" i="2"/>
  <c r="H59" i="8" s="1"/>
  <c r="L175" i="2"/>
  <c r="H280" i="8" s="1"/>
  <c r="L103" i="2"/>
  <c r="H20" i="8" s="1"/>
  <c r="L94" i="2"/>
  <c r="H117" i="8" s="1"/>
  <c r="L359" i="2"/>
  <c r="H285" i="8" s="1"/>
  <c r="L114" i="2"/>
  <c r="H106" i="8" s="1"/>
  <c r="L420" i="2"/>
  <c r="H8" i="8" s="1"/>
  <c r="L344" i="2"/>
  <c r="H24" i="8" s="1"/>
  <c r="L48" i="2"/>
  <c r="H23" i="8" s="1"/>
  <c r="L71" i="2"/>
  <c r="H129" i="8" s="1"/>
  <c r="L72" i="2"/>
  <c r="L425" i="2"/>
  <c r="H79" i="8" s="1"/>
  <c r="L378" i="2"/>
  <c r="H70" i="8" s="1"/>
  <c r="L275" i="2"/>
  <c r="H325" i="8" s="1"/>
  <c r="L395" i="2"/>
  <c r="L174" i="2"/>
  <c r="H341" i="8" s="1"/>
  <c r="L271" i="2"/>
  <c r="H89" i="8" s="1"/>
  <c r="L241" i="2"/>
  <c r="L360" i="2"/>
  <c r="H258" i="8" s="1"/>
  <c r="L167" i="2"/>
  <c r="H357" i="8" s="1"/>
  <c r="L140" i="2"/>
  <c r="H36" i="8" s="1"/>
  <c r="L356" i="2"/>
  <c r="H244" i="8" s="1"/>
  <c r="L277" i="2"/>
  <c r="L186" i="2"/>
  <c r="H220" i="8" s="1"/>
  <c r="L412" i="2"/>
  <c r="H277" i="8" s="1"/>
  <c r="L409" i="2"/>
  <c r="H62" i="8" s="1"/>
  <c r="L288" i="2"/>
  <c r="L337" i="2"/>
  <c r="L127" i="2"/>
  <c r="H364" i="8" s="1"/>
  <c r="L355" i="2"/>
  <c r="H293" i="8" s="1"/>
  <c r="L364" i="2"/>
  <c r="L62" i="2"/>
  <c r="H128" i="8" s="1"/>
  <c r="L255" i="2"/>
  <c r="H112" i="8" s="1"/>
  <c r="L358" i="2"/>
  <c r="L297" i="2"/>
  <c r="H211" i="8" s="1"/>
  <c r="L232" i="2"/>
  <c r="H276" i="8" s="1"/>
  <c r="L46" i="2"/>
  <c r="L250" i="2"/>
  <c r="L24" i="2"/>
  <c r="H179" i="8" s="1"/>
  <c r="L152" i="2"/>
  <c r="L41" i="2"/>
  <c r="H278" i="8" s="1"/>
  <c r="L302" i="2"/>
  <c r="L80" i="2"/>
  <c r="L157" i="2"/>
  <c r="H9" i="8" s="1"/>
  <c r="L237" i="2"/>
  <c r="H176" i="8" s="1"/>
  <c r="L328" i="2"/>
  <c r="H232" i="8" s="1"/>
  <c r="L124" i="2"/>
  <c r="H64" i="8" s="1"/>
  <c r="L296" i="2"/>
  <c r="L354" i="2"/>
  <c r="L110" i="2"/>
  <c r="L417" i="2"/>
  <c r="H136" i="8" s="1"/>
  <c r="L45" i="2"/>
  <c r="H99" i="8" s="1"/>
  <c r="L107" i="2"/>
  <c r="H55" i="8" s="1"/>
  <c r="L64" i="2"/>
  <c r="H96" i="8" s="1"/>
  <c r="L289" i="2"/>
  <c r="L283" i="2"/>
  <c r="L69" i="2"/>
  <c r="L299" i="2"/>
  <c r="L40" i="2"/>
  <c r="H74" i="8" s="1"/>
  <c r="L374" i="2"/>
  <c r="H313" i="8" s="1"/>
  <c r="L282" i="2"/>
  <c r="L284" i="2"/>
  <c r="H234" i="8" s="1"/>
  <c r="L77" i="2"/>
  <c r="H35" i="8" s="1"/>
  <c r="L335" i="2"/>
  <c r="L399" i="2"/>
  <c r="H109" i="8" s="1"/>
  <c r="L74" i="2"/>
  <c r="L36" i="2"/>
  <c r="H120" i="8" s="1"/>
  <c r="L238" i="2"/>
  <c r="H348" i="8" s="1"/>
  <c r="L295" i="2"/>
  <c r="H274" i="8" s="1"/>
  <c r="L51" i="2"/>
  <c r="H48" i="8" s="1"/>
  <c r="L228" i="2"/>
  <c r="L286" i="2"/>
  <c r="H186" i="8" s="1"/>
  <c r="L227" i="2"/>
  <c r="L351" i="2"/>
  <c r="L292" i="2"/>
  <c r="L141" i="2"/>
  <c r="L111" i="2"/>
  <c r="H154" i="8" s="1"/>
  <c r="L405" i="2"/>
  <c r="H140" i="8" s="1"/>
  <c r="L205" i="2"/>
  <c r="L339" i="2"/>
  <c r="H257" i="8" s="1"/>
  <c r="L350" i="2"/>
  <c r="L231" i="2"/>
  <c r="L285" i="2"/>
  <c r="L13" i="2"/>
  <c r="L320" i="2"/>
  <c r="H308" i="8" s="1"/>
  <c r="L61" i="2"/>
  <c r="L363" i="2"/>
  <c r="L125" i="2"/>
  <c r="H114" i="8" s="1"/>
  <c r="L418" i="2"/>
  <c r="H77" i="8" s="1"/>
  <c r="K17" i="2"/>
  <c r="K15" i="2"/>
  <c r="M15" i="2" s="1"/>
  <c r="K26" i="2"/>
  <c r="K18" i="2"/>
  <c r="M18" i="2" s="1"/>
  <c r="K57" i="2"/>
  <c r="K378" i="2"/>
  <c r="K46" i="2"/>
  <c r="K309" i="2"/>
  <c r="M309" i="2" s="1"/>
  <c r="K16" i="2"/>
  <c r="K172" i="2"/>
  <c r="K75" i="2"/>
  <c r="K146" i="2"/>
  <c r="K416" i="2"/>
  <c r="K244" i="2"/>
  <c r="K325" i="2"/>
  <c r="K252" i="2"/>
  <c r="K263" i="2"/>
  <c r="K262" i="2"/>
  <c r="K253" i="2"/>
  <c r="K317" i="2"/>
  <c r="K269" i="2"/>
  <c r="G319" i="8" s="1"/>
  <c r="K14" i="2"/>
  <c r="K187" i="2"/>
  <c r="K128" i="2"/>
  <c r="K83" i="2"/>
  <c r="K31" i="2"/>
  <c r="K201" i="2"/>
  <c r="K88" i="2"/>
  <c r="K243" i="2"/>
  <c r="K183" i="2"/>
  <c r="K314" i="2"/>
  <c r="K80" i="2"/>
  <c r="K184" i="2"/>
  <c r="K264" i="2"/>
  <c r="K261" i="2"/>
  <c r="M261" i="2" s="1"/>
  <c r="K210" i="2"/>
  <c r="K293" i="2"/>
  <c r="K129" i="2"/>
  <c r="K137" i="2"/>
  <c r="K56" i="2"/>
  <c r="K430" i="2"/>
  <c r="K267" i="2"/>
  <c r="K193" i="2"/>
  <c r="K180" i="2"/>
  <c r="K246" i="2"/>
  <c r="M246" i="2" s="1"/>
  <c r="I290" i="8" s="1"/>
  <c r="K424" i="2"/>
  <c r="K133" i="2"/>
  <c r="K420" i="2"/>
  <c r="K9" i="2"/>
  <c r="K212" i="2"/>
  <c r="K411" i="2"/>
  <c r="K277" i="2"/>
  <c r="K175" i="2"/>
  <c r="K37" i="2"/>
  <c r="M37" i="2" s="1"/>
  <c r="K115" i="2"/>
  <c r="K425" i="2"/>
  <c r="K206" i="2"/>
  <c r="K192" i="2"/>
  <c r="K216" i="2"/>
  <c r="K412" i="2"/>
  <c r="K72" i="2"/>
  <c r="K372" i="2"/>
  <c r="K23" i="2"/>
  <c r="K44" i="2"/>
  <c r="K278" i="2"/>
  <c r="K138" i="2"/>
  <c r="M138" i="2" s="1"/>
  <c r="K318" i="2"/>
  <c r="K8" i="2"/>
  <c r="K242" i="2"/>
  <c r="K241" i="2"/>
  <c r="K167" i="2"/>
  <c r="K421" i="2"/>
  <c r="K119" i="2"/>
  <c r="K409" i="2"/>
  <c r="K52" i="2"/>
  <c r="K229" i="2"/>
  <c r="K149" i="2"/>
  <c r="K214" i="2"/>
  <c r="K204" i="2"/>
  <c r="K338" i="2"/>
  <c r="K403" i="2"/>
  <c r="K165" i="2"/>
  <c r="K169" i="2"/>
  <c r="K308" i="2"/>
  <c r="K404" i="2"/>
  <c r="K265" i="2"/>
  <c r="M265" i="2" s="1"/>
  <c r="K196" i="2"/>
  <c r="K92" i="2"/>
  <c r="K173" i="2"/>
  <c r="K106" i="2"/>
  <c r="K93" i="2"/>
  <c r="K260" i="2"/>
  <c r="M260" i="2" s="1"/>
  <c r="K174" i="2"/>
  <c r="K205" i="2"/>
  <c r="K66" i="2"/>
  <c r="K266" i="2"/>
  <c r="K81" i="2"/>
  <c r="K225" i="2"/>
  <c r="K254" i="2"/>
  <c r="K256" i="2"/>
  <c r="K189" i="2"/>
  <c r="K155" i="2"/>
  <c r="K188" i="2"/>
  <c r="K389" i="2"/>
  <c r="K426" i="2"/>
  <c r="K228" i="2"/>
  <c r="K96" i="2"/>
  <c r="K200" i="2"/>
  <c r="K110" i="2"/>
  <c r="K344" i="2"/>
  <c r="K395" i="2"/>
  <c r="K191" i="2"/>
  <c r="K179" i="2"/>
  <c r="K197" i="2"/>
  <c r="M197" i="2" s="1"/>
  <c r="K273" i="2"/>
  <c r="K312" i="2"/>
  <c r="K382" i="2"/>
  <c r="K38" i="2"/>
  <c r="K148" i="2"/>
  <c r="K182" i="2"/>
  <c r="K405" i="2"/>
  <c r="K390" i="2"/>
  <c r="K345" i="2"/>
  <c r="K108" i="2"/>
  <c r="G189" i="8" s="1"/>
  <c r="K343" i="2"/>
  <c r="K220" i="2"/>
  <c r="K215" i="2"/>
  <c r="K45" i="2"/>
  <c r="K275" i="2"/>
  <c r="K199" i="2"/>
  <c r="K334" i="2"/>
  <c r="K143" i="2"/>
  <c r="K53" i="2"/>
  <c r="M53" i="2" s="1"/>
  <c r="K371" i="2"/>
  <c r="M371" i="2" s="1"/>
  <c r="K380" i="2"/>
  <c r="K22" i="2"/>
  <c r="M22" i="2" s="1"/>
  <c r="K154" i="2"/>
  <c r="K147" i="2"/>
  <c r="K19" i="2"/>
  <c r="K124" i="2"/>
  <c r="K287" i="2"/>
  <c r="K48" i="2"/>
  <c r="K387" i="2"/>
  <c r="G242" i="8" s="1"/>
  <c r="K419" i="2"/>
  <c r="K186" i="2"/>
  <c r="K219" i="2"/>
  <c r="M219" i="2" s="1"/>
  <c r="I210" i="8" s="1"/>
  <c r="K30" i="2"/>
  <c r="K342" i="2"/>
  <c r="G215" i="8" s="1"/>
  <c r="K121" i="2"/>
  <c r="K272" i="2"/>
  <c r="K361" i="2"/>
  <c r="K58" i="2"/>
  <c r="K178" i="2"/>
  <c r="K236" i="2"/>
  <c r="K341" i="2"/>
  <c r="K134" i="2"/>
  <c r="M134" i="2" s="1"/>
  <c r="K13" i="2"/>
  <c r="K362" i="2"/>
  <c r="K190" i="2"/>
  <c r="K211" i="2"/>
  <c r="K140" i="2"/>
  <c r="K24" i="2"/>
  <c r="K203" i="2"/>
  <c r="K271" i="2"/>
  <c r="K94" i="2"/>
  <c r="K311" i="2"/>
  <c r="K139" i="2"/>
  <c r="K303" i="2"/>
  <c r="K323" i="2"/>
  <c r="K336" i="2"/>
  <c r="K156" i="2"/>
  <c r="M156" i="2" s="1"/>
  <c r="K391" i="2"/>
  <c r="K163" i="2"/>
  <c r="K166" i="2"/>
  <c r="K381" i="2"/>
  <c r="K130" i="2"/>
  <c r="M130" i="2" s="1"/>
  <c r="K383" i="2"/>
  <c r="K101" i="2"/>
  <c r="K374" i="2"/>
  <c r="K105" i="2"/>
  <c r="K322" i="2"/>
  <c r="K324" i="2"/>
  <c r="K396" i="2"/>
  <c r="K118" i="2"/>
  <c r="K95" i="2"/>
  <c r="K109" i="2"/>
  <c r="K276" i="2"/>
  <c r="M276" i="2" s="1"/>
  <c r="K198" i="2"/>
  <c r="M198" i="2" s="1"/>
  <c r="I328" i="8" s="1"/>
  <c r="K25" i="2"/>
  <c r="K298" i="2"/>
  <c r="K153" i="2"/>
  <c r="M153" i="2" s="1"/>
  <c r="K245" i="2"/>
  <c r="K111" i="2"/>
  <c r="K357" i="2"/>
  <c r="K398" i="2"/>
  <c r="K171" i="2"/>
  <c r="K120" i="2"/>
  <c r="K35" i="2"/>
  <c r="K202" i="2"/>
  <c r="K86" i="2"/>
  <c r="K36" i="2"/>
  <c r="K91" i="2"/>
  <c r="K234" i="2"/>
  <c r="G362" i="8" s="1"/>
  <c r="K410" i="2"/>
  <c r="K114" i="2"/>
  <c r="K82" i="2"/>
  <c r="K69" i="2"/>
  <c r="K85" i="2"/>
  <c r="K185" i="2"/>
  <c r="K310" i="2"/>
  <c r="K221" i="2"/>
  <c r="K233" i="2"/>
  <c r="K370" i="2"/>
  <c r="K127" i="2"/>
  <c r="M127" i="2" s="1"/>
  <c r="K326" i="2"/>
  <c r="K359" i="2"/>
  <c r="M359" i="2" s="1"/>
  <c r="I285" i="8" s="1"/>
  <c r="K170" i="2"/>
  <c r="K388" i="2"/>
  <c r="K270" i="2"/>
  <c r="K332" i="2"/>
  <c r="K145" i="2"/>
  <c r="K340" i="2"/>
  <c r="G123" i="8" s="1"/>
  <c r="K291" i="2"/>
  <c r="M291" i="2" s="1"/>
  <c r="K259" i="2"/>
  <c r="K268" i="2"/>
  <c r="K321" i="2"/>
  <c r="K413" i="2"/>
  <c r="K373" i="2"/>
  <c r="K176" i="2"/>
  <c r="K333" i="2"/>
  <c r="K217" i="2"/>
  <c r="M217" i="2" s="1"/>
  <c r="K168" i="2"/>
  <c r="K132" i="2"/>
  <c r="M132" i="2" s="1"/>
  <c r="K223" i="2"/>
  <c r="K218" i="2"/>
  <c r="K346" i="2"/>
  <c r="M346" i="2" s="1"/>
  <c r="I161" i="8" s="1"/>
  <c r="K397" i="2"/>
  <c r="K161" i="2"/>
  <c r="K144" i="2"/>
  <c r="K61" i="2"/>
  <c r="K392" i="2"/>
  <c r="K304" i="2"/>
  <c r="G125" i="8" s="1"/>
  <c r="K305" i="2"/>
  <c r="K384" i="2"/>
  <c r="K181" i="2"/>
  <c r="K222" i="2"/>
  <c r="K107" i="2"/>
  <c r="G55" i="8" s="1"/>
  <c r="K224" i="2"/>
  <c r="K152" i="2"/>
  <c r="K112" i="2"/>
  <c r="K97" i="2"/>
  <c r="M97" i="2" s="1"/>
  <c r="K194" i="2"/>
  <c r="K226" i="2"/>
  <c r="M226" i="2" s="1"/>
  <c r="K347" i="2"/>
  <c r="K213" i="2"/>
  <c r="K162" i="2"/>
  <c r="K177" i="2"/>
  <c r="K164" i="2"/>
  <c r="K84" i="2"/>
  <c r="K47" i="2"/>
  <c r="K327" i="2"/>
  <c r="K195" i="2"/>
  <c r="K10" i="2"/>
  <c r="K247" i="2"/>
  <c r="K76" i="2"/>
  <c r="K316" i="2"/>
  <c r="K235" i="2"/>
  <c r="K227" i="2"/>
  <c r="K428" i="2"/>
  <c r="K285" i="2"/>
  <c r="K255" i="2"/>
  <c r="K65" i="2"/>
  <c r="K55" i="2"/>
  <c r="K350" i="2"/>
  <c r="K320" i="2"/>
  <c r="K356" i="2"/>
  <c r="K104" i="2"/>
  <c r="K331" i="2"/>
  <c r="K289" i="2"/>
  <c r="K62" i="2"/>
  <c r="K282" i="2"/>
  <c r="K141" i="2"/>
  <c r="K238" i="2"/>
  <c r="K351" i="2"/>
  <c r="K328" i="2"/>
  <c r="K349" i="2"/>
  <c r="K248" i="2"/>
  <c r="K408" i="2"/>
  <c r="K64" i="2"/>
  <c r="K63" i="2"/>
  <c r="K315" i="2"/>
  <c r="M315" i="2" s="1"/>
  <c r="K417" i="2"/>
  <c r="K284" i="2"/>
  <c r="K40" i="2"/>
  <c r="K74" i="2"/>
  <c r="M74" i="2" s="1"/>
  <c r="K39" i="2"/>
  <c r="K41" i="2"/>
  <c r="K54" i="2"/>
  <c r="K306" i="2"/>
  <c r="K51" i="2"/>
  <c r="K77" i="2"/>
  <c r="K319" i="2"/>
  <c r="K123" i="2"/>
  <c r="K354" i="2"/>
  <c r="K366" i="2"/>
  <c r="K113" i="2"/>
  <c r="K369" i="2"/>
  <c r="K337" i="2"/>
  <c r="K330" i="2"/>
  <c r="G127" i="8" s="1"/>
  <c r="K292" i="2"/>
  <c r="K73" i="2"/>
  <c r="K125" i="2"/>
  <c r="K102" i="2"/>
  <c r="K131" i="2"/>
  <c r="K70" i="2"/>
  <c r="K379" i="2"/>
  <c r="M379" i="2" s="1"/>
  <c r="K313" i="2"/>
  <c r="K348" i="2"/>
  <c r="K288" i="2"/>
  <c r="K98" i="2"/>
  <c r="K232" i="2"/>
  <c r="K103" i="2"/>
  <c r="G20" i="8" s="1"/>
  <c r="K249" i="2"/>
  <c r="K250" i="2"/>
  <c r="K274" i="2"/>
  <c r="K157" i="2"/>
  <c r="K402" i="2"/>
  <c r="K71" i="2"/>
  <c r="K302" i="2"/>
  <c r="K49" i="2"/>
  <c r="K251" i="2"/>
  <c r="K87" i="2"/>
  <c r="K207" i="2"/>
  <c r="K50" i="2"/>
  <c r="K429" i="2"/>
  <c r="K355" i="2"/>
  <c r="M355" i="2" s="1"/>
  <c r="K377" i="2"/>
  <c r="K283" i="2"/>
  <c r="K286" i="2"/>
  <c r="K142" i="2"/>
  <c r="K307" i="2"/>
  <c r="K29" i="2"/>
  <c r="K126" i="2"/>
  <c r="K399" i="2"/>
  <c r="K329" i="2"/>
  <c r="K427" i="2"/>
  <c r="K295" i="2"/>
  <c r="K230" i="2"/>
  <c r="K418" i="2"/>
  <c r="K237" i="2"/>
  <c r="K290" i="2"/>
  <c r="K365" i="2"/>
  <c r="K122" i="2"/>
  <c r="K231" i="2"/>
  <c r="K297" i="2"/>
  <c r="K339" i="2"/>
  <c r="K358" i="2"/>
  <c r="K299" i="2"/>
  <c r="K335" i="2"/>
  <c r="K294" i="2"/>
  <c r="K364" i="2"/>
  <c r="K363" i="2"/>
  <c r="K296" i="2"/>
  <c r="K360" i="2"/>
  <c r="G258" i="8" s="1"/>
  <c r="H238" i="8"/>
  <c r="H270" i="8"/>
  <c r="H127" i="8"/>
  <c r="H342" i="8"/>
  <c r="H107" i="8"/>
  <c r="H69" i="8"/>
  <c r="H314" i="8"/>
  <c r="H102" i="8"/>
  <c r="G330" i="8"/>
  <c r="G278" i="8"/>
  <c r="H155" i="8"/>
  <c r="H297" i="8"/>
  <c r="M314" i="2" l="1"/>
  <c r="M49" i="2"/>
  <c r="M114" i="2"/>
  <c r="M193" i="2"/>
  <c r="M403" i="2"/>
  <c r="M143" i="2"/>
  <c r="M242" i="2"/>
  <c r="M26" i="2"/>
  <c r="M326" i="2"/>
  <c r="M381" i="2"/>
  <c r="M205" i="2"/>
  <c r="I198" i="8" s="1"/>
  <c r="M55" i="2"/>
  <c r="M173" i="2"/>
  <c r="M124" i="2"/>
  <c r="I64" i="8" s="1"/>
  <c r="M397" i="2"/>
  <c r="I314" i="8" s="1"/>
  <c r="M273" i="2"/>
  <c r="I165" i="8" s="1"/>
  <c r="M347" i="2"/>
  <c r="I266" i="8" s="1"/>
  <c r="L79" i="2"/>
  <c r="M174" i="2"/>
  <c r="I341" i="8" s="1"/>
  <c r="M111" i="2"/>
  <c r="I154" i="8" s="1"/>
  <c r="M178" i="2"/>
  <c r="I335" i="8" s="1"/>
  <c r="M245" i="2"/>
  <c r="M58" i="2"/>
  <c r="I235" i="8" s="1"/>
  <c r="M191" i="2"/>
  <c r="I355" i="8" s="1"/>
  <c r="M93" i="2"/>
  <c r="I39" i="8" s="1"/>
  <c r="M255" i="2"/>
  <c r="I112" i="8" s="1"/>
  <c r="M75" i="2"/>
  <c r="I85" i="8" s="1"/>
  <c r="M139" i="2"/>
  <c r="M228" i="2"/>
  <c r="I272" i="8" s="1"/>
  <c r="M256" i="2"/>
  <c r="M96" i="2"/>
  <c r="I87" i="8" s="1"/>
  <c r="M378" i="2"/>
  <c r="I70" i="8" s="1"/>
  <c r="M17" i="2"/>
  <c r="I152" i="8" s="1"/>
  <c r="G160" i="8"/>
  <c r="G39" i="8"/>
  <c r="M222" i="2"/>
  <c r="M113" i="2"/>
  <c r="I91" i="8" s="1"/>
  <c r="M95" i="2"/>
  <c r="I10" i="8" s="1"/>
  <c r="M247" i="2"/>
  <c r="M384" i="2"/>
  <c r="I69" i="8" s="1"/>
  <c r="M25" i="2"/>
  <c r="M109" i="2"/>
  <c r="I78" i="8" s="1"/>
  <c r="M23" i="2"/>
  <c r="I82" i="8" s="1"/>
  <c r="M48" i="2"/>
  <c r="I23" i="8" s="1"/>
  <c r="M372" i="2"/>
  <c r="M267" i="2"/>
  <c r="I195" i="8" s="1"/>
  <c r="M14" i="2"/>
  <c r="M88" i="2"/>
  <c r="M333" i="2"/>
  <c r="M310" i="2"/>
  <c r="M272" i="2"/>
  <c r="I260" i="8" s="1"/>
  <c r="M106" i="2"/>
  <c r="M212" i="2"/>
  <c r="I98" i="8" s="1"/>
  <c r="M175" i="2"/>
  <c r="M16" i="2"/>
  <c r="I53" i="8" s="1"/>
  <c r="M10" i="2"/>
  <c r="I130" i="8" s="1"/>
  <c r="M203" i="2"/>
  <c r="I349" i="8" s="1"/>
  <c r="M188" i="2"/>
  <c r="M278" i="2"/>
  <c r="I191" i="8" s="1"/>
  <c r="M180" i="2"/>
  <c r="I324" i="8" s="1"/>
  <c r="M202" i="2"/>
  <c r="I317" i="8" s="1"/>
  <c r="M19" i="2"/>
  <c r="I59" i="8" s="1"/>
  <c r="M216" i="2"/>
  <c r="I205" i="8" s="1"/>
  <c r="H138" i="8"/>
  <c r="M82" i="2"/>
  <c r="I43" i="8" s="1"/>
  <c r="M164" i="2"/>
  <c r="I338" i="8" s="1"/>
  <c r="M129" i="2"/>
  <c r="I174" i="8" s="1"/>
  <c r="H227" i="8"/>
  <c r="M304" i="2"/>
  <c r="I125" i="8" s="1"/>
  <c r="M340" i="2"/>
  <c r="I123" i="8" s="1"/>
  <c r="M390" i="2"/>
  <c r="I316" i="8" s="1"/>
  <c r="M140" i="2"/>
  <c r="I36" i="8" s="1"/>
  <c r="M317" i="2"/>
  <c r="M104" i="2"/>
  <c r="I175" i="8" s="1"/>
  <c r="M154" i="2"/>
  <c r="I18" i="8" s="1"/>
  <c r="G342" i="8"/>
  <c r="G107" i="8"/>
  <c r="G102" i="8"/>
  <c r="G44" i="8"/>
  <c r="G69" i="8"/>
  <c r="G87" i="8"/>
  <c r="G293" i="8"/>
  <c r="M233" i="2"/>
  <c r="I358" i="8" s="1"/>
  <c r="H139" i="8"/>
  <c r="H57" i="8"/>
  <c r="H292" i="8"/>
  <c r="H132" i="8"/>
  <c r="L281" i="2"/>
  <c r="H315" i="8"/>
  <c r="L209" i="2"/>
  <c r="H118" i="8" s="1"/>
  <c r="H80" i="8"/>
  <c r="H119" i="8"/>
  <c r="H105" i="8"/>
  <c r="L301" i="2"/>
  <c r="H72" i="8" s="1"/>
  <c r="H27" i="8"/>
  <c r="L21" i="2"/>
  <c r="H307" i="8" s="1"/>
  <c r="H170" i="8"/>
  <c r="L151" i="2"/>
  <c r="H183" i="8" s="1"/>
  <c r="H131" i="8"/>
  <c r="H239" i="8"/>
  <c r="L160" i="2"/>
  <c r="M336" i="2"/>
  <c r="I233" i="8" s="1"/>
  <c r="H346" i="8"/>
  <c r="H198" i="8"/>
  <c r="H157" i="8"/>
  <c r="L43" i="2"/>
  <c r="H175" i="8"/>
  <c r="H110" i="8"/>
  <c r="L258" i="2"/>
  <c r="H284" i="8" s="1"/>
  <c r="H322" i="8"/>
  <c r="H204" i="8"/>
  <c r="L415" i="2"/>
  <c r="H331" i="8"/>
  <c r="H288" i="8"/>
  <c r="M176" i="2"/>
  <c r="M323" i="2"/>
  <c r="I287" i="8" s="1"/>
  <c r="M110" i="2"/>
  <c r="I93" i="8" s="1"/>
  <c r="H51" i="8"/>
  <c r="H56" i="8"/>
  <c r="H121" i="8"/>
  <c r="H149" i="8"/>
  <c r="H181" i="8"/>
  <c r="L240" i="2"/>
  <c r="H254" i="8" s="1"/>
  <c r="L68" i="2"/>
  <c r="H29" i="8"/>
  <c r="M320" i="2"/>
  <c r="I308" i="8" s="1"/>
  <c r="H268" i="8"/>
  <c r="L28" i="2"/>
  <c r="H12" i="8"/>
  <c r="L90" i="2"/>
  <c r="M342" i="2"/>
  <c r="I215" i="8" s="1"/>
  <c r="M235" i="2"/>
  <c r="I249" i="8" s="1"/>
  <c r="M107" i="2"/>
  <c r="I55" i="8" s="1"/>
  <c r="M133" i="2"/>
  <c r="M46" i="2"/>
  <c r="H219" i="8"/>
  <c r="H76" i="8"/>
  <c r="H290" i="8"/>
  <c r="H151" i="8"/>
  <c r="H279" i="8"/>
  <c r="L368" i="2"/>
  <c r="H200" i="8" s="1"/>
  <c r="H142" i="8"/>
  <c r="L136" i="2"/>
  <c r="H133" i="8"/>
  <c r="H52" i="8"/>
  <c r="H334" i="8"/>
  <c r="H367" i="8"/>
  <c r="L394" i="2"/>
  <c r="M94" i="2"/>
  <c r="I117" i="8" s="1"/>
  <c r="H251" i="8"/>
  <c r="H144" i="8"/>
  <c r="H153" i="8"/>
  <c r="H327" i="8"/>
  <c r="L386" i="2"/>
  <c r="H242" i="8"/>
  <c r="H38" i="8"/>
  <c r="L12" i="2"/>
  <c r="M108" i="2"/>
  <c r="I189" i="8" s="1"/>
  <c r="M128" i="2"/>
  <c r="H19" i="8"/>
  <c r="H286" i="8"/>
  <c r="H255" i="8"/>
  <c r="L407" i="2"/>
  <c r="M234" i="2"/>
  <c r="I362" i="8" s="1"/>
  <c r="M345" i="2"/>
  <c r="I137" i="8" s="1"/>
  <c r="H150" i="8"/>
  <c r="L423" i="2"/>
  <c r="M165" i="2"/>
  <c r="I350" i="8" s="1"/>
  <c r="M269" i="2"/>
  <c r="I319" i="8" s="1"/>
  <c r="H41" i="8"/>
  <c r="H93" i="8"/>
  <c r="L7" i="2"/>
  <c r="M171" i="2"/>
  <c r="I361" i="8" s="1"/>
  <c r="H199" i="8"/>
  <c r="H282" i="8"/>
  <c r="H272" i="8"/>
  <c r="H141" i="8"/>
  <c r="M77" i="2"/>
  <c r="I35" i="8" s="1"/>
  <c r="M72" i="2"/>
  <c r="M51" i="2"/>
  <c r="I48" i="8" s="1"/>
  <c r="M332" i="2"/>
  <c r="I113" i="8" s="1"/>
  <c r="M56" i="2"/>
  <c r="I60" i="8" s="1"/>
  <c r="H159" i="8"/>
  <c r="L353" i="2"/>
  <c r="H86" i="8" s="1"/>
  <c r="H171" i="8"/>
  <c r="M190" i="2"/>
  <c r="I370" i="8" s="1"/>
  <c r="M254" i="2"/>
  <c r="I352" i="8" s="1"/>
  <c r="H190" i="8"/>
  <c r="H256" i="8"/>
  <c r="L117" i="2"/>
  <c r="H50" i="8" s="1"/>
  <c r="H25" i="8"/>
  <c r="L401" i="2"/>
  <c r="H37" i="8"/>
  <c r="M148" i="2"/>
  <c r="I42" i="8" s="1"/>
  <c r="M147" i="2"/>
  <c r="I296" i="8" s="1"/>
  <c r="M225" i="2"/>
  <c r="I245" i="8" s="1"/>
  <c r="M214" i="2"/>
  <c r="H252" i="8"/>
  <c r="H243" i="8"/>
  <c r="H237" i="8"/>
  <c r="H217" i="8"/>
  <c r="L376" i="2"/>
  <c r="H108" i="8"/>
  <c r="L100" i="2"/>
  <c r="H328" i="8" s="1"/>
  <c r="H182" i="8"/>
  <c r="H360" i="8"/>
  <c r="H299" i="8"/>
  <c r="M103" i="2"/>
  <c r="I20" i="8" s="1"/>
  <c r="H230" i="8"/>
  <c r="M41" i="2"/>
  <c r="I278" i="8" s="1"/>
  <c r="M170" i="2"/>
  <c r="I318" i="8" s="1"/>
  <c r="M383" i="2"/>
  <c r="I206" i="8" s="1"/>
  <c r="L60" i="2"/>
  <c r="H63" i="8"/>
  <c r="L34" i="2"/>
  <c r="H92" i="8"/>
  <c r="M142" i="2"/>
  <c r="I19" i="8" s="1"/>
  <c r="G19" i="8"/>
  <c r="M47" i="2"/>
  <c r="I80" i="8" s="1"/>
  <c r="G80" i="8"/>
  <c r="G21" i="8"/>
  <c r="M105" i="2"/>
  <c r="I21" i="8" s="1"/>
  <c r="G277" i="8"/>
  <c r="M412" i="2"/>
  <c r="I277" i="8" s="1"/>
  <c r="G186" i="8"/>
  <c r="M231" i="2"/>
  <c r="I119" i="8" s="1"/>
  <c r="M50" i="2"/>
  <c r="I229" i="8" s="1"/>
  <c r="G229" i="8"/>
  <c r="M131" i="2"/>
  <c r="I16" i="8" s="1"/>
  <c r="G74" i="8"/>
  <c r="M40" i="2"/>
  <c r="G81" i="8"/>
  <c r="G57" i="8"/>
  <c r="M350" i="2"/>
  <c r="M223" i="2"/>
  <c r="I194" i="8" s="1"/>
  <c r="G194" i="8"/>
  <c r="M357" i="2"/>
  <c r="I162" i="8" s="1"/>
  <c r="G162" i="8"/>
  <c r="G139" i="8"/>
  <c r="M166" i="2"/>
  <c r="I139" i="8" s="1"/>
  <c r="G351" i="8"/>
  <c r="M236" i="2"/>
  <c r="I351" i="8" s="1"/>
  <c r="G62" i="8"/>
  <c r="M409" i="2"/>
  <c r="I62" i="8" s="1"/>
  <c r="G124" i="8"/>
  <c r="M264" i="2"/>
  <c r="I124" i="8" s="1"/>
  <c r="G282" i="8"/>
  <c r="M244" i="2"/>
  <c r="I282" i="8" s="1"/>
  <c r="M122" i="2"/>
  <c r="I143" i="8" s="1"/>
  <c r="G143" i="8"/>
  <c r="G147" i="8"/>
  <c r="M207" i="2"/>
  <c r="G23" i="8"/>
  <c r="G67" i="8"/>
  <c r="M102" i="2"/>
  <c r="I67" i="8" s="1"/>
  <c r="G208" i="8"/>
  <c r="M284" i="2"/>
  <c r="G172" i="8"/>
  <c r="M370" i="2"/>
  <c r="I172" i="8" s="1"/>
  <c r="G251" i="8"/>
  <c r="M163" i="2"/>
  <c r="I251" i="8" s="1"/>
  <c r="G353" i="8"/>
  <c r="M179" i="2"/>
  <c r="I353" i="8" s="1"/>
  <c r="M119" i="2"/>
  <c r="I115" i="8" s="1"/>
  <c r="G115" i="8"/>
  <c r="G259" i="8"/>
  <c r="M184" i="2"/>
  <c r="I259" i="8" s="1"/>
  <c r="G204" i="8"/>
  <c r="M416" i="2"/>
  <c r="K415" i="2"/>
  <c r="G288" i="8"/>
  <c r="M335" i="2"/>
  <c r="G210" i="8"/>
  <c r="M331" i="2"/>
  <c r="I231" i="8" s="1"/>
  <c r="G231" i="8"/>
  <c r="M101" i="2"/>
  <c r="I182" i="8" s="1"/>
  <c r="K100" i="2"/>
  <c r="G328" i="8" s="1"/>
  <c r="M38" i="2"/>
  <c r="G153" i="8"/>
  <c r="M377" i="2"/>
  <c r="G108" i="8"/>
  <c r="K376" i="2"/>
  <c r="G187" i="8"/>
  <c r="M293" i="2"/>
  <c r="I187" i="8" s="1"/>
  <c r="G233" i="8"/>
  <c r="M356" i="2"/>
  <c r="I244" i="8" s="1"/>
  <c r="G244" i="8"/>
  <c r="M80" i="2"/>
  <c r="I199" i="8" s="1"/>
  <c r="K79" i="2"/>
  <c r="G336" i="8"/>
  <c r="M290" i="2"/>
  <c r="I336" i="8" s="1"/>
  <c r="M221" i="2"/>
  <c r="I323" i="8" s="1"/>
  <c r="G323" i="8"/>
  <c r="G103" i="8"/>
  <c r="M411" i="2"/>
  <c r="I103" i="8" s="1"/>
  <c r="G289" i="8"/>
  <c r="M292" i="2"/>
  <c r="G283" i="8"/>
  <c r="M298" i="2"/>
  <c r="I283" i="8" s="1"/>
  <c r="G301" i="8"/>
  <c r="M199" i="2"/>
  <c r="I301" i="8" s="1"/>
  <c r="G24" i="8"/>
  <c r="M344" i="2"/>
  <c r="G346" i="8"/>
  <c r="M183" i="2"/>
  <c r="I346" i="8" s="1"/>
  <c r="G77" i="8"/>
  <c r="M418" i="2"/>
  <c r="I77" i="8" s="1"/>
  <c r="M230" i="2"/>
  <c r="I218" i="8" s="1"/>
  <c r="G218" i="8"/>
  <c r="G53" i="8"/>
  <c r="G129" i="8"/>
  <c r="M71" i="2"/>
  <c r="I129" i="8" s="1"/>
  <c r="G40" i="8"/>
  <c r="M337" i="2"/>
  <c r="M408" i="2"/>
  <c r="K407" i="2"/>
  <c r="G255" i="8"/>
  <c r="M227" i="2"/>
  <c r="I286" i="8" s="1"/>
  <c r="G286" i="8"/>
  <c r="G369" i="8"/>
  <c r="M224" i="2"/>
  <c r="I369" i="8" s="1"/>
  <c r="M373" i="2"/>
  <c r="G159" i="8"/>
  <c r="M85" i="2"/>
  <c r="I83" i="8" s="1"/>
  <c r="G83" i="8"/>
  <c r="G32" i="8"/>
  <c r="M303" i="2"/>
  <c r="I32" i="8" s="1"/>
  <c r="G99" i="8"/>
  <c r="M45" i="2"/>
  <c r="I99" i="8" s="1"/>
  <c r="G368" i="8"/>
  <c r="M200" i="2"/>
  <c r="I368" i="8" s="1"/>
  <c r="G41" i="8"/>
  <c r="M92" i="2"/>
  <c r="I41" i="8" s="1"/>
  <c r="K7" i="2"/>
  <c r="M8" i="2"/>
  <c r="G8" i="8"/>
  <c r="M420" i="2"/>
  <c r="I8" i="8" s="1"/>
  <c r="G354" i="8"/>
  <c r="M182" i="2"/>
  <c r="I354" i="8" s="1"/>
  <c r="G65" i="8"/>
  <c r="M81" i="2"/>
  <c r="I65" i="8" s="1"/>
  <c r="G156" i="8"/>
  <c r="M39" i="2"/>
  <c r="G73" i="8"/>
  <c r="M252" i="2"/>
  <c r="I73" i="8" s="1"/>
  <c r="G214" i="8"/>
  <c r="M429" i="2"/>
  <c r="I214" i="8" s="1"/>
  <c r="G68" i="8"/>
  <c r="M66" i="2"/>
  <c r="I68" i="8" s="1"/>
  <c r="M115" i="2"/>
  <c r="I178" i="8" s="1"/>
  <c r="G178" i="8"/>
  <c r="G168" i="8"/>
  <c r="M87" i="2"/>
  <c r="G237" i="8"/>
  <c r="M146" i="2"/>
  <c r="I237" i="8" s="1"/>
  <c r="G180" i="8"/>
  <c r="G299" i="8"/>
  <c r="M285" i="2"/>
  <c r="G272" i="8"/>
  <c r="G274" i="8"/>
  <c r="M295" i="2"/>
  <c r="I274" i="8" s="1"/>
  <c r="K401" i="2"/>
  <c r="M402" i="2"/>
  <c r="K368" i="2"/>
  <c r="G200" i="8" s="1"/>
  <c r="M369" i="2"/>
  <c r="I142" i="8" s="1"/>
  <c r="G356" i="8"/>
  <c r="M248" i="2"/>
  <c r="I356" i="8" s="1"/>
  <c r="G134" i="8"/>
  <c r="M413" i="2"/>
  <c r="I134" i="8" s="1"/>
  <c r="K68" i="2"/>
  <c r="M69" i="2"/>
  <c r="I29" i="8" s="1"/>
  <c r="M30" i="2"/>
  <c r="I105" i="8" s="1"/>
  <c r="G105" i="8"/>
  <c r="M215" i="2"/>
  <c r="G252" i="8"/>
  <c r="G173" i="8"/>
  <c r="M196" i="2"/>
  <c r="I173" i="8" s="1"/>
  <c r="G303" i="8"/>
  <c r="M318" i="2"/>
  <c r="I303" i="8" s="1"/>
  <c r="G360" i="8"/>
  <c r="M201" i="2"/>
  <c r="I360" i="8" s="1"/>
  <c r="G128" i="8"/>
  <c r="M62" i="2"/>
  <c r="G341" i="8"/>
  <c r="G240" i="8"/>
  <c r="M338" i="2"/>
  <c r="I240" i="8" s="1"/>
  <c r="G90" i="8"/>
  <c r="M84" i="2"/>
  <c r="I90" i="8" s="1"/>
  <c r="G247" i="8"/>
  <c r="M253" i="2"/>
  <c r="I247" i="8" s="1"/>
  <c r="M120" i="2"/>
  <c r="M382" i="2"/>
  <c r="I279" i="8" s="1"/>
  <c r="G279" i="8"/>
  <c r="G33" i="8"/>
  <c r="M149" i="2"/>
  <c r="G333" i="8"/>
  <c r="M206" i="2"/>
  <c r="I333" i="8" s="1"/>
  <c r="G295" i="8"/>
  <c r="M162" i="2"/>
  <c r="I295" i="8" s="1"/>
  <c r="G315" i="8"/>
  <c r="M210" i="2"/>
  <c r="K209" i="2"/>
  <c r="G118" i="8" s="1"/>
  <c r="G211" i="8"/>
  <c r="M297" i="2"/>
  <c r="I211" i="8" s="1"/>
  <c r="M213" i="2"/>
  <c r="I101" i="8" s="1"/>
  <c r="G101" i="8"/>
  <c r="G207" i="8"/>
  <c r="M341" i="2"/>
  <c r="I207" i="8" s="1"/>
  <c r="M52" i="2"/>
  <c r="I50" i="8" s="1"/>
  <c r="G50" i="8"/>
  <c r="G223" i="8"/>
  <c r="M325" i="2"/>
  <c r="I223" i="8" s="1"/>
  <c r="G117" i="8"/>
  <c r="G58" i="8"/>
  <c r="M365" i="2"/>
  <c r="G26" i="8"/>
  <c r="M421" i="2"/>
  <c r="I26" i="8" s="1"/>
  <c r="K151" i="2"/>
  <c r="O155" i="2" s="1"/>
  <c r="M152" i="2"/>
  <c r="I131" i="8" s="1"/>
  <c r="M9" i="2"/>
  <c r="I11" i="8" s="1"/>
  <c r="G11" i="8"/>
  <c r="M349" i="2"/>
  <c r="I329" i="8" s="1"/>
  <c r="G329" i="8"/>
  <c r="G250" i="8"/>
  <c r="M316" i="2"/>
  <c r="I250" i="8" s="1"/>
  <c r="G345" i="8"/>
  <c r="M321" i="2"/>
  <c r="I345" i="8" s="1"/>
  <c r="G309" i="8"/>
  <c r="M311" i="2"/>
  <c r="I309" i="8" s="1"/>
  <c r="G246" i="8"/>
  <c r="M220" i="2"/>
  <c r="G150" i="8"/>
  <c r="M424" i="2"/>
  <c r="K423" i="2"/>
  <c r="M31" i="2"/>
  <c r="I28" i="8" s="1"/>
  <c r="G28" i="8"/>
  <c r="M61" i="2"/>
  <c r="I63" i="8" s="1"/>
  <c r="K60" i="2"/>
  <c r="G49" i="8"/>
  <c r="G217" i="8"/>
  <c r="M288" i="2"/>
  <c r="G334" i="8"/>
  <c r="M289" i="2"/>
  <c r="G169" i="8"/>
  <c r="M270" i="2"/>
  <c r="I169" i="8" s="1"/>
  <c r="G290" i="8"/>
  <c r="M283" i="2"/>
  <c r="I151" i="8" s="1"/>
  <c r="G366" i="8"/>
  <c r="M192" i="2"/>
  <c r="I366" i="8" s="1"/>
  <c r="G361" i="8"/>
  <c r="G198" i="8"/>
  <c r="M73" i="2"/>
  <c r="M361" i="2"/>
  <c r="I61" i="8" s="1"/>
  <c r="G61" i="8"/>
  <c r="G48" i="8"/>
  <c r="G343" i="8"/>
  <c r="M329" i="2"/>
  <c r="I343" i="8" s="1"/>
  <c r="G262" i="8"/>
  <c r="M268" i="2"/>
  <c r="I262" i="8" s="1"/>
  <c r="G220" i="8"/>
  <c r="M186" i="2"/>
  <c r="I220" i="8" s="1"/>
  <c r="G122" i="8"/>
  <c r="M343" i="2"/>
  <c r="M83" i="2"/>
  <c r="G100" i="8"/>
  <c r="G148" i="8"/>
  <c r="M57" i="2"/>
  <c r="G367" i="8"/>
  <c r="M98" i="2"/>
  <c r="G51" i="8"/>
  <c r="G306" i="8"/>
  <c r="M86" i="2"/>
  <c r="I306" i="8" s="1"/>
  <c r="G248" i="8"/>
  <c r="M211" i="2"/>
  <c r="I248" i="8" s="1"/>
  <c r="G192" i="8"/>
  <c r="M286" i="2"/>
  <c r="G188" i="8"/>
  <c r="M144" i="2"/>
  <c r="I188" i="8" s="1"/>
  <c r="M137" i="2"/>
  <c r="I133" i="8" s="1"/>
  <c r="K136" i="2"/>
  <c r="O140" i="2" s="1"/>
  <c r="G136" i="8"/>
  <c r="M417" i="2"/>
  <c r="I136" i="8" s="1"/>
  <c r="M334" i="2"/>
  <c r="I183" i="8" s="1"/>
  <c r="G183" i="8"/>
  <c r="G357" i="8"/>
  <c r="M167" i="2"/>
  <c r="I357" i="8" s="1"/>
  <c r="M121" i="2"/>
  <c r="I17" i="8" s="1"/>
  <c r="G17" i="8"/>
  <c r="G325" i="8"/>
  <c r="M275" i="2"/>
  <c r="I325" i="8" s="1"/>
  <c r="G261" i="8"/>
  <c r="M243" i="2"/>
  <c r="I261" i="8" s="1"/>
  <c r="G230" i="8"/>
  <c r="M76" i="2"/>
  <c r="I126" i="8" s="1"/>
  <c r="G126" i="8"/>
  <c r="G45" i="8"/>
  <c r="M426" i="2"/>
  <c r="I45" i="8" s="1"/>
  <c r="G335" i="8"/>
  <c r="G347" i="8"/>
  <c r="G10" i="8"/>
  <c r="M360" i="2"/>
  <c r="I258" i="8" s="1"/>
  <c r="G82" i="8"/>
  <c r="G109" i="8"/>
  <c r="M399" i="2"/>
  <c r="I109" i="8" s="1"/>
  <c r="G121" i="8"/>
  <c r="M250" i="2"/>
  <c r="K353" i="2"/>
  <c r="G86" i="8" s="1"/>
  <c r="M354" i="2"/>
  <c r="I171" i="8" s="1"/>
  <c r="G273" i="8"/>
  <c r="G144" i="8"/>
  <c r="M351" i="2"/>
  <c r="G322" i="8"/>
  <c r="M259" i="2"/>
  <c r="K258" i="2"/>
  <c r="G111" i="8"/>
  <c r="M410" i="2"/>
  <c r="I111" i="8" s="1"/>
  <c r="M118" i="2"/>
  <c r="I25" i="8" s="1"/>
  <c r="K117" i="2"/>
  <c r="O118" i="2" s="1"/>
  <c r="G89" i="8"/>
  <c r="M271" i="2"/>
  <c r="I89" i="8" s="1"/>
  <c r="G54" i="8"/>
  <c r="M419" i="2"/>
  <c r="I54" i="8" s="1"/>
  <c r="G339" i="8"/>
  <c r="M389" i="2"/>
  <c r="M308" i="2"/>
  <c r="I284" i="8" s="1"/>
  <c r="G284" i="8"/>
  <c r="K43" i="2"/>
  <c r="G157" i="8"/>
  <c r="M44" i="2"/>
  <c r="G66" i="8"/>
  <c r="M54" i="2"/>
  <c r="I66" i="8" s="1"/>
  <c r="M388" i="2"/>
  <c r="I305" i="8" s="1"/>
  <c r="G305" i="8"/>
  <c r="G30" i="8"/>
  <c r="M362" i="2"/>
  <c r="I30" i="8" s="1"/>
  <c r="K12" i="2"/>
  <c r="G38" i="8"/>
  <c r="M13" i="2"/>
  <c r="G236" i="8"/>
  <c r="M263" i="2"/>
  <c r="I236" i="8" s="1"/>
  <c r="G257" i="8"/>
  <c r="M339" i="2"/>
  <c r="I257" i="8" s="1"/>
  <c r="G193" i="8"/>
  <c r="M65" i="2"/>
  <c r="I193" i="8" s="1"/>
  <c r="M277" i="2"/>
  <c r="G190" i="8"/>
  <c r="G104" i="8"/>
  <c r="G176" i="8"/>
  <c r="M237" i="2"/>
  <c r="G181" i="8"/>
  <c r="M241" i="2"/>
  <c r="K240" i="2"/>
  <c r="G254" i="8" s="1"/>
  <c r="G27" i="8"/>
  <c r="K301" i="2"/>
  <c r="G72" i="8" s="1"/>
  <c r="M302" i="2"/>
  <c r="G96" i="8"/>
  <c r="M64" i="2"/>
  <c r="I96" i="8" s="1"/>
  <c r="G344" i="8"/>
  <c r="M185" i="2"/>
  <c r="I344" i="8" s="1"/>
  <c r="G94" i="8"/>
  <c r="M274" i="2"/>
  <c r="I94" i="8" s="1"/>
  <c r="G266" i="8"/>
  <c r="M366" i="2"/>
  <c r="I145" i="8" s="1"/>
  <c r="G145" i="8"/>
  <c r="G232" i="8"/>
  <c r="M328" i="2"/>
  <c r="I232" i="8" s="1"/>
  <c r="G294" i="8"/>
  <c r="M181" i="2"/>
  <c r="I294" i="8" s="1"/>
  <c r="G146" i="8"/>
  <c r="M404" i="2"/>
  <c r="I146" i="8" s="1"/>
  <c r="G256" i="8"/>
  <c r="M296" i="2"/>
  <c r="G287" i="8"/>
  <c r="M126" i="2"/>
  <c r="I135" i="8" s="1"/>
  <c r="G135" i="8"/>
  <c r="G316" i="8"/>
  <c r="M249" i="2"/>
  <c r="I164" i="8" s="1"/>
  <c r="G317" i="8"/>
  <c r="M123" i="2"/>
  <c r="M238" i="2"/>
  <c r="G348" i="8"/>
  <c r="G213" i="8"/>
  <c r="M305" i="2"/>
  <c r="I213" i="8" s="1"/>
  <c r="G363" i="8"/>
  <c r="M396" i="2"/>
  <c r="I363" i="8" s="1"/>
  <c r="M387" i="2"/>
  <c r="I242" i="8" s="1"/>
  <c r="K386" i="2"/>
  <c r="G300" i="8"/>
  <c r="M169" i="2"/>
  <c r="I300" i="8" s="1"/>
  <c r="G310" i="8"/>
  <c r="M187" i="2"/>
  <c r="I310" i="8" s="1"/>
  <c r="G164" i="8"/>
  <c r="M294" i="2"/>
  <c r="G313" i="8"/>
  <c r="M374" i="2"/>
  <c r="M204" i="2"/>
  <c r="I227" i="8" s="1"/>
  <c r="G227" i="8"/>
  <c r="G327" i="8"/>
  <c r="M358" i="2"/>
  <c r="G197" i="8"/>
  <c r="M177" i="2"/>
  <c r="I197" i="8" s="1"/>
  <c r="G196" i="8"/>
  <c r="M312" i="2"/>
  <c r="I196" i="8" s="1"/>
  <c r="M266" i="2"/>
  <c r="I166" i="8" s="1"/>
  <c r="G166" i="8"/>
  <c r="M229" i="2"/>
  <c r="G331" i="8"/>
  <c r="G79" i="8"/>
  <c r="M425" i="2"/>
  <c r="I79" i="8" s="1"/>
  <c r="G216" i="8"/>
  <c r="M218" i="2"/>
  <c r="I216" i="8" s="1"/>
  <c r="G271" i="8"/>
  <c r="M398" i="2"/>
  <c r="I271" i="8" s="1"/>
  <c r="G75" i="8"/>
  <c r="M380" i="2"/>
  <c r="G209" i="8"/>
  <c r="M112" i="2"/>
  <c r="G14" i="8"/>
  <c r="G165" i="8"/>
  <c r="M330" i="2"/>
  <c r="I127" i="8" s="1"/>
  <c r="G199" i="8"/>
  <c r="M157" i="2"/>
  <c r="I9" i="8" s="1"/>
  <c r="G174" i="8"/>
  <c r="G243" i="8"/>
  <c r="M363" i="2"/>
  <c r="K28" i="2"/>
  <c r="M29" i="2"/>
  <c r="G268" i="8"/>
  <c r="G318" i="8"/>
  <c r="M319" i="2"/>
  <c r="I321" i="8" s="1"/>
  <c r="G219" i="8"/>
  <c r="G76" i="8"/>
  <c r="M141" i="2"/>
  <c r="G281" i="8"/>
  <c r="M195" i="2"/>
  <c r="I281" i="8" s="1"/>
  <c r="G12" i="8"/>
  <c r="M91" i="2"/>
  <c r="K90" i="2"/>
  <c r="G326" i="8"/>
  <c r="M324" i="2"/>
  <c r="I326" i="8" s="1"/>
  <c r="K21" i="2"/>
  <c r="G307" i="8" s="1"/>
  <c r="M24" i="2"/>
  <c r="G31" i="8"/>
  <c r="M155" i="2"/>
  <c r="I31" i="8" s="1"/>
  <c r="G158" i="8"/>
  <c r="M306" i="2"/>
  <c r="G56" i="8"/>
  <c r="M299" i="2"/>
  <c r="G205" i="8"/>
  <c r="M348" i="2"/>
  <c r="G239" i="8"/>
  <c r="M161" i="2"/>
  <c r="K160" i="2"/>
  <c r="K34" i="2"/>
  <c r="M35" i="2"/>
  <c r="I92" i="8" s="1"/>
  <c r="G138" i="8"/>
  <c r="M262" i="2"/>
  <c r="G267" i="8"/>
  <c r="M313" i="2"/>
  <c r="I267" i="8" s="1"/>
  <c r="G175" i="8"/>
  <c r="M70" i="2"/>
  <c r="G195" i="8"/>
  <c r="G114" i="8"/>
  <c r="M125" i="2"/>
  <c r="I114" i="8" s="1"/>
  <c r="G320" i="8"/>
  <c r="M194" i="2"/>
  <c r="I320" i="8" s="1"/>
  <c r="G311" i="8"/>
  <c r="M168" i="2"/>
  <c r="I311" i="8" s="1"/>
  <c r="M391" i="2"/>
  <c r="I337" i="8" s="1"/>
  <c r="G337" i="8"/>
  <c r="G285" i="8"/>
  <c r="G52" i="8"/>
  <c r="M251" i="2"/>
  <c r="I52" i="8" s="1"/>
  <c r="K394" i="2"/>
  <c r="M395" i="2"/>
  <c r="G253" i="8"/>
  <c r="M63" i="2"/>
  <c r="I253" i="8" s="1"/>
  <c r="G269" i="8"/>
  <c r="M172" i="2"/>
  <c r="I269" i="8" s="1"/>
  <c r="G226" i="8"/>
  <c r="M428" i="2"/>
  <c r="I226" i="8" s="1"/>
  <c r="G314" i="8"/>
  <c r="G201" i="8"/>
  <c r="G185" i="8"/>
  <c r="M427" i="2"/>
  <c r="I185" i="8" s="1"/>
  <c r="G16" i="8"/>
  <c r="G141" i="8"/>
  <c r="M364" i="2"/>
  <c r="I141" i="8" s="1"/>
  <c r="M307" i="2"/>
  <c r="I167" i="8" s="1"/>
  <c r="G167" i="8"/>
  <c r="G212" i="8"/>
  <c r="G276" i="8"/>
  <c r="M232" i="2"/>
  <c r="G132" i="8"/>
  <c r="K281" i="2"/>
  <c r="M282" i="2"/>
  <c r="G177" i="8"/>
  <c r="M327" i="2"/>
  <c r="I177" i="8" s="1"/>
  <c r="G263" i="8"/>
  <c r="M392" i="2"/>
  <c r="I263" i="8" s="1"/>
  <c r="G116" i="8"/>
  <c r="M145" i="2"/>
  <c r="I116" i="8" s="1"/>
  <c r="G120" i="8"/>
  <c r="M36" i="2"/>
  <c r="I120" i="8" s="1"/>
  <c r="M322" i="2"/>
  <c r="G292" i="8"/>
  <c r="M287" i="2"/>
  <c r="G312" i="8"/>
  <c r="G140" i="8"/>
  <c r="M405" i="2"/>
  <c r="I140" i="8" s="1"/>
  <c r="G184" i="8"/>
  <c r="M189" i="2"/>
  <c r="I184" i="8" s="1"/>
  <c r="G202" i="8"/>
  <c r="M430" i="2"/>
  <c r="I202" i="8" s="1"/>
  <c r="G35" i="8"/>
  <c r="G149" i="8"/>
  <c r="G131" i="8"/>
  <c r="G249" i="8"/>
  <c r="G37" i="8"/>
  <c r="G260" i="8"/>
  <c r="G152" i="8"/>
  <c r="G91" i="8"/>
  <c r="G92" i="8"/>
  <c r="I291" i="8"/>
  <c r="G291" i="8"/>
  <c r="G296" i="8"/>
  <c r="G18" i="8"/>
  <c r="G112" i="8"/>
  <c r="G338" i="8"/>
  <c r="G280" i="8"/>
  <c r="G238" i="8"/>
  <c r="G206" i="8"/>
  <c r="G245" i="8"/>
  <c r="G63" i="8"/>
  <c r="G85" i="8"/>
  <c r="G78" i="8"/>
  <c r="G130" i="8"/>
  <c r="G9" i="8"/>
  <c r="G324" i="8"/>
  <c r="I170" i="8"/>
  <c r="G170" i="8"/>
  <c r="G59" i="8"/>
  <c r="G349" i="8"/>
  <c r="G29" i="8"/>
  <c r="G308" i="8"/>
  <c r="G151" i="8"/>
  <c r="G113" i="8"/>
  <c r="I71" i="8"/>
  <c r="G71" i="8"/>
  <c r="I221" i="8"/>
  <c r="G221" i="8"/>
  <c r="I97" i="8"/>
  <c r="G97" i="8"/>
  <c r="G234" i="8"/>
  <c r="G235" i="8"/>
  <c r="G358" i="8"/>
  <c r="G154" i="8"/>
  <c r="H14" i="8"/>
  <c r="I332" i="8"/>
  <c r="G332" i="8"/>
  <c r="G93" i="8"/>
  <c r="G370" i="8"/>
  <c r="I46" i="8"/>
  <c r="G46" i="8"/>
  <c r="G191" i="8"/>
  <c r="I106" i="8"/>
  <c r="G106" i="8"/>
  <c r="G43" i="8"/>
  <c r="G350" i="8"/>
  <c r="G36" i="8"/>
  <c r="G182" i="8"/>
  <c r="G355" i="8"/>
  <c r="G110" i="8"/>
  <c r="G70" i="8"/>
  <c r="I364" i="8"/>
  <c r="G364" i="8"/>
  <c r="I265" i="8"/>
  <c r="G265" i="8"/>
  <c r="G133" i="8"/>
  <c r="I302" i="8"/>
  <c r="G302" i="8"/>
  <c r="I365" i="8"/>
  <c r="G365" i="8"/>
  <c r="G98" i="8"/>
  <c r="G25" i="8"/>
  <c r="G64" i="8"/>
  <c r="G42" i="8"/>
  <c r="G171" i="8"/>
  <c r="G340" i="8"/>
  <c r="G142" i="8"/>
  <c r="G137" i="8"/>
  <c r="G179" i="8"/>
  <c r="G119" i="8"/>
  <c r="I163" i="8"/>
  <c r="G163" i="8"/>
  <c r="G352" i="8"/>
  <c r="G60" i="8"/>
  <c r="I224" i="8"/>
  <c r="G224" i="8"/>
  <c r="I222" i="8"/>
  <c r="G222" i="8"/>
  <c r="H264" i="8"/>
  <c r="I14" i="8"/>
  <c r="I107" i="8"/>
  <c r="I342" i="8"/>
  <c r="H225" i="8"/>
  <c r="I102" i="8"/>
  <c r="I293" i="8"/>
  <c r="I201" i="8"/>
  <c r="G88" i="8"/>
  <c r="G225" i="8"/>
  <c r="G264" i="8"/>
  <c r="G7" i="8"/>
  <c r="G298" i="8"/>
  <c r="G34" i="8"/>
  <c r="I160" i="8"/>
  <c r="I44" i="8"/>
  <c r="H330" i="8"/>
  <c r="G275" i="8"/>
  <c r="I289" i="8" l="1"/>
  <c r="O152" i="2"/>
  <c r="I40" i="8"/>
  <c r="O121" i="2"/>
  <c r="M21" i="2"/>
  <c r="I121" i="8"/>
  <c r="I208" i="8"/>
  <c r="O120" i="2"/>
  <c r="I149" i="8"/>
  <c r="I307" i="8"/>
  <c r="H312" i="8"/>
  <c r="L33" i="2"/>
  <c r="I147" i="8"/>
  <c r="M68" i="2"/>
  <c r="I33" i="8"/>
  <c r="I230" i="8"/>
  <c r="H203" i="8"/>
  <c r="L280" i="2"/>
  <c r="H321" i="8" s="1"/>
  <c r="M90" i="2"/>
  <c r="D20" i="3" s="1"/>
  <c r="I234" i="8"/>
  <c r="M401" i="2"/>
  <c r="H304" i="8"/>
  <c r="L159" i="2"/>
  <c r="H161" i="8" s="1"/>
  <c r="I339" i="8"/>
  <c r="I138" i="8"/>
  <c r="I292" i="8"/>
  <c r="I132" i="8"/>
  <c r="M281" i="2"/>
  <c r="I153" i="8"/>
  <c r="I327" i="8"/>
  <c r="I331" i="8"/>
  <c r="I288" i="8"/>
  <c r="G203" i="8"/>
  <c r="K280" i="2"/>
  <c r="G321" i="8" s="1"/>
  <c r="I367" i="8"/>
  <c r="M394" i="2"/>
  <c r="D40" i="3" s="1"/>
  <c r="M12" i="2"/>
  <c r="D12" i="3" s="1"/>
  <c r="I38" i="8"/>
  <c r="I37" i="8"/>
  <c r="K33" i="2"/>
  <c r="P43" i="2" s="1"/>
  <c r="I158" i="8"/>
  <c r="I334" i="8"/>
  <c r="I209" i="8"/>
  <c r="M79" i="2"/>
  <c r="I168" i="8"/>
  <c r="I179" i="8"/>
  <c r="I212" i="8"/>
  <c r="I276" i="8"/>
  <c r="G304" i="8"/>
  <c r="K159" i="2"/>
  <c r="G161" i="8" s="1"/>
  <c r="I148" i="8"/>
  <c r="I75" i="8"/>
  <c r="M117" i="2"/>
  <c r="D24" i="3" s="1"/>
  <c r="M368" i="2"/>
  <c r="I200" i="8" s="1"/>
  <c r="I190" i="8"/>
  <c r="I256" i="8"/>
  <c r="I322" i="8"/>
  <c r="M258" i="2"/>
  <c r="D32" i="3" s="1"/>
  <c r="I122" i="8"/>
  <c r="I313" i="8"/>
  <c r="I51" i="8"/>
  <c r="I56" i="8"/>
  <c r="I181" i="8"/>
  <c r="M240" i="2"/>
  <c r="I254" i="8" s="1"/>
  <c r="M151" i="2"/>
  <c r="D28" i="3" s="1"/>
  <c r="M376" i="2"/>
  <c r="D36" i="3" s="1"/>
  <c r="I108" i="8"/>
  <c r="I81" i="8"/>
  <c r="I57" i="8"/>
  <c r="I273" i="8"/>
  <c r="I144" i="8"/>
  <c r="M136" i="2"/>
  <c r="D26" i="3" s="1"/>
  <c r="I76" i="8"/>
  <c r="I27" i="8"/>
  <c r="M301" i="2"/>
  <c r="I72" i="8" s="1"/>
  <c r="M34" i="2"/>
  <c r="I156" i="8"/>
  <c r="M43" i="2"/>
  <c r="I180" i="8"/>
  <c r="I299" i="8"/>
  <c r="I12" i="8"/>
  <c r="I24" i="8"/>
  <c r="I347" i="8"/>
  <c r="I100" i="8"/>
  <c r="M28" i="2"/>
  <c r="D16" i="3" s="1"/>
  <c r="I268" i="8"/>
  <c r="I104" i="8"/>
  <c r="I176" i="8"/>
  <c r="I157" i="8"/>
  <c r="I348" i="8"/>
  <c r="I204" i="8"/>
  <c r="M415" i="2"/>
  <c r="I192" i="8"/>
  <c r="I186" i="8"/>
  <c r="I340" i="8"/>
  <c r="I252" i="8"/>
  <c r="I243" i="8"/>
  <c r="I159" i="8"/>
  <c r="M353" i="2"/>
  <c r="I86" i="8" s="1"/>
  <c r="I150" i="8"/>
  <c r="M423" i="2"/>
  <c r="I74" i="8"/>
  <c r="I58" i="8"/>
  <c r="M100" i="2"/>
  <c r="D22" i="3" s="1"/>
  <c r="M60" i="2"/>
  <c r="I128" i="8"/>
  <c r="I315" i="8"/>
  <c r="M209" i="2"/>
  <c r="I118" i="8" s="1"/>
  <c r="I110" i="8"/>
  <c r="M386" i="2"/>
  <c r="M7" i="2"/>
  <c r="I255" i="8"/>
  <c r="M407" i="2"/>
  <c r="D44" i="3" s="1"/>
  <c r="I246" i="8"/>
  <c r="I219" i="8"/>
  <c r="I239" i="8"/>
  <c r="M160" i="2"/>
  <c r="I49" i="8"/>
  <c r="I217" i="8"/>
  <c r="I95" i="8"/>
  <c r="G95" i="8"/>
  <c r="I270" i="8"/>
  <c r="G270" i="8"/>
  <c r="H34" i="8"/>
  <c r="I84" i="8"/>
  <c r="G84" i="8"/>
  <c r="I22" i="8"/>
  <c r="G22" i="8"/>
  <c r="I241" i="8"/>
  <c r="G241" i="8"/>
  <c r="I228" i="8"/>
  <c r="G228" i="8"/>
  <c r="I359" i="8"/>
  <c r="G359" i="8"/>
  <c r="I280" i="8"/>
  <c r="I238" i="8"/>
  <c r="I13" i="8"/>
  <c r="G13" i="8"/>
  <c r="I297" i="8"/>
  <c r="G297" i="8"/>
  <c r="I15" i="8"/>
  <c r="G15" i="8"/>
  <c r="I47" i="8"/>
  <c r="G47" i="8"/>
  <c r="I155" i="8"/>
  <c r="G155" i="8"/>
  <c r="I264" i="8"/>
  <c r="I88" i="8"/>
  <c r="I225" i="8"/>
  <c r="I330" i="8"/>
  <c r="I298" i="8"/>
  <c r="O36" i="2" l="1"/>
  <c r="O35" i="2"/>
  <c r="J41" i="3"/>
  <c r="L41" i="3"/>
  <c r="I41" i="3"/>
  <c r="H41" i="3"/>
  <c r="N41" i="3"/>
  <c r="G41" i="3"/>
  <c r="K41" i="3"/>
  <c r="M41" i="3"/>
  <c r="G33" i="3"/>
  <c r="I33" i="3"/>
  <c r="H33" i="3"/>
  <c r="J33" i="3"/>
  <c r="L33" i="3"/>
  <c r="K33" i="3"/>
  <c r="N33" i="3"/>
  <c r="M33" i="3"/>
  <c r="I203" i="8"/>
  <c r="M280" i="2"/>
  <c r="D34" i="3" s="1"/>
  <c r="K37" i="3"/>
  <c r="G37" i="3"/>
  <c r="N37" i="3"/>
  <c r="M37" i="3"/>
  <c r="J37" i="3"/>
  <c r="L37" i="3"/>
  <c r="I37" i="3"/>
  <c r="H37" i="3"/>
  <c r="N23" i="3"/>
  <c r="M23" i="3"/>
  <c r="I23" i="3"/>
  <c r="G23" i="3"/>
  <c r="L23" i="3"/>
  <c r="H23" i="3"/>
  <c r="K23" i="3"/>
  <c r="J23" i="3"/>
  <c r="K29" i="3"/>
  <c r="J29" i="3"/>
  <c r="I29" i="3"/>
  <c r="N29" i="3"/>
  <c r="M29" i="3"/>
  <c r="L29" i="3"/>
  <c r="H29" i="3"/>
  <c r="G29" i="3"/>
  <c r="I312" i="8"/>
  <c r="M33" i="2"/>
  <c r="D18" i="3" s="1"/>
  <c r="N25" i="3"/>
  <c r="I25" i="3"/>
  <c r="G25" i="3"/>
  <c r="J25" i="3"/>
  <c r="L25" i="3"/>
  <c r="K25" i="3"/>
  <c r="H25" i="3"/>
  <c r="M25" i="3"/>
  <c r="I304" i="8"/>
  <c r="M159" i="2"/>
  <c r="D30" i="3" s="1"/>
  <c r="N27" i="3"/>
  <c r="J27" i="3"/>
  <c r="L27" i="3"/>
  <c r="M27" i="3"/>
  <c r="K27" i="3"/>
  <c r="I27" i="3"/>
  <c r="G27" i="3"/>
  <c r="H27" i="3"/>
  <c r="N17" i="3"/>
  <c r="M17" i="3"/>
  <c r="L17" i="3"/>
  <c r="K17" i="3"/>
  <c r="J17" i="3"/>
  <c r="I17" i="3"/>
  <c r="H17" i="3"/>
  <c r="J13" i="3"/>
  <c r="I13" i="3"/>
  <c r="N13" i="3"/>
  <c r="M13" i="3"/>
  <c r="H13" i="3"/>
  <c r="L13" i="3"/>
  <c r="K13" i="3"/>
  <c r="G13" i="3"/>
  <c r="J21" i="3"/>
  <c r="I21" i="3"/>
  <c r="L21" i="3"/>
  <c r="K21" i="3"/>
  <c r="H21" i="3"/>
  <c r="G21" i="3"/>
  <c r="N21" i="3"/>
  <c r="M21" i="3"/>
  <c r="M45" i="3"/>
  <c r="K45" i="3"/>
  <c r="J45" i="3"/>
  <c r="L45" i="3"/>
  <c r="I45" i="3"/>
  <c r="H45" i="3"/>
  <c r="G45" i="3"/>
  <c r="N45" i="3"/>
  <c r="I34" i="8"/>
  <c r="I432" i="2"/>
  <c r="K432" i="2"/>
  <c r="G17" i="3"/>
  <c r="D48" i="3"/>
  <c r="I435" i="2" l="1"/>
  <c r="I436" i="2" s="1"/>
  <c r="L35" i="3"/>
  <c r="G35" i="3"/>
  <c r="H35" i="3"/>
  <c r="M35" i="3"/>
  <c r="K35" i="3"/>
  <c r="I35" i="3"/>
  <c r="N35" i="3"/>
  <c r="J35" i="3"/>
  <c r="M31" i="3"/>
  <c r="L31" i="3"/>
  <c r="K31" i="3"/>
  <c r="G31" i="3"/>
  <c r="I31" i="3"/>
  <c r="J31" i="3"/>
  <c r="N31" i="3"/>
  <c r="H31" i="3"/>
  <c r="O33" i="3"/>
  <c r="P33" i="3" s="1"/>
  <c r="O25" i="3"/>
  <c r="P25" i="3" s="1"/>
  <c r="O29" i="3"/>
  <c r="P29" i="3" s="1"/>
  <c r="O23" i="3"/>
  <c r="P23" i="3" s="1"/>
  <c r="O27" i="3"/>
  <c r="P27" i="3" s="1"/>
  <c r="O37" i="3"/>
  <c r="P37" i="3" s="1"/>
  <c r="L49" i="3"/>
  <c r="K49" i="3"/>
  <c r="M49" i="3"/>
  <c r="J49" i="3"/>
  <c r="I49" i="3"/>
  <c r="H49" i="3"/>
  <c r="N49" i="3"/>
  <c r="G49" i="3"/>
  <c r="L19" i="3"/>
  <c r="I19" i="3"/>
  <c r="H19" i="3"/>
  <c r="J19" i="3"/>
  <c r="K19" i="3"/>
  <c r="G19" i="3"/>
  <c r="N19" i="3"/>
  <c r="M19" i="3"/>
  <c r="D38" i="3"/>
  <c r="O13" i="3"/>
  <c r="P13" i="3" s="1"/>
  <c r="O21" i="3"/>
  <c r="P21" i="3" s="1"/>
  <c r="H275" i="8"/>
  <c r="O17" i="3"/>
  <c r="P17" i="3" s="1"/>
  <c r="D10" i="3"/>
  <c r="O35" i="3" l="1"/>
  <c r="P35" i="3" s="1"/>
  <c r="O31" i="3"/>
  <c r="P31" i="3" s="1"/>
  <c r="I39" i="3"/>
  <c r="L39" i="3"/>
  <c r="K39" i="3"/>
  <c r="H39" i="3"/>
  <c r="J39" i="3"/>
  <c r="G39" i="3"/>
  <c r="N39" i="3"/>
  <c r="M39" i="3"/>
  <c r="J432" i="2"/>
  <c r="H7" i="8"/>
  <c r="I7" i="8"/>
  <c r="O19" i="3"/>
  <c r="P19" i="3" s="1"/>
  <c r="O49" i="3"/>
  <c r="P49" i="3" s="1"/>
  <c r="J435" i="2" l="1"/>
  <c r="J436" i="2" s="1"/>
  <c r="I437" i="2" s="1"/>
  <c r="O3" i="8" s="1"/>
  <c r="I433" i="2"/>
  <c r="L432" i="2"/>
  <c r="I275" i="8"/>
  <c r="J300" i="8" s="1"/>
  <c r="D14" i="3"/>
  <c r="D46" i="3"/>
  <c r="D42" i="3"/>
  <c r="O39" i="3"/>
  <c r="P39" i="3" s="1"/>
  <c r="R157" i="2" l="1"/>
  <c r="O38" i="2"/>
  <c r="J310" i="8"/>
  <c r="J193" i="8"/>
  <c r="J312" i="8"/>
  <c r="J159" i="8"/>
  <c r="J158" i="8"/>
  <c r="J332" i="8"/>
  <c r="J350" i="8"/>
  <c r="J161" i="8"/>
  <c r="J62" i="8"/>
  <c r="J65" i="8"/>
  <c r="J116" i="8"/>
  <c r="J56" i="8"/>
  <c r="J358" i="8"/>
  <c r="J352" i="8"/>
  <c r="J262" i="8"/>
  <c r="J361" i="8"/>
  <c r="J157" i="8"/>
  <c r="J200" i="8"/>
  <c r="J49" i="8"/>
  <c r="J309" i="8"/>
  <c r="J263" i="8"/>
  <c r="J124" i="8"/>
  <c r="J365" i="8"/>
  <c r="J184" i="8"/>
  <c r="J53" i="8"/>
  <c r="J73" i="8"/>
  <c r="J147" i="8"/>
  <c r="J219" i="8"/>
  <c r="J364" i="8"/>
  <c r="J185" i="8"/>
  <c r="J68" i="8"/>
  <c r="J276" i="8"/>
  <c r="J84" i="8"/>
  <c r="J265" i="8"/>
  <c r="J33" i="8"/>
  <c r="J140" i="8"/>
  <c r="J360" i="8"/>
  <c r="J258" i="8"/>
  <c r="J294" i="8"/>
  <c r="J236" i="8"/>
  <c r="J330" i="8"/>
  <c r="J356" i="8"/>
  <c r="J153" i="8"/>
  <c r="J333" i="8"/>
  <c r="J343" i="8"/>
  <c r="J322" i="8"/>
  <c r="J370" i="8"/>
  <c r="J28" i="8"/>
  <c r="J206" i="8"/>
  <c r="J277" i="8"/>
  <c r="J24" i="8"/>
  <c r="J362" i="8"/>
  <c r="J267" i="8"/>
  <c r="J100" i="8"/>
  <c r="J172" i="8"/>
  <c r="J215" i="8"/>
  <c r="J231" i="8"/>
  <c r="J212" i="8"/>
  <c r="J244" i="8"/>
  <c r="J339" i="8"/>
  <c r="J353" i="8"/>
  <c r="J34" i="8"/>
  <c r="J182" i="8"/>
  <c r="J203" i="8"/>
  <c r="J126" i="8"/>
  <c r="J337" i="8"/>
  <c r="J354" i="8"/>
  <c r="J137" i="8"/>
  <c r="J42" i="8"/>
  <c r="J346" i="8"/>
  <c r="J76" i="8"/>
  <c r="J173" i="8"/>
  <c r="J357" i="8"/>
  <c r="J189" i="8"/>
  <c r="J112" i="8"/>
  <c r="J46" i="8"/>
  <c r="J311" i="8"/>
  <c r="J35" i="8"/>
  <c r="J321" i="8"/>
  <c r="J110" i="8"/>
  <c r="J93" i="8"/>
  <c r="J314" i="8"/>
  <c r="J111" i="8"/>
  <c r="J128" i="8"/>
  <c r="J254" i="8"/>
  <c r="J154" i="8"/>
  <c r="J131" i="8"/>
  <c r="J222" i="8"/>
  <c r="J316" i="8"/>
  <c r="J366" i="8"/>
  <c r="J138" i="8"/>
  <c r="J369" i="8"/>
  <c r="J186" i="8"/>
  <c r="J249" i="8"/>
  <c r="J355" i="8"/>
  <c r="J175" i="8"/>
  <c r="J327" i="8"/>
  <c r="J351" i="8"/>
  <c r="J132" i="8"/>
  <c r="J165" i="8"/>
  <c r="J368" i="8"/>
  <c r="J196" i="8"/>
  <c r="J324" i="8"/>
  <c r="J91" i="8"/>
  <c r="J367" i="8"/>
  <c r="J121" i="8"/>
  <c r="J106" i="8"/>
  <c r="J151" i="8"/>
  <c r="J342" i="8"/>
  <c r="J359" i="8"/>
  <c r="J363" i="8"/>
  <c r="J48" i="8"/>
  <c r="J192" i="8"/>
  <c r="J101" i="8"/>
  <c r="J134" i="8"/>
  <c r="J25" i="8"/>
  <c r="J198" i="8"/>
  <c r="J89" i="8"/>
  <c r="J270" i="8"/>
  <c r="J163" i="8"/>
  <c r="J340" i="8"/>
  <c r="J32" i="8"/>
  <c r="J268" i="8"/>
  <c r="J217" i="8"/>
  <c r="J223" i="8"/>
  <c r="J41" i="8"/>
  <c r="J226" i="8"/>
  <c r="J283" i="8"/>
  <c r="J303" i="8"/>
  <c r="J130" i="8"/>
  <c r="J216" i="8"/>
  <c r="J273" i="8"/>
  <c r="J253" i="8"/>
  <c r="J86" i="8"/>
  <c r="J156" i="8"/>
  <c r="J269" i="8"/>
  <c r="J214" i="8"/>
  <c r="J202" i="8"/>
  <c r="J94" i="8"/>
  <c r="J243" i="8"/>
  <c r="J319" i="8"/>
  <c r="J114" i="8"/>
  <c r="J240" i="8"/>
  <c r="J306" i="8"/>
  <c r="J145" i="8"/>
  <c r="J235" i="8"/>
  <c r="J289" i="8"/>
  <c r="J234" i="8"/>
  <c r="J255" i="8"/>
  <c r="J329" i="8"/>
  <c r="J104" i="8"/>
  <c r="J99" i="8"/>
  <c r="J152" i="8"/>
  <c r="J109" i="8"/>
  <c r="J160" i="8"/>
  <c r="J284" i="8"/>
  <c r="J166" i="8"/>
  <c r="J248" i="8"/>
  <c r="J123" i="8"/>
  <c r="J328" i="8"/>
  <c r="J199" i="8"/>
  <c r="J301" i="8"/>
  <c r="J210" i="8"/>
  <c r="J250" i="8"/>
  <c r="J98" i="8"/>
  <c r="J227" i="8"/>
  <c r="J92" i="8"/>
  <c r="J57" i="8"/>
  <c r="J69" i="8"/>
  <c r="J108" i="8"/>
  <c r="J47" i="8"/>
  <c r="J252" i="8"/>
  <c r="J318" i="8"/>
  <c r="J188" i="8"/>
  <c r="J271" i="8"/>
  <c r="J348" i="8"/>
  <c r="J195" i="8"/>
  <c r="J336" i="8"/>
  <c r="J259" i="8"/>
  <c r="J278" i="8"/>
  <c r="J287" i="8"/>
  <c r="J135" i="8"/>
  <c r="J78" i="8"/>
  <c r="J190" i="8"/>
  <c r="J119" i="8"/>
  <c r="J167" i="8"/>
  <c r="J102" i="8"/>
  <c r="J220" i="8"/>
  <c r="J95" i="8"/>
  <c r="J302" i="8"/>
  <c r="J208" i="8"/>
  <c r="J115" i="8"/>
  <c r="J317" i="8"/>
  <c r="J191" i="8"/>
  <c r="J228" i="8"/>
  <c r="J293" i="8"/>
  <c r="J31" i="8"/>
  <c r="J347" i="8"/>
  <c r="J251" i="8"/>
  <c r="J141" i="8"/>
  <c r="J169" i="8"/>
  <c r="J213" i="8"/>
  <c r="J341" i="8"/>
  <c r="J194" i="8"/>
  <c r="J183" i="8"/>
  <c r="J148" i="8"/>
  <c r="J297" i="8"/>
  <c r="J36" i="8"/>
  <c r="J344" i="8"/>
  <c r="J64" i="8"/>
  <c r="J107" i="8"/>
  <c r="J80" i="8"/>
  <c r="J177" i="8"/>
  <c r="J224" i="8"/>
  <c r="J288" i="8"/>
  <c r="J179" i="8"/>
  <c r="J299" i="8"/>
  <c r="J264" i="8"/>
  <c r="J320" i="8"/>
  <c r="J334" i="8"/>
  <c r="J26" i="8"/>
  <c r="J233" i="8"/>
  <c r="J218" i="8"/>
  <c r="J87" i="8"/>
  <c r="J232" i="8"/>
  <c r="J85" i="8"/>
  <c r="J281" i="8"/>
  <c r="J241" i="8"/>
  <c r="J238" i="8"/>
  <c r="J296" i="8"/>
  <c r="J274" i="8"/>
  <c r="J181" i="8"/>
  <c r="J272" i="8"/>
  <c r="J81" i="8"/>
  <c r="J136" i="8"/>
  <c r="J286" i="8"/>
  <c r="J209" i="8"/>
  <c r="J133" i="8"/>
  <c r="J63" i="8"/>
  <c r="J280" i="8"/>
  <c r="J307" i="8"/>
  <c r="J211" i="8"/>
  <c r="J88" i="8"/>
  <c r="J279" i="8"/>
  <c r="J260" i="8"/>
  <c r="J323" i="8"/>
  <c r="J39" i="8"/>
  <c r="J335" i="8"/>
  <c r="J285" i="8"/>
  <c r="J19" i="8"/>
  <c r="J205" i="8"/>
  <c r="J118" i="8"/>
  <c r="J117" i="8"/>
  <c r="J60" i="8"/>
  <c r="J308" i="8"/>
  <c r="J204" i="8"/>
  <c r="J50" i="8"/>
  <c r="J61" i="8"/>
  <c r="J66" i="8"/>
  <c r="J139" i="8"/>
  <c r="J122" i="8"/>
  <c r="J257" i="8"/>
  <c r="J23" i="8"/>
  <c r="J155" i="8"/>
  <c r="J59" i="8"/>
  <c r="J97" i="8"/>
  <c r="J143" i="8"/>
  <c r="J45" i="8"/>
  <c r="J237" i="8"/>
  <c r="J304" i="8"/>
  <c r="J105" i="8"/>
  <c r="J55" i="8"/>
  <c r="J113" i="8"/>
  <c r="J325" i="8"/>
  <c r="J295" i="8"/>
  <c r="J298" i="8"/>
  <c r="J345" i="8"/>
  <c r="J187" i="8"/>
  <c r="J44" i="8"/>
  <c r="J129" i="8"/>
  <c r="J291" i="8"/>
  <c r="J230" i="8"/>
  <c r="J150" i="8"/>
  <c r="J51" i="8"/>
  <c r="J75" i="8"/>
  <c r="J142" i="8"/>
  <c r="J338" i="8"/>
  <c r="J20" i="8"/>
  <c r="J27" i="8"/>
  <c r="J174" i="8"/>
  <c r="J30" i="8"/>
  <c r="J246" i="8"/>
  <c r="J125" i="8"/>
  <c r="J292" i="8"/>
  <c r="J29" i="8"/>
  <c r="J144" i="8"/>
  <c r="J72" i="8"/>
  <c r="J21" i="8"/>
  <c r="J37" i="8"/>
  <c r="J349" i="8"/>
  <c r="J127" i="8"/>
  <c r="J207" i="8"/>
  <c r="J275" i="8"/>
  <c r="J180" i="8"/>
  <c r="J290" i="8"/>
  <c r="J96" i="8"/>
  <c r="J225" i="8"/>
  <c r="J197" i="8"/>
  <c r="J79" i="8"/>
  <c r="J67" i="8"/>
  <c r="J71" i="8"/>
  <c r="J239" i="8"/>
  <c r="J331" i="8"/>
  <c r="J245" i="8"/>
  <c r="J178" i="8"/>
  <c r="J83" i="8"/>
  <c r="J164" i="8"/>
  <c r="J22" i="8"/>
  <c r="J266" i="8"/>
  <c r="J171" i="8"/>
  <c r="J82" i="8"/>
  <c r="J326" i="8"/>
  <c r="J229" i="8"/>
  <c r="J261" i="8"/>
  <c r="J242" i="8"/>
  <c r="J149" i="8"/>
  <c r="J58" i="8"/>
  <c r="J247" i="8"/>
  <c r="J77" i="8"/>
  <c r="J38" i="8"/>
  <c r="J256" i="8"/>
  <c r="J146" i="8"/>
  <c r="J103" i="8"/>
  <c r="J176" i="8"/>
  <c r="J54" i="8"/>
  <c r="J18" i="8"/>
  <c r="J90" i="8"/>
  <c r="J315" i="8"/>
  <c r="J201" i="8"/>
  <c r="J170" i="8"/>
  <c r="J52" i="8"/>
  <c r="J282" i="8"/>
  <c r="J313" i="8"/>
  <c r="J40" i="8"/>
  <c r="J305" i="8"/>
  <c r="J74" i="8"/>
  <c r="J43" i="8"/>
  <c r="J221" i="8"/>
  <c r="J120" i="8"/>
  <c r="J168" i="8"/>
  <c r="J162" i="8"/>
  <c r="J70" i="8"/>
  <c r="L43" i="3"/>
  <c r="K43" i="3"/>
  <c r="J43" i="3"/>
  <c r="I43" i="3"/>
  <c r="H43" i="3"/>
  <c r="G43" i="3"/>
  <c r="M43" i="3"/>
  <c r="N43" i="3"/>
  <c r="G47" i="3"/>
  <c r="N47" i="3"/>
  <c r="M47" i="3"/>
  <c r="L47" i="3"/>
  <c r="K47" i="3"/>
  <c r="J47" i="3"/>
  <c r="I47" i="3"/>
  <c r="H47" i="3"/>
  <c r="J15" i="3"/>
  <c r="I15" i="3"/>
  <c r="H15" i="3"/>
  <c r="G15" i="3"/>
  <c r="N15" i="3"/>
  <c r="M15" i="3"/>
  <c r="L15" i="3"/>
  <c r="K15" i="3"/>
  <c r="J9" i="8"/>
  <c r="J13" i="8"/>
  <c r="J7" i="8"/>
  <c r="K7" i="8" s="1"/>
  <c r="J10" i="8"/>
  <c r="N3" i="8"/>
  <c r="J14" i="8"/>
  <c r="J12" i="8"/>
  <c r="J8" i="8"/>
  <c r="J15" i="8"/>
  <c r="J16" i="8"/>
  <c r="J11" i="8"/>
  <c r="J17" i="8"/>
  <c r="M432" i="2"/>
  <c r="D50" i="3"/>
  <c r="E40" i="3" s="1"/>
  <c r="K8" i="8" l="1"/>
  <c r="K9" i="8" s="1"/>
  <c r="K10" i="8" s="1"/>
  <c r="K11" i="8" s="1"/>
  <c r="K12" i="8" s="1"/>
  <c r="K13" i="8" s="1"/>
  <c r="K14" i="8" s="1"/>
  <c r="K15" i="8" s="1"/>
  <c r="K16" i="8" s="1"/>
  <c r="K17" i="8" s="1"/>
  <c r="K18" i="8" s="1"/>
  <c r="K19" i="8" s="1"/>
  <c r="K20" i="8" s="1"/>
  <c r="K21" i="8" s="1"/>
  <c r="K22" i="8" s="1"/>
  <c r="K23" i="8" s="1"/>
  <c r="K24" i="8" s="1"/>
  <c r="K25" i="8" s="1"/>
  <c r="K26" i="8" s="1"/>
  <c r="K27" i="8" s="1"/>
  <c r="K28" i="8" s="1"/>
  <c r="K29" i="8" s="1"/>
  <c r="K30" i="8" s="1"/>
  <c r="K31" i="8" s="1"/>
  <c r="K32" i="8" s="1"/>
  <c r="K33" i="8" s="1"/>
  <c r="K34" i="8" s="1"/>
  <c r="K35" i="8" s="1"/>
  <c r="K36" i="8" s="1"/>
  <c r="K37" i="8" s="1"/>
  <c r="K38" i="8" s="1"/>
  <c r="K39" i="8" s="1"/>
  <c r="K40" i="8" s="1"/>
  <c r="K41" i="8" s="1"/>
  <c r="K42" i="8" s="1"/>
  <c r="K43" i="8" s="1"/>
  <c r="K44" i="8" s="1"/>
  <c r="K45" i="8" s="1"/>
  <c r="K46" i="8" s="1"/>
  <c r="K47" i="8" s="1"/>
  <c r="K48" i="8" s="1"/>
  <c r="K49" i="8" s="1"/>
  <c r="K50" i="8" s="1"/>
  <c r="K51" i="8" s="1"/>
  <c r="K52" i="8" s="1"/>
  <c r="K53" i="8" s="1"/>
  <c r="K54" i="8" s="1"/>
  <c r="K55" i="8" s="1"/>
  <c r="K56" i="8" s="1"/>
  <c r="K57" i="8" s="1"/>
  <c r="K58" i="8" s="1"/>
  <c r="K59" i="8" s="1"/>
  <c r="K60" i="8" s="1"/>
  <c r="K61" i="8" s="1"/>
  <c r="K62" i="8" s="1"/>
  <c r="K63" i="8" s="1"/>
  <c r="K64" i="8" s="1"/>
  <c r="K65" i="8" s="1"/>
  <c r="K66" i="8" s="1"/>
  <c r="K67" i="8" s="1"/>
  <c r="K68" i="8" s="1"/>
  <c r="K69" i="8" s="1"/>
  <c r="K70" i="8" s="1"/>
  <c r="K71" i="8" s="1"/>
  <c r="K72" i="8" s="1"/>
  <c r="K73" i="8" s="1"/>
  <c r="K74" i="8" s="1"/>
  <c r="K75" i="8" s="1"/>
  <c r="K76" i="8" s="1"/>
  <c r="K77" i="8" s="1"/>
  <c r="K78" i="8" s="1"/>
  <c r="K79" i="8" s="1"/>
  <c r="K80" i="8" s="1"/>
  <c r="K81" i="8" s="1"/>
  <c r="K82" i="8" s="1"/>
  <c r="K83" i="8" s="1"/>
  <c r="K84" i="8" s="1"/>
  <c r="K85" i="8" s="1"/>
  <c r="K86" i="8" s="1"/>
  <c r="K87" i="8" s="1"/>
  <c r="K88" i="8" s="1"/>
  <c r="K89" i="8" s="1"/>
  <c r="K90" i="8" s="1"/>
  <c r="K91" i="8" s="1"/>
  <c r="K92" i="8" s="1"/>
  <c r="K93" i="8" s="1"/>
  <c r="K94" i="8" s="1"/>
  <c r="K95" i="8" s="1"/>
  <c r="K96" i="8" s="1"/>
  <c r="K97" i="8" s="1"/>
  <c r="K98" i="8" s="1"/>
  <c r="K99" i="8" s="1"/>
  <c r="K100" i="8" s="1"/>
  <c r="K101" i="8" s="1"/>
  <c r="K102" i="8" s="1"/>
  <c r="K103" i="8" s="1"/>
  <c r="K104" i="8" s="1"/>
  <c r="K105" i="8" s="1"/>
  <c r="K106" i="8" s="1"/>
  <c r="K107" i="8" s="1"/>
  <c r="K108" i="8" s="1"/>
  <c r="K109" i="8" s="1"/>
  <c r="K110" i="8" s="1"/>
  <c r="K111" i="8" s="1"/>
  <c r="K112" i="8" s="1"/>
  <c r="K113" i="8" s="1"/>
  <c r="K114" i="8" s="1"/>
  <c r="K115" i="8" s="1"/>
  <c r="K116" i="8" s="1"/>
  <c r="K117" i="8" s="1"/>
  <c r="K118" i="8" s="1"/>
  <c r="K119" i="8" s="1"/>
  <c r="K120" i="8" s="1"/>
  <c r="K121" i="8" s="1"/>
  <c r="K122" i="8" s="1"/>
  <c r="K123" i="8" s="1"/>
  <c r="K124" i="8" s="1"/>
  <c r="K125" i="8" s="1"/>
  <c r="K126" i="8" s="1"/>
  <c r="K127" i="8" s="1"/>
  <c r="K128" i="8" s="1"/>
  <c r="K129" i="8" s="1"/>
  <c r="K130" i="8" s="1"/>
  <c r="K131" i="8" s="1"/>
  <c r="K132" i="8" s="1"/>
  <c r="K133" i="8" s="1"/>
  <c r="K134" i="8" s="1"/>
  <c r="K135" i="8" s="1"/>
  <c r="K136" i="8" s="1"/>
  <c r="K137" i="8" s="1"/>
  <c r="K138" i="8" s="1"/>
  <c r="K139" i="8" s="1"/>
  <c r="K140" i="8" s="1"/>
  <c r="K141" i="8" s="1"/>
  <c r="K142" i="8" s="1"/>
  <c r="K143" i="8" s="1"/>
  <c r="K144" i="8" s="1"/>
  <c r="K145" i="8" s="1"/>
  <c r="K146" i="8" s="1"/>
  <c r="K147" i="8" s="1"/>
  <c r="K148" i="8" s="1"/>
  <c r="K149" i="8" s="1"/>
  <c r="K150" i="8" s="1"/>
  <c r="K151" i="8" s="1"/>
  <c r="K152" i="8" s="1"/>
  <c r="K153" i="8" s="1"/>
  <c r="K154" i="8" s="1"/>
  <c r="K155" i="8" s="1"/>
  <c r="K156" i="8" s="1"/>
  <c r="K157" i="8" s="1"/>
  <c r="K158" i="8" s="1"/>
  <c r="K159" i="8" s="1"/>
  <c r="K160" i="8" s="1"/>
  <c r="K161" i="8" s="1"/>
  <c r="K162" i="8" s="1"/>
  <c r="K163" i="8" s="1"/>
  <c r="K164" i="8" s="1"/>
  <c r="K165" i="8" s="1"/>
  <c r="K166" i="8" s="1"/>
  <c r="K167" i="8" s="1"/>
  <c r="K168" i="8" s="1"/>
  <c r="K169" i="8" s="1"/>
  <c r="K170" i="8" s="1"/>
  <c r="K171" i="8" s="1"/>
  <c r="K172" i="8" s="1"/>
  <c r="K173" i="8" s="1"/>
  <c r="K174" i="8" s="1"/>
  <c r="K175" i="8" s="1"/>
  <c r="K176" i="8" s="1"/>
  <c r="K177" i="8" s="1"/>
  <c r="K178" i="8" s="1"/>
  <c r="K179" i="8" s="1"/>
  <c r="K180" i="8" s="1"/>
  <c r="K181" i="8" s="1"/>
  <c r="K182" i="8" s="1"/>
  <c r="K183" i="8" s="1"/>
  <c r="K184" i="8" s="1"/>
  <c r="K185" i="8" s="1"/>
  <c r="K186" i="8" s="1"/>
  <c r="K187" i="8" s="1"/>
  <c r="K188" i="8" s="1"/>
  <c r="K189" i="8" s="1"/>
  <c r="K190" i="8" s="1"/>
  <c r="K191" i="8" s="1"/>
  <c r="K192" i="8" s="1"/>
  <c r="K193" i="8" s="1"/>
  <c r="K194" i="8" s="1"/>
  <c r="K195" i="8" s="1"/>
  <c r="K196" i="8" s="1"/>
  <c r="K197" i="8" s="1"/>
  <c r="K198" i="8" s="1"/>
  <c r="K199" i="8" s="1"/>
  <c r="K200" i="8" s="1"/>
  <c r="K201" i="8" s="1"/>
  <c r="K202" i="8" s="1"/>
  <c r="K203" i="8" s="1"/>
  <c r="K204" i="8" s="1"/>
  <c r="K205" i="8" s="1"/>
  <c r="K206" i="8" s="1"/>
  <c r="K207" i="8" s="1"/>
  <c r="K208" i="8" s="1"/>
  <c r="K209" i="8" s="1"/>
  <c r="K210" i="8" s="1"/>
  <c r="K211" i="8" s="1"/>
  <c r="K212" i="8" s="1"/>
  <c r="K213" i="8" s="1"/>
  <c r="K214" i="8" s="1"/>
  <c r="K215" i="8" s="1"/>
  <c r="K216" i="8" s="1"/>
  <c r="K217" i="8" s="1"/>
  <c r="K218" i="8" s="1"/>
  <c r="K219" i="8" s="1"/>
  <c r="K220" i="8" s="1"/>
  <c r="K221" i="8" s="1"/>
  <c r="K222" i="8" s="1"/>
  <c r="K223" i="8" s="1"/>
  <c r="K224" i="8" s="1"/>
  <c r="K225" i="8" s="1"/>
  <c r="K226" i="8" s="1"/>
  <c r="K227" i="8" s="1"/>
  <c r="K228" i="8" s="1"/>
  <c r="K229" i="8" s="1"/>
  <c r="K230" i="8" s="1"/>
  <c r="K231" i="8" s="1"/>
  <c r="K232" i="8" s="1"/>
  <c r="K233" i="8" s="1"/>
  <c r="K234" i="8" s="1"/>
  <c r="K235" i="8" s="1"/>
  <c r="K236" i="8" s="1"/>
  <c r="K237" i="8" s="1"/>
  <c r="K238" i="8" s="1"/>
  <c r="K239" i="8" s="1"/>
  <c r="K240" i="8" s="1"/>
  <c r="K241" i="8" s="1"/>
  <c r="K242" i="8" s="1"/>
  <c r="K243" i="8" s="1"/>
  <c r="K244" i="8" s="1"/>
  <c r="K245" i="8" s="1"/>
  <c r="K246" i="8" s="1"/>
  <c r="K247" i="8" s="1"/>
  <c r="K248" i="8" s="1"/>
  <c r="K249" i="8" s="1"/>
  <c r="K250" i="8" s="1"/>
  <c r="K251" i="8" s="1"/>
  <c r="K252" i="8" s="1"/>
  <c r="K253" i="8" s="1"/>
  <c r="K254" i="8" s="1"/>
  <c r="K255" i="8" s="1"/>
  <c r="K256" i="8" s="1"/>
  <c r="K257" i="8" s="1"/>
  <c r="K258" i="8" s="1"/>
  <c r="K259" i="8" s="1"/>
  <c r="K260" i="8" s="1"/>
  <c r="K261" i="8" s="1"/>
  <c r="K262" i="8" s="1"/>
  <c r="K263" i="8" s="1"/>
  <c r="K264" i="8" s="1"/>
  <c r="K265" i="8" s="1"/>
  <c r="K266" i="8" s="1"/>
  <c r="K267" i="8" s="1"/>
  <c r="K268" i="8" s="1"/>
  <c r="K269" i="8" s="1"/>
  <c r="K270" i="8" s="1"/>
  <c r="K271" i="8" s="1"/>
  <c r="K272" i="8" s="1"/>
  <c r="K273" i="8" s="1"/>
  <c r="K274" i="8" s="1"/>
  <c r="K275" i="8" s="1"/>
  <c r="K276" i="8" s="1"/>
  <c r="K277" i="8" s="1"/>
  <c r="K278" i="8" s="1"/>
  <c r="K279" i="8" s="1"/>
  <c r="K280" i="8" s="1"/>
  <c r="K281" i="8" s="1"/>
  <c r="K282" i="8" s="1"/>
  <c r="K283" i="8" s="1"/>
  <c r="K284" i="8" s="1"/>
  <c r="K285" i="8" s="1"/>
  <c r="K286" i="8" s="1"/>
  <c r="K287" i="8" s="1"/>
  <c r="K288" i="8" s="1"/>
  <c r="K289" i="8" s="1"/>
  <c r="K290" i="8" s="1"/>
  <c r="K291" i="8" s="1"/>
  <c r="K292" i="8" s="1"/>
  <c r="K293" i="8" s="1"/>
  <c r="K294" i="8" s="1"/>
  <c r="K295" i="8" s="1"/>
  <c r="K296" i="8" s="1"/>
  <c r="K297" i="8" s="1"/>
  <c r="K298" i="8" s="1"/>
  <c r="K299" i="8" s="1"/>
  <c r="K300" i="8" s="1"/>
  <c r="K301" i="8" s="1"/>
  <c r="K302" i="8" s="1"/>
  <c r="K303" i="8" s="1"/>
  <c r="K304" i="8" s="1"/>
  <c r="K305" i="8" s="1"/>
  <c r="K306" i="8" s="1"/>
  <c r="K307" i="8" s="1"/>
  <c r="K308" i="8" s="1"/>
  <c r="K309" i="8" s="1"/>
  <c r="K310" i="8" s="1"/>
  <c r="K311" i="8" s="1"/>
  <c r="K312" i="8" s="1"/>
  <c r="K313" i="8" s="1"/>
  <c r="K314" i="8" s="1"/>
  <c r="K315" i="8" s="1"/>
  <c r="K316" i="8" s="1"/>
  <c r="K317" i="8" s="1"/>
  <c r="K318" i="8" s="1"/>
  <c r="K319" i="8" s="1"/>
  <c r="K320" i="8" s="1"/>
  <c r="K321" i="8" s="1"/>
  <c r="K322" i="8" s="1"/>
  <c r="K323" i="8" s="1"/>
  <c r="K324" i="8" s="1"/>
  <c r="K325" i="8" s="1"/>
  <c r="K326" i="8" s="1"/>
  <c r="K327" i="8" s="1"/>
  <c r="K328" i="8" s="1"/>
  <c r="K329" i="8" s="1"/>
  <c r="K330" i="8" s="1"/>
  <c r="K331" i="8" s="1"/>
  <c r="K332" i="8" s="1"/>
  <c r="K333" i="8" s="1"/>
  <c r="K334" i="8" s="1"/>
  <c r="K335" i="8" s="1"/>
  <c r="K336" i="8" s="1"/>
  <c r="K337" i="8" s="1"/>
  <c r="K338" i="8" s="1"/>
  <c r="K339" i="8" s="1"/>
  <c r="K340" i="8" s="1"/>
  <c r="K341" i="8" s="1"/>
  <c r="K342" i="8" s="1"/>
  <c r="K343" i="8" s="1"/>
  <c r="K344" i="8" s="1"/>
  <c r="K345" i="8" s="1"/>
  <c r="K346" i="8" s="1"/>
  <c r="K347" i="8" s="1"/>
  <c r="K348" i="8" s="1"/>
  <c r="K349" i="8" s="1"/>
  <c r="K350" i="8" s="1"/>
  <c r="K351" i="8" s="1"/>
  <c r="K352" i="8" s="1"/>
  <c r="K353" i="8" s="1"/>
  <c r="K354" i="8" s="1"/>
  <c r="K355" i="8" s="1"/>
  <c r="K356" i="8" s="1"/>
  <c r="K357" i="8" s="1"/>
  <c r="K358" i="8" s="1"/>
  <c r="K359" i="8" s="1"/>
  <c r="K360" i="8" s="1"/>
  <c r="K361" i="8" s="1"/>
  <c r="K362" i="8" s="1"/>
  <c r="K363" i="8" s="1"/>
  <c r="K364" i="8" s="1"/>
  <c r="K365" i="8" s="1"/>
  <c r="K366" i="8" s="1"/>
  <c r="K367" i="8" s="1"/>
  <c r="K368" i="8" s="1"/>
  <c r="K369" i="8" s="1"/>
  <c r="K370" i="8" s="1"/>
  <c r="G10" i="3"/>
  <c r="G11" i="3" s="1"/>
  <c r="G51" i="3" s="1"/>
  <c r="I10" i="3"/>
  <c r="I11" i="3" s="1"/>
  <c r="I51" i="3" s="1"/>
  <c r="I50" i="3" s="1"/>
  <c r="H10" i="3"/>
  <c r="H11" i="3" s="1"/>
  <c r="H51" i="3" s="1"/>
  <c r="H50" i="3" s="1"/>
  <c r="J10" i="3"/>
  <c r="J11" i="3" s="1"/>
  <c r="J51" i="3" s="1"/>
  <c r="J50" i="3" s="1"/>
  <c r="K10" i="3"/>
  <c r="K11" i="3" s="1"/>
  <c r="K51" i="3" s="1"/>
  <c r="K50" i="3" s="1"/>
  <c r="L10" i="3"/>
  <c r="L11" i="3" s="1"/>
  <c r="L51" i="3" s="1"/>
  <c r="L50" i="3" s="1"/>
  <c r="M10" i="3"/>
  <c r="M11" i="3" s="1"/>
  <c r="M51" i="3" s="1"/>
  <c r="M50" i="3" s="1"/>
  <c r="N10" i="3"/>
  <c r="N11" i="3" s="1"/>
  <c r="N51" i="3" s="1"/>
  <c r="N50" i="3" s="1"/>
  <c r="E34" i="3"/>
  <c r="E30" i="3"/>
  <c r="E22" i="3"/>
  <c r="E26" i="3"/>
  <c r="E36" i="3"/>
  <c r="E32" i="3"/>
  <c r="E28" i="3"/>
  <c r="E24" i="3"/>
  <c r="O47" i="3"/>
  <c r="P47" i="3" s="1"/>
  <c r="E42" i="3"/>
  <c r="E44" i="3"/>
  <c r="E10" i="3"/>
  <c r="E20" i="3"/>
  <c r="E14" i="3"/>
  <c r="E48" i="3"/>
  <c r="E16" i="3"/>
  <c r="E12" i="3"/>
  <c r="E38" i="3"/>
  <c r="E46" i="3"/>
  <c r="E18" i="3"/>
  <c r="O15" i="3"/>
  <c r="P15" i="3" s="1"/>
  <c r="R10" i="3" l="1"/>
  <c r="E50" i="3"/>
  <c r="O10" i="3"/>
  <c r="P10" i="3" s="1"/>
  <c r="O11" i="3" l="1"/>
  <c r="P11" i="3" s="1"/>
  <c r="G50" i="3" l="1"/>
  <c r="R50" i="3" s="1"/>
  <c r="O51" i="3"/>
  <c r="P51" i="3" s="1"/>
  <c r="G54" i="3"/>
  <c r="H54" i="3" s="1"/>
  <c r="I54" i="3" s="1"/>
  <c r="J54" i="3" s="1"/>
  <c r="K54" i="3" s="1"/>
  <c r="L54" i="3" s="1"/>
  <c r="M54" i="3" s="1"/>
  <c r="N54" i="3" s="1"/>
  <c r="O50" i="3" l="1"/>
  <c r="P50" i="3" s="1"/>
  <c r="G5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3" authorId="0" shapeId="0" xr:uid="{00000000-0006-0000-0200-000001000000}">
      <text>
        <r>
          <rPr>
            <b/>
            <sz val="9"/>
            <color rgb="FF000000"/>
            <rFont val="Tahoma"/>
            <family val="2"/>
            <charset val="1"/>
          </rPr>
          <t xml:space="preserve">Reinaldo de Sa Moreira e Silva  :
</t>
        </r>
        <r>
          <rPr>
            <sz val="9"/>
            <color rgb="FF000000"/>
            <rFont val="Tahoma"/>
            <family val="2"/>
            <charset val="1"/>
          </rPr>
          <t>DEVE SOMAR TODOS QUE NÃO SERÃO MEDIDOS PROPORCIONALMENTE</t>
        </r>
      </text>
    </comment>
  </commentList>
</comments>
</file>

<file path=xl/sharedStrings.xml><?xml version="1.0" encoding="utf-8"?>
<sst xmlns="http://schemas.openxmlformats.org/spreadsheetml/2006/main" count="34865" uniqueCount="6469">
  <si>
    <t>TRIBUNAL REGIONAL DO TRABALHO DA 18ª REGIÃO</t>
  </si>
  <si>
    <t>SECRETARIA DE MANUTENÇÃO E PROJETOS</t>
  </si>
  <si>
    <t>DIVISÃO DE ENGENHARIA</t>
  </si>
  <si>
    <t>PLANILHA ORÇAMENTÁRIA DE REFERÊNCIA</t>
  </si>
  <si>
    <t>DADOS GERAIS DO ORÇAMENTO</t>
  </si>
  <si>
    <t>OBRA/SERVIÇO</t>
  </si>
  <si>
    <t>CIDADE DA OBRA</t>
  </si>
  <si>
    <t>DATA DO ORÇAMENTO</t>
  </si>
  <si>
    <t>TABELA UTILIZADA</t>
  </si>
  <si>
    <t>(CONFORME DECRETO 7983/13)</t>
  </si>
  <si>
    <t>(publicação oficial www.caixa.gov.br/sinapi)</t>
  </si>
  <si>
    <t>CONTEÚDO</t>
  </si>
  <si>
    <t>ORÇAMENTO SINTÉTICO</t>
  </si>
  <si>
    <t>CRONOGRAMA FÍSICO FINANCEIRO</t>
  </si>
  <si>
    <t>COMPOSIÇÕES ANALÍTICAS</t>
  </si>
  <si>
    <t>RELATÓRIO DE PESQUISAS DE MERCADO</t>
  </si>
  <si>
    <t>COMPOSIÇÃO DO BDI PRESUMIDO (BONIFICAÇÕES E DESPESAS INDIRETAS)</t>
  </si>
  <si>
    <t>COMPOSIÇÃO DOS ENCARGOS SOCIAIS</t>
  </si>
  <si>
    <t>PODER JUDICIÁRIO DA UNIÃO_x005F_x000D_
TRIBUNAL REGIONAL DO TRABALHO DA 18ª REGIÃO</t>
  </si>
  <si>
    <t>ITEM</t>
  </si>
  <si>
    <t>CÓDIGO</t>
  </si>
  <si>
    <t>DISCRIMINAÇÃO</t>
  </si>
  <si>
    <t>CLASS</t>
  </si>
  <si>
    <t>UN</t>
  </si>
  <si>
    <t>QTD</t>
  </si>
  <si>
    <t>CUSTO UNITÁRIO</t>
  </si>
  <si>
    <t>CUSTO TOTAL (SEM BDI)</t>
  </si>
  <si>
    <t>PREÇO TOTAL (COM BDI)</t>
  </si>
  <si>
    <t>PREÇO FINAL</t>
  </si>
  <si>
    <t>MAT</t>
  </si>
  <si>
    <t>MDO</t>
  </si>
  <si>
    <t>(01)</t>
  </si>
  <si>
    <t>(02)</t>
  </si>
  <si>
    <t>(03)</t>
  </si>
  <si>
    <t>(04)</t>
  </si>
  <si>
    <t>(05)</t>
  </si>
  <si>
    <t>(06)</t>
  </si>
  <si>
    <t>(07)</t>
  </si>
  <si>
    <t>(08)</t>
  </si>
  <si>
    <t>(09)</t>
  </si>
  <si>
    <t>(10)</t>
  </si>
  <si>
    <t>(11)</t>
  </si>
  <si>
    <t>(12)</t>
  </si>
  <si>
    <t>(13)</t>
  </si>
  <si>
    <t>SINAPI</t>
  </si>
  <si>
    <t>1.01</t>
  </si>
  <si>
    <t>SER.CG</t>
  </si>
  <si>
    <t>MÊS</t>
  </si>
  <si>
    <t>1.02</t>
  </si>
  <si>
    <t>93572U</t>
  </si>
  <si>
    <t>ENCARREGADO GERAL DE OBRAS COM ENCARGOS COMPLEMENTARES</t>
  </si>
  <si>
    <t>ANOTAÇÃO/REGISTRO DE RESPONSABILIDADE TÉCNICA (ART OU RRT)</t>
  </si>
  <si>
    <t>2.01</t>
  </si>
  <si>
    <t>M2</t>
  </si>
  <si>
    <t>2.02</t>
  </si>
  <si>
    <t>2.03</t>
  </si>
  <si>
    <t>3.01</t>
  </si>
  <si>
    <t>3.02</t>
  </si>
  <si>
    <t>M3</t>
  </si>
  <si>
    <t>3.03</t>
  </si>
  <si>
    <t>3.04</t>
  </si>
  <si>
    <t>4.01</t>
  </si>
  <si>
    <t>4.02</t>
  </si>
  <si>
    <t>KG</t>
  </si>
  <si>
    <t>5.01</t>
  </si>
  <si>
    <t>M</t>
  </si>
  <si>
    <t>5.02</t>
  </si>
  <si>
    <t>6.01</t>
  </si>
  <si>
    <t>6.02</t>
  </si>
  <si>
    <t>7.01</t>
  </si>
  <si>
    <t>7.02</t>
  </si>
  <si>
    <t>7.03</t>
  </si>
  <si>
    <t>PINTURA DE PISO COM TINTA ACRÍLICA, APLICAÇÃO MANUAL, 2 DEMÃOS, INCLUSO FUNDO PREPARADOR. AF_05/2021</t>
  </si>
  <si>
    <t>88488U</t>
  </si>
  <si>
    <t>APLICAÇÃO MANUAL DE PINTURA COM TINTA LÁTEX ACRÍLICA EM TETO, DUAS DEMÃOS. AF_06/2014</t>
  </si>
  <si>
    <t>88497U</t>
  </si>
  <si>
    <t>APLICAÇÃO E LIXAMENTO DE MASSA LÁTEX EM PAREDES, DUAS DEMÃOS. AF_06/2014</t>
  </si>
  <si>
    <t>8.01</t>
  </si>
  <si>
    <t>8.02</t>
  </si>
  <si>
    <t>9.01</t>
  </si>
  <si>
    <t>9.02</t>
  </si>
  <si>
    <t>9.03</t>
  </si>
  <si>
    <t>91834U</t>
  </si>
  <si>
    <t>ELETRODUTO FLEXÍVEL CORRUGADO, PVC, DN 25 MM (3/4"), PARA CIRCUITOS TERMINAIS, INSTALADO EM FORRO - FORNECIMENTO E INSTALAÇÃO. AF_12/2015</t>
  </si>
  <si>
    <t>9.04</t>
  </si>
  <si>
    <t>9.05</t>
  </si>
  <si>
    <t>91926U</t>
  </si>
  <si>
    <t>CABO DE COBRE FLEXÍVEL ISOLADO, 2,5 MM², ANTI-CHAMA 450/750 V, PARA CIRCUITOS TERMINAIS - FORNECIMENTO E INSTALAÇÃO. AF_12/2015</t>
  </si>
  <si>
    <t>9.06</t>
  </si>
  <si>
    <t>9.07</t>
  </si>
  <si>
    <t>91941U</t>
  </si>
  <si>
    <t>CAIXA RETANGULAR 4" X 2" BAIXA (0,30 M DO PISO), PVC, INSTALADA EM PAREDE - FORNECIMENTO E INSTALAÇÃO. AF_12/2015</t>
  </si>
  <si>
    <t>9.08</t>
  </si>
  <si>
    <t>91959U</t>
  </si>
  <si>
    <t>INTERRUPTOR SIMPLES (2 MÓDULOS), 10A/250V, INCLUINDO SUPORTE E PLACA - FORNECIMENTO E INSTALAÇÃO. AF_12/2015</t>
  </si>
  <si>
    <t>9.09</t>
  </si>
  <si>
    <t>9.10</t>
  </si>
  <si>
    <t>93655U</t>
  </si>
  <si>
    <t>DISJUNTOR MONOPOLAR TIPO DIN, CORRENTE NOMINAL DE 20A - FORNECIMENTO E INSTALAÇÃO. AF_10/2020</t>
  </si>
  <si>
    <t xml:space="preserve">M </t>
  </si>
  <si>
    <t>10.01</t>
  </si>
  <si>
    <t>11.01</t>
  </si>
  <si>
    <t>11.02</t>
  </si>
  <si>
    <t>11.03</t>
  </si>
  <si>
    <t>T.PLACA.INAUG</t>
  </si>
  <si>
    <t>TOTAIS</t>
  </si>
  <si>
    <t>TOTAL GERAL SEM BDI</t>
  </si>
  <si>
    <t>PERCENTUAIS DE BDI</t>
  </si>
  <si>
    <t>BDI</t>
  </si>
  <si>
    <t>TOTAIS COM BDI</t>
  </si>
  <si>
    <t>PODER JUDICIÁRIO DA UNIÃO
TRIBUNAL REGIONAL DO TRABALHO DA 18ª REGIÃO</t>
  </si>
  <si>
    <t>MEDIÇÃO DIRETA</t>
  </si>
  <si>
    <t>ITENS INDIRETOS</t>
  </si>
  <si>
    <t>ETAPAS
(para descrição completa, ver orçamento sintético)</t>
  </si>
  <si>
    <t>MEDIÇÕES / SUBETAPAS</t>
  </si>
  <si>
    <t>VERIFICAÇÕES CONSISTÊNCIA</t>
  </si>
  <si>
    <t>%</t>
  </si>
  <si>
    <t>*medido proporcionalmente à execução contratual</t>
  </si>
  <si>
    <t>R$</t>
  </si>
  <si>
    <t>TOTAIS DAS MEDIÇÕES</t>
  </si>
  <si>
    <t>TOTAIS ACUMULADOS</t>
  </si>
  <si>
    <t xml:space="preserve">%    </t>
  </si>
  <si>
    <t>01.00</t>
  </si>
  <si>
    <t>MAT.</t>
  </si>
  <si>
    <t>M.O.</t>
  </si>
  <si>
    <t>FERRAMENTAS - FAMILIA ENGENHEIRO CIVIL - MENSALISTA (ENCARGOS COMPLEMENTARES - COLETADO CAIXA)</t>
  </si>
  <si>
    <t>EPI - FAMILIA ENGENHEIRO CIVIL - MENSALISTA (ENCARGOS COMPLEMENTARES - COLETADO CAIXA)</t>
  </si>
  <si>
    <t>ENCARREGADO GERAL DE OBRAS (MENSALISTA)</t>
  </si>
  <si>
    <t>FERRAMENTAS - FAMILIA ENCARREGADO GERAL - MENSALISTA (ENCARGOS COMPLEMENTARES - COLETADO CAIXA)</t>
  </si>
  <si>
    <t>EPI - FAMILIA ENCARREGADO GERAL - MENSALISTA (ENCARGOS COMPLEMENTARES - COLETADO CAIXA)</t>
  </si>
  <si>
    <t>PESQUISA.ART</t>
  </si>
  <si>
    <t>02.00</t>
  </si>
  <si>
    <t>BETONEIRA CAPACIDADE NOMINAL 400 L, CAPACIDADE DE MISTURA 280 L, MOTOR ELETRICO TRIFASICO 220/380 V POTENCIA 2 CV, SEM CARREGADOR</t>
  </si>
  <si>
    <t>CARPINTEIRO DE FORMAS</t>
  </si>
  <si>
    <t>H</t>
  </si>
  <si>
    <t>CIMENTO PORTLAND COMPOSTO CP II-32</t>
  </si>
  <si>
    <t>ENERGIA ELETRICA ATE 2000 KWH INDUSTRIAL, SEM DEMANDA</t>
  </si>
  <si>
    <t>KW/H</t>
  </si>
  <si>
    <t>AREIA MEDIA - POSTO JAZIDA/FORNECEDOR (RETIRADO NA JAZIDA, SEM TRANSPORTE)</t>
  </si>
  <si>
    <t>OPERADOR DE BETONEIRA ESTACIONARIA / MISTURADOR</t>
  </si>
  <si>
    <t>FERRAMENTAS - FAMILIA CARPINTEIRO DE FORMAS - HORISTA (ENCARGOS COMPLEMENTARES - COLETADO CAIXA)</t>
  </si>
  <si>
    <t>FERRAMENTAS - FAMILIA OPERADOR ESCAVADEIRA - HORISTA (ENCARGOS COMPLEMENTARES - COLETADO CAIXA)</t>
  </si>
  <si>
    <t>FERRAMENTAS - FAMILIA SERVENTE - HORISTA (ENCARGOS COMPLEMENTARES - COLETADO CAIXA)</t>
  </si>
  <si>
    <t>EPI - FAMILIA CARPINTEIRO DE FORMAS - HORISTA (ENCARGOS COMPLEMENTARES - COLETADO CAIXA)</t>
  </si>
  <si>
    <t>EPI - FAMILIA OPERADOR ESCAVADEIRA - HORISTA (ENCARGOS COMPLEMENTARES - COLETADO CAIXA)</t>
  </si>
  <si>
    <t>EPI - FAMILIA SERVENTE - HORISTA (ENCARGOS COMPLEMENTARES - COLETADO CAIXA)</t>
  </si>
  <si>
    <t>SARRAFO DE MADEIRA NAO APARELHADA *2,5 X 7* CM, MACARANDUBA, ANGELIM OU EQUIVALENTE DA REGIAO</t>
  </si>
  <si>
    <t>PEDRA BRITADA N. 1 (9,5 a 19 MM) POSTO PEDREIRA/FORNECEDOR, SEM FRETE</t>
  </si>
  <si>
    <t>PREGO DE ACO POLIDO COM CABECA 18 X 30 (2 3/4 X 10)</t>
  </si>
  <si>
    <t>LONA PLASTICA PRETA, E= 150 MICRA</t>
  </si>
  <si>
    <t>03.00</t>
  </si>
  <si>
    <t>FERRAMENTAS - FAMILIA PEDREIRO - HORISTA (ENCARGOS COMPLEMENTARES - COLETADO CAIXA)</t>
  </si>
  <si>
    <t>EPI - FAMILIA PEDREIRO - HORISTA (ENCARGOS COMPLEMENTARES - COLETADO CAIXA)</t>
  </si>
  <si>
    <t>PEDREIRO</t>
  </si>
  <si>
    <t>ENCANADOR OU BOMBEIRO HIDRAULICO</t>
  </si>
  <si>
    <t>FERRAMENTAS - FAMILIA ENCANADOR - HORISTA (ENCARGOS COMPLEMENTARES - COLETADO CAIXA)</t>
  </si>
  <si>
    <t>EPI - FAMILIA ENCANADOR - HORISTA (ENCARGOS COMPLEMENTARES - COLETADO CAIXA)</t>
  </si>
  <si>
    <t>ELETRICISTA</t>
  </si>
  <si>
    <t>FERRAMENTAS - FAMILIA ELETRICISTA - HORISTA (ENCARGOS COMPLEMENTARES - COLETADO CAIXA)</t>
  </si>
  <si>
    <t>EPI - FAMILIA ELETRICISTA - HORISTA (ENCARGOS COMPLEMENTARES - COLETADO CAIXA)</t>
  </si>
  <si>
    <t>TERMINAL A COMPRESSAO EM COBRE ESTANHADO PARA CABO 2,5 MM2, 1 FURO E 1 COMPRESSAO, PARA PARAFUSO DE FIXACAO M5</t>
  </si>
  <si>
    <t>04.00</t>
  </si>
  <si>
    <t>05.00</t>
  </si>
  <si>
    <t>ARGAMASSA COLANTE TIPO AC III</t>
  </si>
  <si>
    <t>06.00</t>
  </si>
  <si>
    <t>FERRAMENTAS - FAMILIA PINTOR - HORISTA (ENCARGOS COMPLEMENTARES - COLETADO CAIXA)</t>
  </si>
  <si>
    <t>EPI - FAMILIA PINTOR - HORISTA (ENCARGOS COMPLEMENTARES - COLETADO CAIXA)</t>
  </si>
  <si>
    <t>PINTOR</t>
  </si>
  <si>
    <t>L</t>
  </si>
  <si>
    <t>FITA CREPE ROLO DE 25 MM X 50 M</t>
  </si>
  <si>
    <t>MASSA CORRIDA PARA SUPERFICIES DE AMBIENTES INTERNOS</t>
  </si>
  <si>
    <t>08.00</t>
  </si>
  <si>
    <t>PLACA / CHAPA DE GESSO ACARTONADO, STANDARD (ST), COR BRANCA, E = 12,5 MM, 1200 X 2400 MM (L X C)</t>
  </si>
  <si>
    <t>PERFIL CANALETA, FORMATO C, EM ACO ZINCADO, PARA ESTRUTURA FORRO DRYWALL, E = 0,5 MM, *46 X 18* (L X H), COMPRIMENTO 3 M</t>
  </si>
  <si>
    <t>PENDURAL OU PRESILHA REGULADORA, EM ACO GALVANIZADO, COM CORPO, MOLA E REBITE, PARA PERFIL TIPO CANALETA DE ESTRUTURA EM FORROS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</si>
  <si>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</si>
  <si>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</si>
  <si>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</si>
  <si>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ZINCADO, AUTOBROCANTE, FLANGEADO, 4,2 MM X 19 MM</t>
  </si>
  <si>
    <t>CENTO</t>
  </si>
  <si>
    <t>ARAME GALVANIZADO 6 BWG, D = 5,16 MM (0,157 KG/M), OU 8 BWG, D = 4,19 MM (0,101 KG/M), OU 10 BWG, D = 3,40 MM (0,0713 KG/M)</t>
  </si>
  <si>
    <t>MONTADOR DE ESTRUTURAS METALICAS HORISTA</t>
  </si>
  <si>
    <t>PREGO DE ACO POLIDO COM CABECA 12 X 12</t>
  </si>
  <si>
    <t>09.00</t>
  </si>
  <si>
    <t>AJUDANTE DE ELETRICISTA</t>
  </si>
  <si>
    <t>AUXILIAR DE ENCANADOR OU BOMBEIRO HIDRAULICO</t>
  </si>
  <si>
    <t>ELETRODUTO PVC FLEXIVEL CORRUGADO, COR AMARELA, DE 25 MM</t>
  </si>
  <si>
    <t>ABRACADEIRA EM ACO PARA AMARRACAO DE ELETRODUTOS, TIPO D, COM 1/2" E PARAFUSO DE FIXACAO</t>
  </si>
  <si>
    <t>ELETRODUTO PVC FLEXIVEL CORRUGADO, COR AMARELA, DE 32 MM</t>
  </si>
  <si>
    <t>CABO DE COBRE, FLEXIVEL, CLASSE 4 OU 5, ISOLACAO EM PVC/A, ANTICHAMA BWF-B, 1 CONDUTOR, 450/750 V, SECAO NOMINAL 2,5 MM2</t>
  </si>
  <si>
    <t>FITA ISOLANTE ADESIVA ANTICHAMA, USO ATE 750 V, EM ROLO DE 19 MM X 5 M</t>
  </si>
  <si>
    <t>CAIXA DE PASSAGEM, EM PVC, DE 4" X 2", PARA ELETRODUTO FLEXIVEL CORRUGADO</t>
  </si>
  <si>
    <t>ESPELHO / PLACA DE 3 POSTOS 4" X 2", PARA INSTALACAO DE TOMADAS E INTERRUPTORES</t>
  </si>
  <si>
    <t>SUPORTE DE FIXACAO PARA ESPELHO / PLACA 4" X 2", PARA 3 MODULOS, PARA INSTALACAO DE TOMADAS E INTERRUPTORES (SOMENTE SUPORTE)</t>
  </si>
  <si>
    <t>INTERRUPTOR SIMPLES 10A, 250V (APENAS MODULO)</t>
  </si>
  <si>
    <t>TOMADA 2P+T 10A, 250V (APENAS MODULO)</t>
  </si>
  <si>
    <t>TERMINAL A COMPRESSAO EM COBRE ESTANHADO PARA CABO 4 MM2, 1 FURO E 1 COMPRESSAO, PARA PARAFUSO DE FIXACAO M5</t>
  </si>
  <si>
    <t>DISJUNTOR TIPO DIN/IEC, MONOPOLAR DE 6 ATE 32A</t>
  </si>
  <si>
    <t>VERGALHAO ZINCADO ROSCA TOTAL, 1/4 " (6,3 MM)</t>
  </si>
  <si>
    <t>PORCA ZINCADA, SEXTAVADA, DIAMETRO 1/4"</t>
  </si>
  <si>
    <t>10.00</t>
  </si>
  <si>
    <t>11.00</t>
  </si>
  <si>
    <t>MANTA ASFALTICA ELASTOMERICA EM POLIESTER 3 MM, TIPO III, CLASSE B, ACABAMENTO PP (NBR 9952)</t>
  </si>
  <si>
    <t>GAS DE COZINHA - GLP</t>
  </si>
  <si>
    <t>PRIMER PARA MANTA ASFALTICA A BASE DE ASFALTO MODIFICADO DILUIDO EM SOLVENTE, APLICACAO A FRIO</t>
  </si>
  <si>
    <t>VIDRO TEMPERADO INCOLOR E = 10 MM, SEM COLOCACAO</t>
  </si>
  <si>
    <t>BUCHA DE NYLON SEM ABA S6, COM PARAFUSO DE 4,20 X 40 MM EM ACO ZINCADO COM ROSCA SOBERBA, CABECA CHATA E FENDA PHILLIPS</t>
  </si>
  <si>
    <t>PERFIL DE ALUMINIO ANODIZADO</t>
  </si>
  <si>
    <t>SILICONE ACETICO USO GERAL INCOLOR 280 G</t>
  </si>
  <si>
    <t>PLACA DE INAUGURACAO METALICA, *40* CM X *60* CM</t>
  </si>
  <si>
    <t>SELANTE ELASTICO MONOCOMPONENTE A BASE DE POLIURETANO (PU) PARA JUNTAS DIVERSAS</t>
  </si>
  <si>
    <t>310ML</t>
  </si>
  <si>
    <t xml:space="preserve">       Os itens constantes da planilha orçamentária de referência desta licitação que não possuem correspondência no SINAPI, foram pesquisados/cotados no mercado e/ou outras fontes previstas na legislação para orientar a criação das composições de custo utilizadas, constantes do Relatório de Composições Analíticas, com fundamento legal nas disposições do Decreto Nº 7.983/2013.</t>
  </si>
  <si>
    <t>TIPO</t>
  </si>
  <si>
    <t>Descrição</t>
  </si>
  <si>
    <t xml:space="preserve">UNIDADE </t>
  </si>
  <si>
    <t>CUSTO ADOTADO</t>
  </si>
  <si>
    <t>EMPRESA</t>
  </si>
  <si>
    <t>TELEFONE</t>
  </si>
  <si>
    <t>ENDEREÇO/E-MAIL</t>
  </si>
  <si>
    <t>VALOR</t>
  </si>
  <si>
    <t>MÉDIA MERCADO</t>
  </si>
  <si>
    <t>CUSTOS ADOTADOS</t>
  </si>
  <si>
    <t>MATERIAL</t>
  </si>
  <si>
    <t>MÃO-DE-OBRA</t>
  </si>
  <si>
    <t>NÃO SE APLICA</t>
  </si>
  <si>
    <t>CREA-GO</t>
  </si>
  <si>
    <t>(62) 3221-6200</t>
  </si>
  <si>
    <t>www.crea-go.org.br</t>
  </si>
  <si>
    <t>* OBS .: FOI UTILIZADO O PREÇO PARA SERVIÇOS ACIMA DE 15.000,00</t>
  </si>
  <si>
    <t>PODER JUDICIÁRIO DA UNIÃO</t>
  </si>
  <si>
    <t>(FONTE: CÓDIGO TRIBUTÁRIO MUNICIPAL)</t>
  </si>
  <si>
    <t>ACÓRDÃO 2.622/2013 TCU</t>
  </si>
  <si>
    <t>MATERIAIS</t>
  </si>
  <si>
    <t>MÃO DE OBRA</t>
  </si>
  <si>
    <t>1º QUARTIL</t>
  </si>
  <si>
    <t>MÉDIA</t>
  </si>
  <si>
    <t>3º QUARTIL</t>
  </si>
  <si>
    <t>ADMINISTRAÇÃO CENTRAL (AC)</t>
  </si>
  <si>
    <t>AC</t>
  </si>
  <si>
    <t>S+R+G</t>
  </si>
  <si>
    <t>SEGURO (S)</t>
  </si>
  <si>
    <t>GARANTIAS (G)</t>
  </si>
  <si>
    <t>S+G</t>
  </si>
  <si>
    <t>RISCOS (R)</t>
  </si>
  <si>
    <t>R</t>
  </si>
  <si>
    <t>ref. ao 1º fator</t>
  </si>
  <si>
    <t>DESPESAS FINANCEIRAS (DF)</t>
  </si>
  <si>
    <t>ref. ao 2º fator</t>
  </si>
  <si>
    <t>DF</t>
  </si>
  <si>
    <t>REMUNERAÇÃO BRUTA DO CONSTRUTOR (L)</t>
  </si>
  <si>
    <t>ref. ao 3º fator</t>
  </si>
  <si>
    <t>(1+AC+S+R+G) x (1+DF) x (1+L)</t>
  </si>
  <si>
    <t>PIS</t>
  </si>
  <si>
    <t>COFINS</t>
  </si>
  <si>
    <t>(CÓDIGO TRIBUTÁRIO DO MUNICÍPIO) ISSQN</t>
  </si>
  <si>
    <t>(depende da legislação tributária municipal)</t>
  </si>
  <si>
    <t>(CONTRIB. PREV. SOBRE RECEITA BRUTA) CPRB</t>
  </si>
  <si>
    <t>( 1 – I )</t>
  </si>
  <si>
    <t>Fórmula utilizada:</t>
  </si>
  <si>
    <t>ESSES VALORES não INCLUIRAM O IPRB, CONFORME OBSERVA O próprio ACORDAO</t>
  </si>
  <si>
    <t>Fonte: 
BRASIL. Tribunal de Contas da União. Orientações para elaboração de planilhas orçamentárias de Obras Públicas. Brasília: TCU, 2014.(p.86)</t>
  </si>
  <si>
    <t>FONTE: CAIXA ECONOMICA FEDERAL</t>
  </si>
  <si>
    <t>CURVA ABC</t>
  </si>
  <si>
    <t>PERCENTUAIS</t>
  </si>
  <si>
    <t>TOTAL</t>
  </si>
  <si>
    <t>ACUM %</t>
  </si>
  <si>
    <t>01</t>
  </si>
  <si>
    <t>02</t>
  </si>
  <si>
    <t>03</t>
  </si>
  <si>
    <t>04</t>
  </si>
  <si>
    <t>05</t>
  </si>
  <si>
    <t>06</t>
  </si>
  <si>
    <t>07</t>
  </si>
  <si>
    <t>08</t>
  </si>
  <si>
    <t>09</t>
  </si>
  <si>
    <t>10</t>
  </si>
  <si>
    <t>11</t>
  </si>
  <si>
    <t>TABELA DE INSUMOS EMPREGADOS NAS COMPOSIÇÕES ANALÍTICAS</t>
  </si>
  <si>
    <t>(NÃO IMPRIMIR, POIS NÃO FAZ PARTE DA DOCUMENTAÇÃO NECESSÁRIA, APENAS PARA CALCULO INTERNO)</t>
  </si>
  <si>
    <t>DESCRIÇÃO</t>
  </si>
  <si>
    <t>UNIDADE</t>
  </si>
  <si>
    <t>QUANT.</t>
  </si>
  <si>
    <t>PR.UNIT(R$)</t>
  </si>
  <si>
    <t>DIFERENÇAS</t>
  </si>
  <si>
    <t>CR</t>
  </si>
  <si>
    <t>ADESIVO PLASTICO PARA PVC, FRASCO COM *850* GR</t>
  </si>
  <si>
    <t>ADITIVO ADESIVO LIQUIDO PARA ARGAMASSAS DE REVESTIMENTOS CIMENTICIOS</t>
  </si>
  <si>
    <t>ANEL BORRACHA PARA TUBO ESGOTO PREDIAL, DN 100 MM (NBR 5688)</t>
  </si>
  <si>
    <t>ANEL BORRACHA PARA TUBO ESGOTO PREDIAL, DN 50 MM (NBR 5688)</t>
  </si>
  <si>
    <t>ANEL BORRACHA PARA TUBO ESGOTO PREDIAL, DN 75 MM (NBR 5688)</t>
  </si>
  <si>
    <t>ANEL BORRACHA, DN 50 MM, PARA TUBO SERIE REFORCADA ESGOTO PREDIAL</t>
  </si>
  <si>
    <t>ANEL BORRACHA, DN 75 MM, PARA TUBO SERIE REFORCADA ESGOTO PREDIAL</t>
  </si>
  <si>
    <t>ARGAMASSA COLANTE AC II</t>
  </si>
  <si>
    <t>ARGAMASSA INDUSTRIALIZADA MULTIUSO, PARA REVESTIMENTO INTERNO E EXTERNO E ASSENTAMENTO DE BLOCOS DIVERSOS</t>
  </si>
  <si>
    <t>ARGAMASSA PRONTA PARA CONTRAPISO</t>
  </si>
  <si>
    <t>BARRA ANTIPANICO DUPLA, CEGA EM LADO OPOSTO, COR CINZA</t>
  </si>
  <si>
    <t>BARRA ANTIPANICO DUPLA, PARA PORTA DE VIDRO, COR CINZA</t>
  </si>
  <si>
    <t>BARRA ANTIPANICO SIMPLES, PARA PORTA DE VIDRO, COR CINZA</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</si>
  <si>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</si>
  <si>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6 MM2</t>
  </si>
  <si>
    <t>CABO MULTIPOLAR DE COBRE, FLEXIVEL, CLASSE 4 OU 5, ISOLACAO EM HEPR, COBERTURA EM PVC-ST2, ANTICHAMA BWF-B, 0,6/1 KV, 3 CONDUTORES DE 2,5 MM2</t>
  </si>
  <si>
    <t>CARPINTEIRO DE ESQUADRIAS (HORISTA)</t>
  </si>
  <si>
    <t>CHAPA DE ACO CARBONO GALVANIZADA, PERFURADA (GRADE FUROS) E = 1,5 MM, DIAMETRO DO FURO = 9,52 MM (FUROS ALTERNADOS HORIZ.)</t>
  </si>
  <si>
    <t>COMPENSADO NAVAL - CHAPA/PAINEL EM MADEIRA COMPENSADA PRENSADA, DE 2200 X 1600 MM, E = 20 MM</t>
  </si>
  <si>
    <t>CONDULETE DE ALUMINIO TIPO E, PARA ELETRODUTO ROSCAVEL DE 3/4", COM TAMPA CEGA</t>
  </si>
  <si>
    <t>CONECTOR RETO DE ALUMINIO PARA ELETRODUTO DE 2", PARA ADAPTAR ENTRADA DE ELETRODUTO METALICO FLEXIVEL EM QUADROS</t>
  </si>
  <si>
    <t>CONJ. DE FERRAGENS PARA PORTA DE VIDRO TEMPERADO, EM ZAMAC CROMADO, CONTEMPLANDO DOBRADICA INF., DOBRADICA SUP., PIVO PARA DOBRADICA INF., PIVO PARA DOBRADICA SUP., FECHADURA CENTRAL EM ZAMC. CROMADO, CONTRA FECHADURA DE PRESSAO</t>
  </si>
  <si>
    <t>DISJUNTOR TIPO DIN/IEC, TRIPOLAR DE 10 ATE 50A</t>
  </si>
  <si>
    <t>ELETRODO REVESTIDO AWS - E6013, DIAMETRO IGUAL A 2,50 MM</t>
  </si>
  <si>
    <t>ELETRODO REVESTIDO AWS - E6013, DIAMETRO IGUAL A 4,00 MM</t>
  </si>
  <si>
    <t>ENGENHEIRO CIVIL DE OBRA JUNIOR</t>
  </si>
  <si>
    <t>ENGENHEIRO CIVIL DE OBRA PLENO (MENSALISTA)</t>
  </si>
  <si>
    <t>EPI - FAMILIA ENGENHEIRO CIVIL - HORISTA (ENCARGOS COMPLEMENTARES - COLETADO CAIXA)</t>
  </si>
  <si>
    <t>EPI - FAMILIA SOLDADOR - HORISTA (ENCARGOS COMPLEMENTARES - COLETADO CAIXA)</t>
  </si>
  <si>
    <t>ESPUMA EXPANSIVA DE POLIURETANO, APLICACAO MANUAL - 500 ML</t>
  </si>
  <si>
    <t>FECHADURA ESPELHO PARA PORTA EXTERNA, EM ACO INOX (MAQUINA, TESTA E CONTRA-TESTA) E EM ZAMAC (MACANETA, LINGUETA E TRINCOS) COM ACABAMENTO CROMADO, MAQUINA DE 55 MM, INCLUINDO CHAVE TIPO CILINDRO</t>
  </si>
  <si>
    <t>FERRAMENTAS - FAMILIA ENGENHEIRO CIVIL - HORISTA (ENCARGOS COMPLEMENTARES - COLETADO CAIXA)</t>
  </si>
  <si>
    <t>FERRAMENTAS - FAMILIA SOLDADOR - HORISTA (ENCARGOS COMPLEMENTARES - COLETADO CAIXA)</t>
  </si>
  <si>
    <t>FITA / CINTA AUTOADESIVA ELASTOMERICA PARA VEDACAO, L= 50 MM, E = 3 MM</t>
  </si>
  <si>
    <t>FITA DE PAPEL MICROPERFURADO, 50 X 150 MM, PARA TRATAMENTO DE JUNTAS DE CHAPA DE GESSO PARA DRYWALL</t>
  </si>
  <si>
    <t>SC25KG</t>
  </si>
  <si>
    <t>IMPERMEABILIZADOR (HORISTA)</t>
  </si>
  <si>
    <t>JOELHO PVC, SOLDAVEL, PB, 90 GRAUS, DN 50 MM, PARA ESGOTO PREDIAL</t>
  </si>
  <si>
    <t>JOELHO PVC, SOLDAVEL, PB, 90 GRAUS, DN 75 MM, PARA ESGOTO PREDIAL</t>
  </si>
  <si>
    <t>JUNCAO DE REDUCAO INVERTIDA, PVC SOLDAVEL, 100 X 75 MM, SERIE NORMAL PARA ESGOTO PREDIAL</t>
  </si>
  <si>
    <t>JUNCAO DE REDUCAO INVERTIDA, PVC SOLDAVEL, 75 X 50 MM, SERIE NORMAL PARA ESGOTO PREDIAL</t>
  </si>
  <si>
    <t>JUNCAO SIMPLES, PVC, 45 GRAUS, DN 100 X 100 MM, SERIE NORMAL PARA ESGOTO PREDIAL</t>
  </si>
  <si>
    <t>KIT PORTA PRONTA DE MADEIRA, FOLHA MEDIA (NBR 15930) DE 800 X 2100 MM, DE 35 MM A 40 MM DE ESPESSURA, NUCLEO SEMI-SOLIDO (SARRAFEADO), ESTRUTURA USINADA PARA FECHADURA, CAPA LISA EM HDF, ACABAMENTO MELAMINICO BRANCO (INCLUI MARCO, ALIZARES E DOBRADICAS)</t>
  </si>
  <si>
    <t>LETRA ACO INOX (AISI 304), CHAPA NUM. 22, RECORTADO, H= 20 CM (SEM RELEVO)</t>
  </si>
  <si>
    <t>M2XMES</t>
  </si>
  <si>
    <t>LUVA DE CORRER, PVC, DN 75 MM, PARA ESGOTO PREDIAL</t>
  </si>
  <si>
    <t>MANTA ANTIRRUIDO DE POLIESTER (PET) PARA CONTRAPISO E = *8* MM</t>
  </si>
  <si>
    <t>MANTA ASFALTICA ELASTOMERICA EM POLIESTER 4 MM, TIPO III, CLASSE B, ACABAMENTO PP (NBR 9952)</t>
  </si>
  <si>
    <t>MARCENEIRO (HORISTA)</t>
  </si>
  <si>
    <t>MISTURADOR DE ARGAMASSA, EIXO HORIZONTAL, CAPACIDADE DE MISTURA 300 KG, MOTOR ELETRICO TRIFASICO 220/380 V, POTENCIA 5 CV</t>
  </si>
  <si>
    <t>OLEO DIESEL COMBUSTIVEL COMUM</t>
  </si>
  <si>
    <t>PARAFUSO DRY WALL, EM ACO FOSFATIZADO, CABECA TROMBETA E PONTA AGULHA (TA), COMPRIMENTO 45 MM</t>
  </si>
  <si>
    <t>PARAFUSO DRY WALL, EM ACO ZINCADO, CABECA LENTILHA E PONTA BROCA (LB), LARGURA 4,2 MM, COMPRIMENTO 13 MM</t>
  </si>
  <si>
    <t>PARAFUSO ROSCA SOBERBA ZINCADO CABECA CHATA FENDA SIMPLES 3,5 X 25 MM (1 ")</t>
  </si>
  <si>
    <t>PASTA LUBRIFICANTE PARA TUBOS E CONEXOES COM JUNTA ELASTICA, EMBALAGEM DE *400* GR (USO EM PVC, ACO, POLIETILENO E OUTROS)</t>
  </si>
  <si>
    <t>PERFIL DE BORRACHA EPDM MACICO *12 X 15* MM PARA ESQUADRIAS</t>
  </si>
  <si>
    <t>PERFIL GUIA, FORMATO U, EM ACO ZINCADO, PARA ESTRUTURA PAREDE DRYWALL, E = 0,5 MM, 70 X 3000 MM (L X C)</t>
  </si>
  <si>
    <t>PERFIL MONTANTE, FORMATO C, EM ACO ZINCADO, PARA ESTRUTURA PAREDE DRYWALL, E = 0,5 MM, 70 X 3000 MM (L X C)</t>
  </si>
  <si>
    <t>PERFILADO PERFURADO SIMPLES 38 X 38 MM, CHAPA 22</t>
  </si>
  <si>
    <t>PERFURATRIZ MANUAL, TORQUE MAXIMO 83 N.M, POTENCIA 5 CV, COM DIAMETRO MAXIMO 4", PARA SOLO GRAMPEADO (INCLUI SUPORTE OU CHASSI TIPO MESA)</t>
  </si>
  <si>
    <t>PINO DE ACO COM ARRUELA CONICA, DIAMETRO ARRUELA = *23* MM E COMP HASTE = *27* MM (ACAO INDIRETA)</t>
  </si>
  <si>
    <t>PLACA VINILICA SEMIFLEXIVEL PARA PISOS, E = 3,2 MM, 30 X 30 CM (SEM COLOCACAO)</t>
  </si>
  <si>
    <t>PORTA DE ABRIR / GIRO, DE MADEIRA FOLHA MEDIA (NBR 15930) DE 800 X 2100 MM, DE 35 MM A 40 MM DE ESPESSURA, NUCLEO SEMI-SOLIDO (SARRAFEADO), CAPA LISA EM HDF, ACABAMENTO EM LAMINADO NATURAL PARA VERNIZ</t>
  </si>
  <si>
    <t>PREGO DE ACO POLIDO SEM CABECA 15 X 15 (1 1/4 X 13)</t>
  </si>
  <si>
    <t>PROJETOR DE ARGAMASSA, CAPACIDADE DE PROJECAO 1,5 M3/H, ALCANCE DA PROJECAO 30 ATE 60 M, MOTOR ELETRICO TRIFASICO</t>
  </si>
  <si>
    <t>REJUNTE CIMENTICIO, QUALQUER COR</t>
  </si>
  <si>
    <t>SELANTE MONOCOMPONENTE A BASE DE SILICONE DE BAIXO MODULO, PARA JUNTAS DE PAVIMENTACAO</t>
  </si>
  <si>
    <t>SERRA CIRCULAR DE BANCADA COM MOTOR ELETRICO, POTENCIA DE *1600* W, PARA DISCO DE DIAMETRO DE 10" (250 MM)</t>
  </si>
  <si>
    <t>SOLUCAO PREPARADORA / LIMPADORA PARA PVC, FRASCO COM 1000 CM3</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</si>
  <si>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</si>
  <si>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</si>
  <si>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6 MM2, 1 FURO E 1 COMPRESSAO, PARA PARAFUSO DE FIXACAO M6</t>
  </si>
  <si>
    <t>TERMINAL METALICO A PRESSAO PARA 1 CABO DE 6 A 10 MM2, COM 1 FURO DE FIXACAO</t>
  </si>
  <si>
    <t>TINTA ASFALTICA IMPERMEABILIZANTE DISPERSA EM AGUA, PARA MATERIAIS CIMENTICIOS</t>
  </si>
  <si>
    <t>TINTA LATEX ACRILICA STANDARD, COR BRANCA</t>
  </si>
  <si>
    <t>TUBO PVC SERIE NORMAL, DN 75 MM, PARA ESGOTO PREDIAL (NBR 5688)</t>
  </si>
  <si>
    <t>VERNIZ TIPO COPAL PARA MADEIRA, BRILHANTE, USO INTERNO</t>
  </si>
  <si>
    <t>VIDRACEIRO (HORISTA)</t>
  </si>
  <si>
    <t>VIDRO COMUM LAMINADO LISO INCOLOR DUPLO, ESPESSURA TOTAL 8 MM (CADA CAMADA DE 4 MM) - COLOCADO</t>
  </si>
  <si>
    <t>VIDRO TEMPERADO INCOLOR PARA PORTA DE ABRIR, E = 10 MM (SEM FERRAGENS E SEM COLOCACAO)</t>
  </si>
  <si>
    <t>SUBCOBERTURA COM MANTA PLÁSTICA REVESTIDA POR PELÍCULA DE ALUMÍNO, INCLUSO TRANSPORTE VERTICAL. AF_07/2019</t>
  </si>
  <si>
    <t>TELHAMENTO COM TELHA CERÂMICA CAPA-CANAL, TIPO PLAN, COM MAIS DE 2 ÁGUAS, INCLUSO TRANSPORTE VERTICAL. AF_07/2019</t>
  </si>
  <si>
    <t>CUMEEIRA E ESPIGÃO PARA TELHA CERÂMICA EMBOÇADA COM ARGAMASSA TRAÇO 1:2:9 (CIMENTO, CAL E AREIA), PARA TELHADOS COM MAIS DE 2 ÁGUAS, INCLUSO TRANSPORTE VERTICAL. AF_07/2019</t>
  </si>
  <si>
    <t>RUFO EXTERNO/INTERNO EM CHAPA DE AÇO GALVANIZADO NÚMERO 26, CORTE DE 33 CM, INCLUSO IÇAMENTO. AF_07/2019</t>
  </si>
  <si>
    <t>GEOTÊXTIL NÃO TECIDO 100% POLIÉSTER, RESISTÊNCIA A TRAÇÃO DE 9 KN/M (RT - 9), INSTALADO EM DRENO - FORNECIMENTO E INSTALAÇÃO. AF_07/2021</t>
  </si>
  <si>
    <t>CANALETA MEIA CANA PRÉ-MOLDADA DE CONCRETO (D = 30 CM) - FORNECIMENTO E INSTALAÇÃO. AF_08/2021</t>
  </si>
  <si>
    <t>FECHADURA DE EMBUTIR COM CILINDRO, EXTERNA, COMPLETA, ACABAMENTO PADRÃO MÉDIO, INCLUSO EXECUÇÃO DE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</si>
  <si>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</si>
  <si>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PORTA EM ALUMÍNIO DE ABRIR TIPO VENEZIANA COM GUARNIÇÃO, FIXAÇÃO COM PARAFUSOS - FORNECIMENTO E INSTALAÇÃO. AF_12/2019</t>
  </si>
  <si>
    <t>PORTA PIVOTANTE DE VIDRO TEMPERADO, 90X210 CM, ESPESSURA 10 MM, INCLUSIVE ACESSÓRIOS. AF_01/2021</t>
  </si>
  <si>
    <t>JANELA DE ALUMÍNIO TIPO MAXIM-AR, COM VIDROS, BATENTE E FERRAGENS. EXCLUSIVE ALIZAR, ACABAMENTO E CONTRAMARCO. FORNECIMENTO E INSTALAÇÃO. AF_12/2019</t>
  </si>
  <si>
    <t>ESTACA BROCA DE CONCRETO, DIÂMETRO DE 25CM, ESCAVAÇÃO MANUAL COM TRADO CONCHA, COM ARMADURA DE ARRANQUE. AF_05/2020</t>
  </si>
  <si>
    <t>COMPACTAÇÃO MECÂNICA DE SOLO PARA EXECUÇÃO DE RADIER, PISO DE CONCRETO OU LAJE SOBRE SOLO, COM COMPACTADOR DE SOLOS TIPO PLACA VIBRATÓRIA. AF_09/2021</t>
  </si>
  <si>
    <t>MONTAGEM E DESMONTAGEM DE FÔRMA DE PILARES RETANGULARES E ESTRUTURAS SIMILARES, PÉ-DIREITO SIMPLES, EM CHAPA DE MADEIRA COMPENSADA PLASTIFICADA, 14 UTILIZAÇÕES. AF_09/2020</t>
  </si>
  <si>
    <t>MONTAGEM E DESMONTAGEM DE FÔRMA DE VIGA, ESCORAMENTO METÁLICO, PÉ-DIREITO SIMPLES, EM CHAPA DE MADEIRA PLASTIFICADA, 18 UTILIZAÇÕES. AF_09/2020</t>
  </si>
  <si>
    <t>MONTAGEM E DESMONTAGEM DE FÔRMA DE LAJE MACIÇA, PÉ-DIREITO SIMPLES, EM CHAPA DE MADEIRA COMPENSADA PLASTIFICADA, 18 UTILIZAÇÕES. AF_09/2020</t>
  </si>
  <si>
    <t>ELETRODUTO FLEXÍVEL CORRUGADO, PEAD, DN 63 (2"), PARA REDE ENTERRADA DE DISTRIBUIÇÃO DE ENERGIA ELÉTRICA - FORNECIMENTO E INSTALAÇÃO. AF_12/2021</t>
  </si>
  <si>
    <t>CABO DE COBRE FLEXÍVEL ISOLADO, 10 MM², ANTI-CHAMA 0,6/1,0 KV, PARA CIRCUITOS TERMINAIS - FORNECIMENTO E INSTALAÇÃO. AF_12/2015</t>
  </si>
  <si>
    <t>CABO DE COBRE FLEXÍVEL ISOLADO, 25 MM², ANTI-CHAMA 0,6/1,0 KV, PARA REDE ENTERRADA DE DISTRIBUIÇÃO DE ENERGIA ELÉTRICA - FORNECIMENTO E INSTALAÇÃO. AF_12/2021</t>
  </si>
  <si>
    <t>DISJUNTOR MONOPOLAR TIPO DIN, CORRENTE NOMINAL DE 10A - FORNECIMENTO E INSTALAÇÃO. AF_10/2020</t>
  </si>
  <si>
    <t>DISJUNTOR MONOPOLAR TIPO DIN, CORRENTE NOMINAL DE 25A - FORNECIMENTO E INSTALAÇÃO. AF_10/2020</t>
  </si>
  <si>
    <t>DISJUNTOR MONOPOLAR TIPO DIN, CORRENTE NOMINAL DE 50A - FORNECIMENTO E INSTALAÇÃO. AF_10/2020</t>
  </si>
  <si>
    <t>DISJUNTOR TRIPOLAR TIPO DIN, CORRENTE NOMINAL DE 32A - FORNECIMENTO E INSTALAÇÃO. AF_10/2020</t>
  </si>
  <si>
    <t>DISJUNTOR TRIPOLAR TIPO DIN, CORRENTE NOMINAL DE 50A - FORNECIMENTO E INSTALAÇÃO. AF_10/2020</t>
  </si>
  <si>
    <t>INTERRUPTOR SIMPLES (1 MÓDULO), 10A/250V, INCLUINDO SUPORTE E PLACA - FORNECIMENTO E INSTALAÇÃO. AF_12/2015</t>
  </si>
  <si>
    <t>TOMADA ALTA DE EMBUTIR (1 MÓDULO), 2P+T 10 A, INCLUINDO SUPORTE E PLACA - FORNECIMENTO E INSTALAÇÃO. AF_12/2015</t>
  </si>
  <si>
    <t>TOMADA BAIXA DE EMBUTIR (2 MÓDULOS), 2P+T 10 A, INCLUINDO SUPORTE E PLACA - FORNECIMENTO E INSTALAÇÃO. AF_12/2015</t>
  </si>
  <si>
    <t>SENSOR DE PRESENÇA SEM FOTOCÉLULA, FIXAÇÃO EM PAREDE - FORNECIMENTO E INSTALAÇÃO. AF_02/2020</t>
  </si>
  <si>
    <t>LUMINÁRIA DE EMERGÊNCIA, COM 30 LÂMPADAS LED DE 2 W, SEM REATOR - FORNECIMENTO E INSTALAÇÃO. AF_02/2020</t>
  </si>
  <si>
    <t>ENTRADA DE ENERGIA ELÉTRICA, AÉREA, TRIFÁSICA, COM CAIXA DE EMBUTIR, CABO DE 35 MM2 E DISJUNTOR DIN 50A (NÃO INCLUSO O POSTE DE CONCRETO). AF_07/2020</t>
  </si>
  <si>
    <t>TUBO, PEX, MULTICAMADA, DN 16, INSTALADO EM IMPLANTAÇÃO DE INSTALAÇÕES DE GÁS - FORNECIMENTO E INSTALAÇÃO. AF_01/2020</t>
  </si>
  <si>
    <t>NIPLE, EM FERRO GALVANIZADO, CONEXÃO ROSQUEADA, DN 15 (1/2"), INSTALADO EM RAMAIS E SUB-RAMAIS DE GÁS - FORNECIMENTO E INSTALAÇÃO. AF_10/2020</t>
  </si>
  <si>
    <t>CAIXA ENTERRADA HIDRÁULICA RETANGULAR, EM CONCRETO PRÉ-MOLDADO, DIMENSÕES INTERNAS: 0,6X0,6X0,5 M. AF_12/2020</t>
  </si>
  <si>
    <t>TANQUE DE MÁRMORE SINTÉTICO COM COLUNA, 22L OU EQUIVALENTE, INCLUSO SIFÃO FLEXÍVEL EM PVC, VÁLVULA PLÁSTICA E TORNEIRA DE METAL CROMADO PADRÃO POPULAR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</si>
  <si>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</si>
  <si>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 SIFÃO TIPO GARRAFA EM METAL CROMADO - FORNECIMENTO E INSTALAÇÃO. AF_01/2020</t>
  </si>
  <si>
    <t>VASO SANITARIO SIFONADO CONVENCIONAL PARA PCD SEM FURO FRONTAL COM LOUÇA BRANCA SEM ASSENTO, INCLUSO CONJUNTO DE LIGAÇÃO PARA BACIA SANITÁRIA AJUSTÁVEL - FORNECIMENTO E INSTALAÇÃO. AF_01/2020</t>
  </si>
  <si>
    <t>SABONETEIRA PLASTICA TIPO DISPENSER PARA SABONETE LIQUIDO COM RESERVATORIO 800 A 1500 ML, INCLUSO FIXAÇÃO. AF_01/2020</t>
  </si>
  <si>
    <t>ASSENTO SANITÁRIO CONVENCIONAL - FORNECIMENTO E INSTALACAO. AF_01/2020</t>
  </si>
  <si>
    <t>PUXADOR PARA PCD, FIXADO NA PORTA - FORNECIMENTO E INSTALAÇÃO. AF_01/2020</t>
  </si>
  <si>
    <t>CAIXA DE INSPEÇÃO PARA ATERRAMENTO, CIRCULAR, EM POLIETILENO, DIÂMETRO INTERNO = 0,3 M. AF_12/2020</t>
  </si>
  <si>
    <t>REGISTRO DE GAVETA BRUTO, LATÃO, ROSCÁVEL, 3/4", COM ACABAMENTO E CANOPLA CROMADOS - FORNECIMENTO E INSTALAÇÃO. AF_08/2021</t>
  </si>
  <si>
    <t>REGISTRO DE GAVETA BRUTO, LATÃO, ROSCÁVEL, 1 1/4", COM ACABAMENTO E CANOPLA CROMADOS - FORNECIMENTO E INSTALAÇÃO. AF_08/2021</t>
  </si>
  <si>
    <t>VÁLVULA DE DESCARGA METÁLICA, BASE 1 1/4", ACABAMENTO METALICO CROMADO - FORNECIMENTO E INSTALAÇÃO. AF_08/2021</t>
  </si>
  <si>
    <t>ALVENARIA DE VEDAÇÃO DE BLOCOS CERÂMICOS FURADOS NA VERTICAL DE 9X19X39 CM (ESPESSURA 9 CM) E ARGAMASSA DE ASSENTAMENTO COM PREPARO EM BETONEIRA. AF_12/2021</t>
  </si>
  <si>
    <t>ALVENARIA DE VEDAÇÃO DE BLOCOS CERÂMICOS FURADOS NA VERTICAL DE 14X19X39 CM (ESPESSURA 14 CM) E ARGAMASSA DE ASSENTAMENTO COM PREPARO EM BETONEIRA. AF_12/2021</t>
  </si>
  <si>
    <t>T</t>
  </si>
  <si>
    <t>APLICAÇÃO E LIXAMENTO DE MASSA LÁTEX EM TETO, DUAS DEMÃOS. AF_06/2014</t>
  </si>
  <si>
    <t>PINTURA VERNIZ (INCOLOR) ALQUÍDICO EM MADEIRA, USO INTERNO, 1 DEMÃO. AF_01/2021</t>
  </si>
  <si>
    <t>PINTURA COM TINTA ALQUÍDICA DE FUNDO E ACABAMENTO (ESMALTE SINTÉTICO GRAFITE) APLICADA A ROLO OU PINCEL SOBRE SUPERFÍCIES METÁLICAS (EXCETO PERFIL) EXECUTADO EM OBRA (POR DEMÃO). AF_01/2020</t>
  </si>
  <si>
    <t>PINTURA DE DEMARCAÇÃO DE VAGA COM TINTA ACRÍLICA, E = 10 CM, APLICAÇÃO MANUAL. AF_05/2021</t>
  </si>
  <si>
    <t>PINTURA DE SÍMBOLOS E TEXTOS COM TINTA ACRÍLICA, DEMARCAÇÃO COM FITA ADESIVA E APLICAÇÃO COM ROLO. AF_05/2021</t>
  </si>
  <si>
    <t>SOLEIRA EM GRANITO, LARGURA 15 CM, ESPESSURA 2,0 CM. AF_09/2020</t>
  </si>
  <si>
    <t>PISO EM GRANITO APLICADO EM CALÇADAS OU PISOS EXTERNOS. AF_05/2020</t>
  </si>
  <si>
    <t>CONTRAPISO EM ARGAMASSA TRAÇO 1:4 (CIMENTO E AREIA), PREPARO MECÂNICO COM BETONEIRA 400 L, APLICADO EM ÁREAS SECAS SOBRE LAJE, NÃO ADERIDO, ACABAMENTO NÃO REFORÇADO, ESPESSURA 6CM. AF_07/2021</t>
  </si>
  <si>
    <t>PEITORIL LINEAR EM GRANITO OU MÁRMORE, L = 15CM, COMPRIMENTO DE ATÉ 2M, ASSENTADO COM ARGAMASSA 1:6 COM ADITIVO. AF_11/2020</t>
  </si>
  <si>
    <t>M3XKM</t>
  </si>
  <si>
    <t>TRANSPORTE COM CAMINHÃO BASCULANTE DE 14 M³, EM VIA URBANA EM REVESTIMENTO PRIMÁRIO (UNIDADE: M3XKM). AF_07/2020</t>
  </si>
  <si>
    <t>ENGENHEIRO CIVIL DE OBRA JUNIOR COM ENCARGOS COMPLEMENTARES</t>
  </si>
  <si>
    <t>TOPOGRAFO COM ENCARGOS COMPLEMENTARES</t>
  </si>
  <si>
    <t>MES</t>
  </si>
  <si>
    <t>Estamos à disposição para esclarecer eventuais dúvidas quanto à manipulação da planilha.</t>
  </si>
  <si>
    <t xml:space="preserve">Alerta-se que antes de qualquer alteração o licitante possa buscar compreender as fórmulas e seus efeitos. </t>
  </si>
  <si>
    <t>***Cabe destacar que a planilha orçamentária foi elaborada para atender as necessidades específicas do Tribunal de modo a chegar em valor de referência. A partir do momento que o licitante a utiliza para auxílio da formulação de sua proposta, a responsabilidade pelo resultado gerado é inteiramente do licitante. </t>
  </si>
  <si>
    <t>ADMINISTRAÇÃO LOCAL</t>
  </si>
  <si>
    <t>T.96368UD</t>
  </si>
  <si>
    <t>PAREDE COM PLACAS DE GESSO ACARTONADO (DRYWALL), PARA USO INTERNO COM DUAS FACES DUPLAS E ESTRUTURA METÁLICA COM GUIAS DUPLAS, COM MANTA ACUSTICA PET,SEM VÃOS. AF_06/2017</t>
  </si>
  <si>
    <t>FORRO E PINTURA</t>
  </si>
  <si>
    <t>88496U</t>
  </si>
  <si>
    <t>96114U</t>
  </si>
  <si>
    <t>FORRO EM DRYWALL, PARA AMBIENTES COMERCIAIS, INCLUSIVE ESTRUTURA DE FIXAÇÃO. AF_05/2017_PS</t>
  </si>
  <si>
    <t>T.PINTURA.INTERNA</t>
  </si>
  <si>
    <t>PINTURA AMBIENTES INTERNOS (ACRILICO ACETINADO)</t>
  </si>
  <si>
    <t>REDE ESTABILIZADA</t>
  </si>
  <si>
    <t>91931U</t>
  </si>
  <si>
    <t>CABO DE COBRE FLEXÍVEL ISOLADO, 6 MM², ANTI-CHAMA 0,6/1,0 KV, PARA CIRCUITOS TERMINAIS - FORNECIMENTO E INSTALAÇÃO. AF_03/2023</t>
  </si>
  <si>
    <t>91992U</t>
  </si>
  <si>
    <t>93653U</t>
  </si>
  <si>
    <t>93656U</t>
  </si>
  <si>
    <t>T.ELE.QDE</t>
  </si>
  <si>
    <t>QUADRO ELÉTRICO METÁLICO DE SOBREPOR 60X40X20 MM</t>
  </si>
  <si>
    <t>CABO ISOLADO PP 3 X 2,5 MM2</t>
  </si>
  <si>
    <t>DISJUNTOR TRIPOLAR DE 60 A 100-A</t>
  </si>
  <si>
    <t xml:space="preserve">REDE COMUM (ILUMINAÇÃO/ TOMADAS COMUNS/AR CONDICIONADO) </t>
  </si>
  <si>
    <t>91933U</t>
  </si>
  <si>
    <t>91953U</t>
  </si>
  <si>
    <t>92008U</t>
  </si>
  <si>
    <t>93671U</t>
  </si>
  <si>
    <t>93673U</t>
  </si>
  <si>
    <t>T.ELE.QDC</t>
  </si>
  <si>
    <t>T.ELE.SAIDA</t>
  </si>
  <si>
    <t>SAIDA HORIZONTAL PARA ELETRODUTO 3/4</t>
  </si>
  <si>
    <t>SONORIZAÇÃO</t>
  </si>
  <si>
    <t>89731U</t>
  </si>
  <si>
    <t>JOELHO 90 GRAUS, PVC, SERIE NORMAL, ESGOTO PREDIAL, DN 50 MM, JUNTA ELÁSTICA, FORNECIDO E INSTALADO EM RAMAL DE DESCARGA OU RAMAL DE ESGOTO SANITÁRIO. AF_08/2022</t>
  </si>
  <si>
    <t>98547U</t>
  </si>
  <si>
    <t>IMPERMEABILIZAÇÃO DE SUPERFÍCIE COM MANTA ASFÁLTICA, DUAS CAMADAS, INCLUSIVE APLICAÇÃO DE PRIMER ASFÁLTICO, E=3MM E E=4MM. AF_09/2023</t>
  </si>
  <si>
    <t>9537U</t>
  </si>
  <si>
    <t>LIMPEZA FINAL DA OBRA</t>
  </si>
  <si>
    <t>T.LETREIRO</t>
  </si>
  <si>
    <t>LETRA ACO INOX PARA FACHADA</t>
  </si>
  <si>
    <t>PLACA DE INAUGURAÇÃO 40X60 - FORNECIMENTO E COLOCAÇÃO</t>
  </si>
  <si>
    <t>T.TAXAS.ART.03</t>
  </si>
  <si>
    <t>ANOTAÇÃO/REGISTRO DE RESPONSABILIDADE TÉCNICA (ART OU RRT) - FAIXA 3</t>
  </si>
  <si>
    <t>2.04</t>
  </si>
  <si>
    <t>2.05</t>
  </si>
  <si>
    <t>2.06</t>
  </si>
  <si>
    <t>2.07</t>
  </si>
  <si>
    <t>4.03</t>
  </si>
  <si>
    <t>6.03</t>
  </si>
  <si>
    <t>6.04</t>
  </si>
  <si>
    <t>6.05</t>
  </si>
  <si>
    <t>6.06</t>
  </si>
  <si>
    <t>6.07</t>
  </si>
  <si>
    <t>8.03</t>
  </si>
  <si>
    <t>8.04</t>
  </si>
  <si>
    <t>8.05</t>
  </si>
  <si>
    <t>8.06</t>
  </si>
  <si>
    <t>10.02</t>
  </si>
  <si>
    <t>10.03</t>
  </si>
  <si>
    <t>10.04</t>
  </si>
  <si>
    <t>10.05</t>
  </si>
  <si>
    <t>10.06</t>
  </si>
  <si>
    <t>JG</t>
  </si>
  <si>
    <t>CJ</t>
  </si>
  <si>
    <t>PAR</t>
  </si>
  <si>
    <t>EXAMES - MENSALISTA (ENCARGOS COMPLEMENTARES) (COLETADO CAIXA)</t>
  </si>
  <si>
    <t>SEGURO - MENSALISTA (ENCARGOS COMPLEMENTARES) (COLETADO CAIXA)</t>
  </si>
  <si>
    <t>ALIMENTACAO - HORISTA (ENCARGOS COMPLEMENTARES) (COLETADO CAIXA)</t>
  </si>
  <si>
    <t>TRANSPORTE - HORISTA (ENCARGOS COMPLEMENTARES) (COLETADO CAIXA)</t>
  </si>
  <si>
    <t>EXAMES - HORISTA (ENCARGOS COMPLEMENTARES) (COLETADO CAIXA)</t>
  </si>
  <si>
    <t>SEGURO - HORISTA (ENCARGOS COMPLEMENTARES) (COLETADO CAIXA)</t>
  </si>
  <si>
    <t>SERVENTE</t>
  </si>
  <si>
    <t>COMPRESSOR DE AR REBOCAVEL, VAZAO 89 PCM, PRESSAO EFETIVA DE TRABALHO *102* PSI, MOTOR DIESEL, POTENCIA *20* CV</t>
  </si>
  <si>
    <t>MARTELO DEMOLIDOR PNEUMATICO MANUAL, PESO DE 28 KG, COM SILENCIADOR</t>
  </si>
  <si>
    <t>AUXILIAR DE CARPINTEIRO</t>
  </si>
  <si>
    <t>OPERADOR DE MAQUINAS E EQUIPAMENTOS</t>
  </si>
  <si>
    <t>BATENTE / PORTAL / ADUELA / MARCO EM MADEIRA MACICA COM REBAIXO, E = *3* CM, L = *14* CM, PARA PORTAS DE GIRO DE *60 CM A 120* CM X *210* CM, CEDRINHO / ANGELIM COMERCIAL / TAURI / CURUPIXA / PEROBA / CUMARU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</si>
  <si>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</si>
  <si>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</si>
  <si>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PREGO DE ACO POLIDO COM CABECA 19 X 36 (3 1/4 X 9)</t>
  </si>
  <si>
    <t>PORTA CORTA-FOGO SIMPLES PARA SAIDA DE EMERGENCIA, 1 FOLHA DE ABRIR, 5 CM, ACABAMENTO NATURAL / SEM PINTURA, COM FECHADURA TIPO TRINCO, DOBRADICAS E BATENTE, VAO LUZ DE 90 X 210 CM, CLASSE P-90 (NBR 11742)</t>
  </si>
  <si>
    <t>AJUDANTE ESPECIALIZADO (HORISTA)</t>
  </si>
  <si>
    <t>TINTA ACRILICA PREMIUM, COR BRANCO FOSCO</t>
  </si>
  <si>
    <t>LIXA EM FOLHA PARA PAREDE OU MADEIRA, NUMERO 120 (COR VERMELHA)</t>
  </si>
  <si>
    <t>SOLVENTE DILUENTE A BASE DE AGUARRAS</t>
  </si>
  <si>
    <t>3011/AGETOP-CIVIL</t>
  </si>
  <si>
    <t>BARRA DE COBRE 1" X 1/8" (0,8052 KG/M)</t>
  </si>
  <si>
    <t>3342/AGETOP-CIVIL</t>
  </si>
  <si>
    <t>ISOLADOR EPOXI 30X30 (BUJAO)</t>
  </si>
  <si>
    <t>3465/AGETOP-CIVIL</t>
  </si>
  <si>
    <t>TERMINAL DE PRESSÃO DE 2,5 MM2</t>
  </si>
  <si>
    <t>3481/AGETOP-CIVIL</t>
  </si>
  <si>
    <t>TRILHO OU SUPORTE P/BORNE TERMINAL</t>
  </si>
  <si>
    <t>PESQUISA.BARRAM.MONOF.12POLOS</t>
  </si>
  <si>
    <t>BARRAMENTO TIPO PENTE MONOFASICO 12 POLOS - 63 A</t>
  </si>
  <si>
    <t>PESQUISA.CANALETA</t>
  </si>
  <si>
    <t>CANALETA PVC VENTILADA 50x80 MM</t>
  </si>
  <si>
    <t>3269/AGETOP-CIVIL</t>
  </si>
  <si>
    <t>3813/AGETOP-CIVIL</t>
  </si>
  <si>
    <t>ARRUELA LISA D = 1/4"</t>
  </si>
  <si>
    <t>3821/AGETOP-CIVIL</t>
  </si>
  <si>
    <t>PARAFUSO SEXTAVADO CABEÇA LENTILHA D = 1/4" X 5/8"</t>
  </si>
  <si>
    <t>3468/AGETOP-CIVIL</t>
  </si>
  <si>
    <t>TERMINAL DE PRESSÃO DE 4,0 MM2</t>
  </si>
  <si>
    <t>PESQUISA.BARRAMENTO.TRIFASICO</t>
  </si>
  <si>
    <t>PARAFUSO DE ACO ZINCADO, TIPO CHUMBADOR PARABOLT, DIAMETRO 3/8", COMPRIMENTO 75 MM</t>
  </si>
  <si>
    <t>AUXILIAR DE SERRALHEIRO</t>
  </si>
  <si>
    <t>SERRALHEIRO</t>
  </si>
  <si>
    <t>ADITIVO IMPERMEABILIZANTE DE PEGA NORMAL PARA ARGAMASSAS E CONCRETOS SEM ARMACAO</t>
  </si>
  <si>
    <t>REDUCAO EXCENTRICA PVC, SERIE R, DN 75 X 50 MM, PARA ESGOTO PREDIAL</t>
  </si>
  <si>
    <t>LIXA DAGUA EM FOLHA, GRAO 100</t>
  </si>
  <si>
    <t>CURVA PVC LONGA 90 GRAUS, DN 100 MM, PARA ESGOTO PREDIAL</t>
  </si>
  <si>
    <t>TUBO PVC SERIE NORMAL, DN 100 MM, PARA ESGOTO PREDIAL (NBR 5688)</t>
  </si>
  <si>
    <t>ADESIVO ACRILICO/COLA DE CONTATO</t>
  </si>
  <si>
    <t>PISO EM GRANITO, POLIDO, TIPO ANDORINHA/ QUARTZ/ CASTELO/ CORUMBA OU OUTROS EQUIVALENTES DA REGIAO, FORMATO MENOR OU IGUAL A 3025 CM2, E= *2* CM</t>
  </si>
  <si>
    <t>MARMORISTA / GRANITEIRO</t>
  </si>
  <si>
    <t>SOLEIRA EM GRANITO, POLIDO, TIPO ANDORINHA/ QUARTZ/ CASTELO/ CORUMBA OU OUTROS EQUIVALENTES DA REGIAO, L= *15* CM, E= *2,0* CM</t>
  </si>
  <si>
    <t>ACIDO MURIATICO, DILUICAO 10% A 12% PARA USO EM LIMPEZA</t>
  </si>
  <si>
    <t>PECA DE MADEIRA NATIVA / REGIONAL 7,5 X 7,5CM (3X3) NAO APARELHADA (P/FORMA)</t>
  </si>
  <si>
    <t>PLACA DE OBRA (PARA CONSTRUCAO CIVIL) EM CHAPA GALVANIZADA *N. 22*, DE *2,0 X 1,125* M</t>
  </si>
  <si>
    <t>ANOTAÇÃO/REGISTRO DE RESPONSABILIDADE TÉCNICA (ART OU RRT) - FAIXA 3 (CONTRATOS ACIMA DE 15.000,00)</t>
  </si>
  <si>
    <t>UNXMES</t>
  </si>
  <si>
    <t>ASSENTAMENTO DE GUIA (MEIO-FIO) EM TRECHO RETO, CONFECCIONADA EM CONCRETO PRÉ-FABRICADO, DIMENSÕES 80X08X08X25 CM (COMPRIMENTO X BASE INFERIOR X BASE SUPERIOR X ALTURA). AF_01/2024</t>
  </si>
  <si>
    <t>GUARDA-CORPO DE AÇO GALVANIZADO DE 1,10M, MONTANTES TUBULARES DE 1.1/4" ESPAÇADOS DE 1,20M, TRAVESSA SUPERIOR DE 1.1/2", GRADIL FORMADO POR TUBOS HORIZONTAIS DE 1" E VERTICAIS DE 3/4", FIXADO COM CHUMBADOR MECÂNICO. AF_04/2019_PS</t>
  </si>
  <si>
    <t>LASTRO DE CONCRETO MAGRO, APLICADO EM BLOCOS DE COROAMENTO OU SAPATAS. AF_01/2024</t>
  </si>
  <si>
    <t>LASTRO COM MATERIAL GRANULAR, APLICADO EM PISOS OU LAJES SOBRE SOLO, ESPESSURA DE *5 CM*. AF_01/2024</t>
  </si>
  <si>
    <t>LASTRO COM MATERIAL GRANULAR (PEDRA BRITADA N.2), APLICADO EM PISOS OU LAJES SOBRE SOLO, ESPESSURA DE *10 CM*.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</si>
  <si>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</si>
  <si>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</si>
  <si>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</si>
  <si>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</si>
  <si>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</si>
  <si>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</si>
  <si>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</si>
  <si>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</si>
  <si>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</si>
  <si>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</si>
  <si>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</si>
  <si>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</si>
  <si>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</si>
  <si>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</si>
  <si>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</si>
  <si>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20,0 MM - MONTAGEM. AF_06/2022</t>
  </si>
  <si>
    <t>ARMAÇÃO DE BLOCO UTILIZANDO AÇO CA-50 DE 6,3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</si>
  <si>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</si>
  <si>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</si>
  <si>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</si>
  <si>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</si>
  <si>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</si>
  <si>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</si>
  <si>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</si>
  <si>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</si>
  <si>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VERGA MOLDADA IN LOCO EM CONCRETO, ESPESSURA DE *10* CM. AF_03/2024</t>
  </si>
  <si>
    <t>CONTRAVERGA MOLDADA IN LOCO EM CONCRETO, ESPESSURA DE *10* CM. AF_03/2024</t>
  </si>
  <si>
    <t>IMPERMEABILIZAÇÃO DE SUPERFÍCIE COM ARGAMASSA POLIMÉRICA / MEMBRANA ACRÍLICA, 3 DEMÃOS. AF_09/2023</t>
  </si>
  <si>
    <t>TRATAMENTO DE RALO OU PONTO EMERGENTE COM ARGAMASSA POLIMÉRICA / MEMBRANA ACRÍLICA REFORÇADO COM TELA DE POLIÉSTER (MAV). AF_09/2023</t>
  </si>
  <si>
    <t>IMPERMEABILIZAÇÃO DE SUPERFÍCIE COM EMULSÃO ASFÁLTICA, 2 DEMÃOS. AF_09/2023</t>
  </si>
  <si>
    <t>PROTEÇÃO MECÂNICA DE SUPERFICIE HORIZONTAL COM ARGAMASSA DE CIMENTO E AREIA, TRAÇO 1:3, E=3CM. AF_09/2023</t>
  </si>
  <si>
    <t>HASTE DE ATERRAMENTO, DIÂMETRO 5/8", COM 3 METROS - FORNECIMENTO E INSTALAÇÃO. AF_08/2023</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</si>
  <si>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</si>
  <si>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</si>
  <si>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</si>
  <si>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</si>
  <si>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TUBO, PVC, SOLDÁVEL, DE 25MM, INSTALADO EM RAMAL DE DISTRIBUIÇÃO DE ÁGUA - FORNECIMENTO E INSTALAÇÃO. AF_06/2022</t>
  </si>
  <si>
    <t>TUBO, PVC, SOLDÁVEL, DE 75MM, INSTALADO EM PRUMADA DE ÁGUA - FORNECIMENTO E INSTALAÇÃO. AF_06/2022</t>
  </si>
  <si>
    <t>TUBO PVC, SÉRIE R, ÁGUA PLUVIAL, DN 50 MM, FORNECIDO E INSTALADO EM RAMAL DE ENCAMINHAMENTO. AF_06/2022</t>
  </si>
  <si>
    <t>TUBO PVC, SÉRIE R, ÁGUA PLUVIAL, DN 100 MM, FORNECIDO E INSTALADO EM RAMAL DE ENCAMINHAMENTO. AF_06/2022</t>
  </si>
  <si>
    <t>TUBO PVC, SÉRIE R, ÁGUA PLUVIAL, DN 150 MM, FORNECIDO E INSTALADO EM CONDUTORES VERTICAIS DE ÁGUAS PLUVIAIS. AF_06/2022</t>
  </si>
  <si>
    <t>TUBO PVC, SERIE NORMAL, ESGOTO PREDIAL, DN 50 MM, FORNECIDO E INSTALADO EM RAMAL DE DESCARGA OU RAMAL DE ESGOTO SANITÁRIO. AF_08/2022</t>
  </si>
  <si>
    <t>TUBO, PVC, SOLDÁVEL, DE 25MM, INSTALADO EM DRENO DE AR-CONDICIONADO - FORNECIMENTO E INSTALAÇÃO. AF_08/2022</t>
  </si>
  <si>
    <t>TUBO, PVC, SOLDÁVEL, DE 40MM, INSTALADO EM RAMAL DE DISTRIBUIÇÃO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</si>
  <si>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</si>
  <si>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</si>
  <si>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</si>
  <si>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LUVA, PVC, SOLDÁVEL, DN 25MM, INSTALADO EM RAMAL OU SUB-RAMAL DE ÁGUA - FORNECIMENTO E INSTALAÇÃO. AF_06/2022</t>
  </si>
  <si>
    <t>ADAPTADOR CURTO COM BOLSA E ROSCA PARA REGISTRO, PVC, SOLDÁVEL, DN 25MM X 3/4 , INSTALADO EM RAMAL OU SUB-RAMAL DE ÁGUA - FORNECIMENTO E INSTALAÇÃO. AF_06/2022</t>
  </si>
  <si>
    <t>LUVA COM BUCHA DE LATÃO, PVC, SOLDÁVEL, DN 25MM X 3/4 , INSTALADO EM RAMAL DE DISTRIBUIÇÃO DE ÁGUA - FORNECIMENTO E INSTALAÇÃO. AF_06/2022</t>
  </si>
  <si>
    <t>TE, PVC, SOLDÁVEL, DN 25MM, INSTALADO EM RAMAL DE DISTRIBUIÇÃO DE ÁGUA - FORNECIMENTO E INSTALAÇÃO. AF_06/2022</t>
  </si>
  <si>
    <t>CURVA 90 GRAUS, PVC, SOLDÁVEL, DN 40MM, INSTALADO EM PRUMADA DE ÁGUA - FORNECIMENTO E INSTALAÇÃO. AF_06/2022</t>
  </si>
  <si>
    <t>CURVA 90 GRAUS, PVC, SOLDÁVEL, DN 50MM, INSTALADO EM PRUMADA DE ÁGUA - FORNECIMENTO E INSTALAÇÃO. AF_06/2022</t>
  </si>
  <si>
    <t>JOELHO 90 GRAUS, PVC, SOLDÁVEL, DN 75MM, INSTALADO EM PRUMADA DE ÁGUA - FORNECIMENTO E INSTALAÇÃO. AF_06/2022</t>
  </si>
  <si>
    <t>JOELHO 90 GRAUS, PVC, SERIE R, ÁGUA PLUVIAL, DN 50 MM, JUNTA ELÁSTICA, FORNECIDO E INSTALADO EM RAMAL DE ENCAMINHAMENTO. AF_06/2022</t>
  </si>
  <si>
    <t>JOELHO 45 GRAUS, PVC, SERIE R, ÁGUA PLUVIAL, DN 50 MM, JUNTA ELÁSTICA, FORNECIDO E INSTALADO EM RAMAL DE ENCAMINHAMENTO. AF_06/2022</t>
  </si>
  <si>
    <t>LUVA SIMPLES, PVC, SERIE R, ÁGUA PLUVIAL, DN 50 MM, JUNTA ELÁSTICA, FORNECIDO E INSTALADO EM RAMAL DE ENCAMINHAMENTO. AF_06/2022</t>
  </si>
  <si>
    <t>LUVA SIMPLES, PVC, SERIE R, ÁGUA PLUVIAL, DN 100 MM, JUNTA ELÁSTICA, FORNECIDO E INSTALADO EM RAMAL DE ENCAMINHAMENTO. AF_06/2022</t>
  </si>
  <si>
    <t>LUVA, PVC, SOLDÁVEL, DN 75MM, INSTALADO EM PRUMADA DE ÁGUA - FORNECIMENTO E INSTALAÇÃO. AF_06/2022</t>
  </si>
  <si>
    <t>TÊ DE REDUÇÃO, PVC, SOLDÁVEL, DN 50MM X 40MM,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</si>
  <si>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</si>
  <si>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</si>
  <si>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</si>
  <si>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</si>
  <si>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</si>
  <si>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</si>
  <si>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</si>
  <si>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</si>
  <si>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</si>
  <si>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</si>
  <si>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</si>
  <si>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</si>
  <si>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50 X 50 MM, JUNTA ELÁSTICA, FORNECIDO E INSTALADO EM PRUMADA DE ESGOTO SANITÁRIO OU VENTILAÇÃO. AF_08/2022</t>
  </si>
  <si>
    <t>JOELHO 90 GRAUS, PVC, SOLDÁVEL, DN 25MM, INSTALADO EM DRENO DE AR-CONDICIONADO - FORNECIMENTO E INSTALAÇÃO. AF_08/2022</t>
  </si>
  <si>
    <t>TÊ COM BUCHA DE LATÃO NA BOLSA CENTRAL, PVC, SOLDÁVEL, DN 25MM X 3/4 , INSTALADO EM RAMAL OU SUB-RAMAL DE ÁGUA - FORNECIMENTO E INSTALAÇÃO. AF_06/2022</t>
  </si>
  <si>
    <t>TÊ DE REDUÇÃO, PVC, SOLDÁVEL, DN 40 MM X 32 MM, INSTALADO EM RESERVAÇÃO PREDIAL DE ÁGUA - FORNECIMENTO E INSTALAÇÃO. AF_04/2024</t>
  </si>
  <si>
    <t>ADAPTADOR COM FLANGE E ANEL DE VEDAÇÃO, PVC, SOLDÁVEL, DN 50 MM X 1 1/2", INSTALADO EM RESERVAÇÃO PREDIAL DE ÁGUA - FORNECIMENTO E INSTALAÇÃO. AF_04/2024</t>
  </si>
  <si>
    <t>CONEXÃO FIXA, ROSCA FÊMEA, METÁLICA, PARA INSTALAÇÕES EM PEX ÁGUA, DN 16 MM X 1/2", COM ANEL DESLIZANTE. FORNECIMENTO E INSTALAÇÃO. AF_02/2023</t>
  </si>
  <si>
    <t>JOELHO 90 GRAUS, METÁLICO, PARA INSTALAÇÕES EM PEX ÁGUA, DN 16 MM, CONEXÃO POR ANEL DESLIZANTE - FORNECIMENTO E INSTALAÇÃO. AF_02/2023</t>
  </si>
  <si>
    <t>BUCHA DE REDUÇÃO, CURTA, PVC, SOLDÁVEL, DN 50 X 40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</si>
  <si>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</si>
  <si>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</si>
  <si>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LONGA, PVC, SOLDÁVEL, DN 75 X 50 MM, INSTALADO EM PRUMADA DE ÁGUA - FORNECIMENTO E INSTALAÇÃO. AF_06/2022</t>
  </si>
  <si>
    <t>JOELHO 90 GRAUS, PVC, SOLDÁVEL, DN 40MM, INSTALADO EM RAMAL DE DISTRIBUIÇÃO DE ÁGUA - FORNECIMENTO E INSTALAÇÃO. AF_06/2022</t>
  </si>
  <si>
    <t>JOELHO 90 GRAUS, PVC, SOLDÁVEL, DN 50MM, INSTALADO EM RAMAL DE DISTRIBUIÇÃO DE ÁGUA - FORNECIMENTO E INSTALAÇÃO. AF_06/2022</t>
  </si>
  <si>
    <t>ADAPTADOR CURTO COM BOLSA E ROSCA PARA REGISTRO, PVC, SOLDÁVEL, DN 40MM X 1.1/4", INSTALADO EM RAMAL DE DISTRIBUIÇÃO DE ÁGUA - FORNECIMENTO E INSTALAÇÃO. AF_06/2022</t>
  </si>
  <si>
    <t>LUVA, PVC, SOLDÁVEL, DN 50MM, INSTALADO EM RAMAL DE DISTRIBUIÇÃO DE ÁGUA - FORNECIMENTO E INSTALAÇÃO. AF_06/2022</t>
  </si>
  <si>
    <t>TE, PVC, SOLDÁVEL, DN 50MM, INSTALADO EM RAMAL DE DISTRIBUIÇÃO DE ÁGUA - FORNECIMENTO E INSTALAÇÃO. AF_06/2022</t>
  </si>
  <si>
    <t>TÊ DE REDUÇÃO, PVC, SOLDÁVEL, DN 50MM X 25MM, INSTALADO EM RAMAL DE DISTRIBUIÇÃO DE ÁGUA - FORNECIMENTO E INSTALAÇÃO. AF_06/2022</t>
  </si>
  <si>
    <t>TE, PVC, SOLDÁVEL, DN 40MM, INSTALADO EM RAMAL DE DISTRIBUIÇÃO DE ÁGUA - FORNECIMENTO E INSTALAÇÃO. AF_06/2022</t>
  </si>
  <si>
    <t>BUCHA DE REDUÇÃO, LONGA, PVC, SOLDÁVEL, DN 40 X 25 MM, INSTALADO EM RAMAL DE DISTRIBUIÇÃO DE ÁGUA - FORNECIMENTO E INSTALAÇÃO. AF_06/2022</t>
  </si>
  <si>
    <t>LUVA SIMPLES, PVC, SERIE R, ÁGUA PLUVIAL, DN 150 MM, JUNTA ELÁSTICA, FORNECIDO E INSTALADO EM RAMAL DE ENCAMINHAMENTO. AF_06/2022</t>
  </si>
  <si>
    <t>BUCHA DE REDUÇÃO LONGA, PVC, SÉRIE NORMAL, ESGOTO PREDIAL, DN 50 X 40 MM, JUNTA SOLDÁVEL E ELÁSTICA, FORNECIDO E INSTALADO EM RAMAL DE DESCARGA OU RAMAL DE ESGOTO SANITÁRIO. AF_08/2022</t>
  </si>
  <si>
    <t>TE, PVC, SÉRIE NORMAL, ESGOTO PREDIAL, DN 100 X 50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</si>
  <si>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</si>
  <si>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100 X 50 MM, JUNTA ELÁSTICA, FORNECIDO E INSTALADO EM PRUMADA DE ESGOTO SANITÁRIO OU VENTILAÇÃO. AF_08/2022</t>
  </si>
  <si>
    <t>JOELHO PVC, SOLDÁVEL, 45 GRAUS, DN 25 MM, INSTALADO EM RESERVAÇÃO PREDIAL DE ÁGUA - FORNECIMENTO E INSTALAÇÃO. AF_04/2024</t>
  </si>
  <si>
    <t>CHUVEIRO ELÉTRICO COMUM CORPO PLÁSTICO, TIPO DUCHA - FORNECIMENTO E INSTALAÇÃO. AF_01/2020</t>
  </si>
  <si>
    <t>HIDRÔMETRO DN 1/2", 1,5 M3/H - FORNECIMENTO E INSTALAÇÃO. AF_03/2024</t>
  </si>
  <si>
    <t>KIT CAVALETE PARA MEDIÇÃO DE ÁGUA - ENTRADA INDIVIDUALIZADA, EM PVC 25 MM (3/4"), PARA 1 MEDIDOR - FORNECIMENTO E INSTALAÇÃO (EXCLUSIVE HIDRÔMETRO). AF_03/2024</t>
  </si>
  <si>
    <t>ESCAVAÇÃO MANUAL PARA BLOCO DE COROAMENTO OU SAPATA (INCLUINDO ESCAVAÇÃO PARA COLOCAÇÃO DE FÔRMAS). AF_01/2024</t>
  </si>
  <si>
    <t>ESCAVAÇÃO MECANIZADA PARA VIGA BALDRAME OU SAPATA CORRIDA COM MINI-ESCAVADEIRA (INCLUINDO ESCAVAÇÃO PARA COLOCAÇÃO DE FÔRMAS). AF_01/2024</t>
  </si>
  <si>
    <t>REATERRO MANUAL DE VALAS, COM COMPACTADOR DE SOLOS DE PERCUSSÃO. AF_08/2023</t>
  </si>
  <si>
    <t>DIVISÓRIA FIXA EM VIDRO TEMPERADO 10 MM, SEM ABERTURA. AF_01/2021_PS</t>
  </si>
  <si>
    <t>FORNECIMENTO E INSTALAÇÃO DE PLACA DE OBRA COM CHAPA GALVANIZADA E ESTRUTURA DE MADEIRA. AF_03/2022_PS</t>
  </si>
  <si>
    <t>APLICAÇÃO MANUAL DE FUNDO SELADOR ACRÍLICO EM PAREDES EXTERNAS DE CASAS. AF_03/2024</t>
  </si>
  <si>
    <t>FUNDO SELADOR ACRÍLICO, APLICAÇÃO MANUAL EM PAREDE, UMA DEMÃO. AF_04/2023</t>
  </si>
  <si>
    <t>TEXTURA ACRÍLICA, APLICAÇÃO MANUAL EM PAREDE, UMA DEMÃO. AF_04/2023</t>
  </si>
  <si>
    <t>RODAPÉ CERÂMICO DE 7CM DE ALTURA COM PLACAS TIPO ESMALTADA DE DIMENSÕES 60X60CM. AF_02/2023</t>
  </si>
  <si>
    <t>EXECUÇÃO DE PASSEIO (CALÇADA) OU PISO DE CONCRETO COM CONCRETO MOLDADO IN LOCO, FEITO EM OBRA, ACABAMENTO CONVENCIONAL, ESPESSURA 8 CM, ARMADO. AF_08/2022</t>
  </si>
  <si>
    <t>EMBOÇO, EM ARGAMASSA TRAÇO 1:2:8, PREPARO MANUAL, APLICADO MANUALMENTE EM PAREDES INTERNAS DE AMBIENTES COM ÁREA ENTRE 5M² E 10M², E = 10MM, COM TALISCAS. AF_03/2024</t>
  </si>
  <si>
    <t>PLANTIO DE ÁRVORE ORNAMENTAL COM ALTURA DE MUDA MENOR OU IGUAL A 2,00 M . AF_07/2024</t>
  </si>
  <si>
    <t>LIMPEZA MANUAL DE VEGETAÇÃO EM TERRENO COM ENXADA. AF_03/2024</t>
  </si>
  <si>
    <t>ESPALHAMENTO DE TERRA VEGETAL PARA O PLANTIO. AF_07/2024</t>
  </si>
  <si>
    <t>PLANTIO DE GRAMA BATATAIS EM PLACAS. AF_07/2024</t>
  </si>
  <si>
    <t>PLANTIO DE FORRAÇÃO. AF_07/2024</t>
  </si>
  <si>
    <t>LIMPEZA MECANIZADA DE CAMADA VEGETAL, VEGETAÇÃO E PEQUENAS ÁRVORES (DIÂMETRO DE TRONCO MENOR QUE 0,20 M), COM TRATOR DE ESTEIRAS. AF_03/2024</t>
  </si>
  <si>
    <t>INSTALAÇÕES ELÉTRICAS</t>
  </si>
  <si>
    <t>CONSTRUÇÃO NOVA SEDE DA VT DE GOIÁS</t>
  </si>
  <si>
    <t>GOIÁS - GO</t>
  </si>
  <si>
    <t>PREÇO MAT. (UNIT.)(R$)</t>
  </si>
  <si>
    <t>PREÇO M.O. (UNIT.)(R$)</t>
  </si>
  <si>
    <t>93565U</t>
  </si>
  <si>
    <t>94296U</t>
  </si>
  <si>
    <t>CANTEIRO DE OBRAS</t>
  </si>
  <si>
    <t>99059U</t>
  </si>
  <si>
    <t>LOCAÇÃO CONVENCIONAL DE OBRA, UTILIZANDO GABARITO DE TÁBUAS CORRIDAS PONTALETADAS A CADA 2,00M - 2 UTILIZAÇÕES. AF_03/2024</t>
  </si>
  <si>
    <t>103689U</t>
  </si>
  <si>
    <t>T.DIARIO</t>
  </si>
  <si>
    <t>DIÁRIO DE OBRAS ou LIVRO DE ORDEM - EM TAMANHO OFICIO - 33X3 - PREENCHIMENTO OBRIGATÓRIO PELA CONTRATADA</t>
  </si>
  <si>
    <t>T.CONTANIER.OBRA</t>
  </si>
  <si>
    <t>LOCACAO DE CONTAINER 2,30 X 4,30 M, ALT. 2,50 M, PARA SANITARIO, COM 3 BACIAS, 4 CHUVEIROS, 1 LAVATORIO E 1 MICTORIO</t>
  </si>
  <si>
    <t>021400/AGETOP-CIVIL</t>
  </si>
  <si>
    <t>CONSUMO DE ÁGUA</t>
  </si>
  <si>
    <t>021401/AGETOP-CIVIL</t>
  </si>
  <si>
    <t>CONSUMO DE ENERGIA ELÉTRICA</t>
  </si>
  <si>
    <t>KWH</t>
  </si>
  <si>
    <t>T.CONTANIER ESCRITORIO</t>
  </si>
  <si>
    <t>LOCACAO DE CONTAINER 2,30 X 6,00 M, ALT. 2,50 M, COM 1 SANITARIO, PARA ESCRITORIO, COMPLETO, SEM DIVISORIAS INTERNAS.</t>
  </si>
  <si>
    <t>REMOÇÕES E LIMPEZA DO TERRENO</t>
  </si>
  <si>
    <t>93592U</t>
  </si>
  <si>
    <t>98524U</t>
  </si>
  <si>
    <t>98525U</t>
  </si>
  <si>
    <t>T.REMOÇÃO DE ENTULHO</t>
  </si>
  <si>
    <t>TRANSPORTE DE ENTULHO EM CAÇAMBA ESTACIONÁRIA INCLUSO A CARGA MANUAL</t>
  </si>
  <si>
    <t>T.041005/AGETOP-CIVIL</t>
  </si>
  <si>
    <t>CARGA MECANIZADA DE MATERIAL ESCAVADO</t>
  </si>
  <si>
    <t>MOVIMENTO DE TERRA</t>
  </si>
  <si>
    <t>96385U</t>
  </si>
  <si>
    <t>EXECUÇÃO E COMPACTAÇÃO DE CORPO DE ATERRO DE ATERRO (95% DE ENERGIA DO PROCTOR NORMAL) COM SOLO PREDOMINANTEMENTE ARGILOSO ESPESSURA 15 CM - EXCLUSIVE MATERIAL, ESCAVAÇÃO, CARGA E TRANSPORTE. AF_09/2024</t>
  </si>
  <si>
    <t>100576U</t>
  </si>
  <si>
    <t>REGULARIZAÇÃO E COMPACTAÇÃO DE SUBLEITO DE SOLO PREDOMINANTEMENTE ARGILOSO, PARA OBRAS DE CONSTRUÇÃO DE PAVIMENTOS. AF_09/2024</t>
  </si>
  <si>
    <t>101209U</t>
  </si>
  <si>
    <t>ESCAVAÇÃO VERTICAL PARA EDIFICAÇÃO, COM CARGA, DESCARGA E TRANSPORTE DE SOLO DE 1ª CATEGORIA, COM ESCAVADEIRA HIDRÁULICA (CAÇAMBA: 1,2 M³ / 155 HP), FROTA DE 3 CAMINHÕES BASCULANTES DE 18 M³, DMT ATÉ 1 KM E VELOCIDADE MÉDIA 14 KM/H. AF_05/2020</t>
  </si>
  <si>
    <t>ESTRUTURAS</t>
  </si>
  <si>
    <t>FUNDAÇÃO</t>
  </si>
  <si>
    <t>96523U</t>
  </si>
  <si>
    <t>96535U</t>
  </si>
  <si>
    <t>96558U</t>
  </si>
  <si>
    <t>96616U</t>
  </si>
  <si>
    <t>96995U</t>
  </si>
  <si>
    <t>REATERRO MANUAL APILOADO COM SOQUETE. AF_10/2017</t>
  </si>
  <si>
    <t>104917U</t>
  </si>
  <si>
    <t>104918U</t>
  </si>
  <si>
    <t>VIGAS BALDRAME</t>
  </si>
  <si>
    <t>96525U</t>
  </si>
  <si>
    <t>96534U</t>
  </si>
  <si>
    <t>96536U</t>
  </si>
  <si>
    <t>96544U</t>
  </si>
  <si>
    <t>96557U</t>
  </si>
  <si>
    <t>96622U</t>
  </si>
  <si>
    <t>98557U</t>
  </si>
  <si>
    <t>101174U</t>
  </si>
  <si>
    <t>104916U</t>
  </si>
  <si>
    <t>104919U</t>
  </si>
  <si>
    <t>104920U</t>
  </si>
  <si>
    <t>104921U</t>
  </si>
  <si>
    <t>PILARES</t>
  </si>
  <si>
    <t>92439U</t>
  </si>
  <si>
    <t>92759U</t>
  </si>
  <si>
    <t>92760U</t>
  </si>
  <si>
    <t>92762U</t>
  </si>
  <si>
    <t>92763U</t>
  </si>
  <si>
    <t>T.103672</t>
  </si>
  <si>
    <t>CONCRETAGEM DE PILARES, FCK = 30 MPA, COM USO DE BOMBA - LANÇAMENTO, ADENSAMENTO E ACABAMENTO. AF_02/2022_PS</t>
  </si>
  <si>
    <t>VIGAS</t>
  </si>
  <si>
    <t>92480U</t>
  </si>
  <si>
    <t>92761U</t>
  </si>
  <si>
    <t>92764U</t>
  </si>
  <si>
    <t>92765U</t>
  </si>
  <si>
    <t>T.103675</t>
  </si>
  <si>
    <t>CONCRETAGEM DE VIGAS E LAJES, FCK=30 MPA, PARA LAJES MACIÇAS OU NERVURADAS COM USO DE BOMBA - LANÇAMENTO, ADENSAMENTO E ACABAMENTO. AF_02/2022_PS</t>
  </si>
  <si>
    <t>LAJES</t>
  </si>
  <si>
    <t>92538U</t>
  </si>
  <si>
    <t>92768U</t>
  </si>
  <si>
    <t>92769U</t>
  </si>
  <si>
    <t>92770U</t>
  </si>
  <si>
    <t>92771U</t>
  </si>
  <si>
    <t>92772U</t>
  </si>
  <si>
    <t>92774U</t>
  </si>
  <si>
    <t>T.LAJ.NERV.20</t>
  </si>
  <si>
    <t>EXECUÇÃO DE LAJE NERVURADA UNI OU BIDIRECIONAL COM EPS TIPO 2F, INCLUI MONTAGEM DE FORMAS, ESCORAMENTOS E DISTRIBUIÇÃO DE ARMADURAS E CONCRETAGEM, DIST ENTRE NERVURAS PRINCIPAIS = 40 CM, LARGURA DAS NERVURAS = 9CM, H total = 20 A 25 CM , CAPA=5CM, FCK 30MPA (INCLUI FORMAS DAS LAJES, ESCORAMENTOS, CONCRETO USINADO E BLOCOS EPS, NÃO INCLUI FORNECIMENTO, CORTE E DOBRA DO AÇO)</t>
  </si>
  <si>
    <t>FECHAMENTO EXTERNO</t>
  </si>
  <si>
    <t>88485U</t>
  </si>
  <si>
    <t>95305U</t>
  </si>
  <si>
    <t>98555U</t>
  </si>
  <si>
    <t>T.PORTAO</t>
  </si>
  <si>
    <t>PORTAO DE ABRIR/CORRER EM GRADIL DE METALON QUADRADO DE 3/4'' VERTICAL, COM REQUADRO, ACABAMENTO NATURAL - COMPLETO</t>
  </si>
  <si>
    <t>T.GRADILD</t>
  </si>
  <si>
    <t>GRADIL METÁLICO H=2,03M COM FIO DE AÇO GALVANIZADO ø4.3MMM, COM PINTURA ELETROSTÁTICA, ABERTURA DA MALHA, INCLUSIVE CINTA ARMADA PADRÃO GOINFRA, ALTURA FINAL 2,50.</t>
  </si>
  <si>
    <t>T.ALAMBRADO</t>
  </si>
  <si>
    <t>ALAMBRADO COM POSTE DE CONCRETO E CINTA ARMADA PADRÃO GOINFRA, H=2,50M.</t>
  </si>
  <si>
    <t>ALVENARIA E REVESTIMENTO</t>
  </si>
  <si>
    <t>87530U</t>
  </si>
  <si>
    <t>MASSA ÚNICA, PARA RECEBIMENTO DE PINTURA, EM ARGAMASSA TRAÇO 1:2:8, PREPARO MANUAL, APLICADA MANUALMENTE EM FACES INTERNAS DE PAREDES, ESPESSURA DE 20MM, COM EXECUÇÃO DE TALISCAS. AF_06/2014</t>
  </si>
  <si>
    <t>87550U</t>
  </si>
  <si>
    <t>87905U</t>
  </si>
  <si>
    <t>CHAPISCO APLICADO EM ALVENARIA (COM PRESENÇA DE VÃOS) E ESTRUTURAS DE CONCRETO DE FACHADA, COM COLHER DE PEDREIRO. ARGAMASSA TRAÇO 1:3 COM PREPARO EM BETONEIRA 400L. AF_06/2014</t>
  </si>
  <si>
    <t>98561U</t>
  </si>
  <si>
    <t>IMPERMEABILIZAÇÃO DE PAREDES COM ARGAMASSA DE CIMENTO E AREIA, COM ADITIVO IMPERMEABILIZANTE, E = 2CM. AF_06/2018</t>
  </si>
  <si>
    <t>103322U</t>
  </si>
  <si>
    <t>103324U</t>
  </si>
  <si>
    <t>T.87261UD</t>
  </si>
  <si>
    <t>REVESTIMENTO CERÂMICO PARA PAREDE COM PLACAS TIPO PORCELANATO DE DIMENSÕES 60X60 CM APLICADA EM AMBIENTES DE ÁREA MENOR QUE 5 M². AF_06/2014</t>
  </si>
  <si>
    <t>PORTAS, JANELAS E ESQUADRIAS</t>
  </si>
  <si>
    <t>90830U</t>
  </si>
  <si>
    <t>91341U</t>
  </si>
  <si>
    <t>94569U</t>
  </si>
  <si>
    <t>100674U</t>
  </si>
  <si>
    <t>JANELA FIXA DE ALUMÍNIO PARA VIDRO, COM VIDRO, BATENTE E FERRAGENS, EXCLUSIVE ACABAMENTO, ALIZAR E CONTRAMARCO, FIXAÇÃO COM PARAFUSO - FORNECIMENTO E INSTALAÇÃO. AF_11/2024</t>
  </si>
  <si>
    <t>100685U</t>
  </si>
  <si>
    <t>100874U</t>
  </si>
  <si>
    <t>101965U</t>
  </si>
  <si>
    <t>102182U</t>
  </si>
  <si>
    <t>102235U</t>
  </si>
  <si>
    <t>105024U</t>
  </si>
  <si>
    <t>105030U</t>
  </si>
  <si>
    <t>96120UD</t>
  </si>
  <si>
    <t>ACABAMENTOS PARA JANELA (MOLDURA EXTERNA). AF_08/2023</t>
  </si>
  <si>
    <t>T.102185U</t>
  </si>
  <si>
    <t>PORTA DE ABRIR COM MOLA HIDRÁULICA, EM VIDRO TEMPERADO, COM ESQUADRIA DE ALUMINIO, 2 FOLHAS DE 90X210 CM, ESPESSURA DD 10MM, INCLUSIVE ACESSÓRIOS . AF_01/2021</t>
  </si>
  <si>
    <t>T.PELICULA</t>
  </si>
  <si>
    <t>PELICULA G5 LEITOSA FORNECIMENTO E INSTALAÇAO</t>
  </si>
  <si>
    <t>T.BARRA ANTIPANICO</t>
  </si>
  <si>
    <t>BARRA ANTIPANICO SIMPLES INSTALADA EM PORTA DE VIDRO</t>
  </si>
  <si>
    <t>PISOS E IMPERMEABILIZAÇÕES</t>
  </si>
  <si>
    <t>87700U</t>
  </si>
  <si>
    <t>88650U</t>
  </si>
  <si>
    <t>94277U</t>
  </si>
  <si>
    <t>94994U</t>
  </si>
  <si>
    <t>96624U</t>
  </si>
  <si>
    <t>97084U</t>
  </si>
  <si>
    <t>98558U</t>
  </si>
  <si>
    <t>98565U</t>
  </si>
  <si>
    <t>98689U</t>
  </si>
  <si>
    <t>101092U</t>
  </si>
  <si>
    <t>T.92396</t>
  </si>
  <si>
    <t>EXECUÇÃO DE PISO INTERTRAVADO, COM BLOCO RETANGULAR COR NATURAL DE 20 X 10 CM, ESPESSURA 10 CM. AF_10/2022</t>
  </si>
  <si>
    <t>T.87261U</t>
  </si>
  <si>
    <t>REVESTIMENTO CERÂMICO PARA PISO COM PLACAS TIPO PORCELANATO DE DIMENSÕES 60X60 CM APLICADA EM AMBIENTES DE ÁREA MENOR QUE 5 M². AF_06/2014</t>
  </si>
  <si>
    <t>T.87263U</t>
  </si>
  <si>
    <t>REVESTIMENTO CERÂMICO PARA PISO COM PLACAS TIPO PORCELANATO DE DIMENSÕES 60X60 CM APLICADA EM AMBIENTES DE ÁREA MAIOR QUE 10 M². AF_06/2014</t>
  </si>
  <si>
    <t>T.TABLADO</t>
  </si>
  <si>
    <t>TABLADO DE SALA DE AUDIÊNCIAS H=13 CM, PERÍMETRO DELIMITADO COM TIJOLOS MACIÇOS ASSENTADOS EM UMA VEZ, ENCHIMENTO EM BLOCOS CERÂMICOS VAZADOS DE 9 CM, CAPA DE 4 CM, INCLUSO PISO VINILICO</t>
  </si>
  <si>
    <t>88415U</t>
  </si>
  <si>
    <t>100726U</t>
  </si>
  <si>
    <t>102204U</t>
  </si>
  <si>
    <t>102491U</t>
  </si>
  <si>
    <t>102500U</t>
  </si>
  <si>
    <t>102513U</t>
  </si>
  <si>
    <t>T.TABICA</t>
  </si>
  <si>
    <t>TABICA PARA FORRO DE GESSO COMUM</t>
  </si>
  <si>
    <t>COBERTURA</t>
  </si>
  <si>
    <t>94219U</t>
  </si>
  <si>
    <t>94226U</t>
  </si>
  <si>
    <t>94446U</t>
  </si>
  <si>
    <t>T.PERG</t>
  </si>
  <si>
    <t>FORNECIMENTO E INSTALAÇÃO DE PERGOLADO DE MADEIRA - CONFORME PROJETO ARQUITETÔNICO</t>
  </si>
  <si>
    <t>100327U</t>
  </si>
  <si>
    <t>T.92571U</t>
  </si>
  <si>
    <t>TRAMA DE AÇO COMPOSTA POR RIPAS, CAIBROS E TERÇAS PARA TELHADOS DE MAIS DE 2 ÁGUAS, COM PINTURA EM ZARCÃO, PARA TELHA DE ENCAIXE DE CERÂMICA OU DE CONCRETO, INCLUSO TRANSPORTE VERTICAL. AF_07/2019</t>
  </si>
  <si>
    <t>INSTALAÇÕES HIDROSANITÁRIAS</t>
  </si>
  <si>
    <t>INSTALAÇÕES HIRDÁULICAS</t>
  </si>
  <si>
    <t>89362U</t>
  </si>
  <si>
    <t>89364U</t>
  </si>
  <si>
    <t>89366U</t>
  </si>
  <si>
    <t>JOELHO 90 GRAUS COM BUCHA DE LATÃO, PVC, SOLDÁVEL, DN 25MM, X 3/4 INSTALADO EM RAMAL OU SUB-RAMAL DE ÁGUA - FORNECIMENTO E INSTALAÇÃO. AF_06/2022</t>
  </si>
  <si>
    <t>89378U</t>
  </si>
  <si>
    <t>89383U</t>
  </si>
  <si>
    <t>89402U</t>
  </si>
  <si>
    <t>89427U</t>
  </si>
  <si>
    <t>89440U</t>
  </si>
  <si>
    <t>89451U</t>
  </si>
  <si>
    <t>89499U</t>
  </si>
  <si>
    <t>89503U</t>
  </si>
  <si>
    <t>89513U</t>
  </si>
  <si>
    <t>89611U</t>
  </si>
  <si>
    <t>89626U</t>
  </si>
  <si>
    <t>89629U</t>
  </si>
  <si>
    <t>89630U</t>
  </si>
  <si>
    <t>89987U</t>
  </si>
  <si>
    <t>90374U</t>
  </si>
  <si>
    <t>94489U</t>
  </si>
  <si>
    <t>REGISTRO DE ESFERA, PVC, SOLDÁVEL, COM VOLANTE, DN 25 MM - FORNECIMENTO E INSTALAÇÃO. AF_08/2021</t>
  </si>
  <si>
    <t>94492U</t>
  </si>
  <si>
    <t>REGISTRO DE ESFERA, PVC, SOLDÁVEL, COM VOLANTE, DN 50 MM - FORNECIMENTO E INSTALAÇÃO. AF_08/2021</t>
  </si>
  <si>
    <t>94493U</t>
  </si>
  <si>
    <t>REGISTRO DE ESFERA, PVC, SOLDÁVEL, COM VOLANTE, DN 60 MM - FORNECIMENTO E INSTALAÇÃO. AF_08/2021</t>
  </si>
  <si>
    <t>94691U</t>
  </si>
  <si>
    <t>TÊ DE REDUÇÃO, PVC, SOLDÁVEL, DN 32 MM X 25 MM, INSTALADO EM RESERVAÇÃO PREDIAL DE ÁGUA - FORNECIMENTO E INSTALAÇÃO. AF_04/2024</t>
  </si>
  <si>
    <t>94693U</t>
  </si>
  <si>
    <t>94703U</t>
  </si>
  <si>
    <t>ADAPTADOR COM FLANGE E ANEL DE VEDAÇÃO, PVC, SOLDÁVEL, DN 25 MM X 3/4", INSTALADO EM RESERVAÇÃO PREDIAL DE ÁGUA - FORNECIMENTO E INSTALAÇÃO. AF_04/2024</t>
  </si>
  <si>
    <t>94706U</t>
  </si>
  <si>
    <t>94793U</t>
  </si>
  <si>
    <t>95673U</t>
  </si>
  <si>
    <t>97741U</t>
  </si>
  <si>
    <t>103018U</t>
  </si>
  <si>
    <t>103049U</t>
  </si>
  <si>
    <t>REGISTRO DE PRESSÃO, PVC, SOLDÁVEL, VOLANTE SIMPLES, DN 25 MM - FORNECIMENTO E INSTALAÇÃO. AF_08/2021</t>
  </si>
  <si>
    <t>103958U</t>
  </si>
  <si>
    <t>103964U</t>
  </si>
  <si>
    <t>103966U</t>
  </si>
  <si>
    <t>103972U</t>
  </si>
  <si>
    <t>103978U</t>
  </si>
  <si>
    <t>103979U</t>
  </si>
  <si>
    <t>TUBO, PVC, SOLDÁVEL, DN 50MM, INSTALADO EM RAMAL DE DISTRIBUIÇÃO DE ÁGUA - FORNECIMENTO E INSTALAÇÃO. AF_06/2022</t>
  </si>
  <si>
    <t>103980U</t>
  </si>
  <si>
    <t>103984U</t>
  </si>
  <si>
    <t>103992U</t>
  </si>
  <si>
    <t>103995U</t>
  </si>
  <si>
    <t>104004U</t>
  </si>
  <si>
    <t>104006U</t>
  </si>
  <si>
    <t>104011U</t>
  </si>
  <si>
    <t>T.102623</t>
  </si>
  <si>
    <t>CAIXA D´ÁGUA EM POLIETILENO, 2000 LITROS (INCLUSOS TUBOS, CONEXÕES E TORNEIRA DE BÓIA) - FORNECIMENTO E INSTALAÇÃO. AF_06/2021</t>
  </si>
  <si>
    <t>T.105113U</t>
  </si>
  <si>
    <t>ESTRUTURA PARA SUPORTE DE CAIXA DÁGUA DE 2000 LITROS. AF_03/2024</t>
  </si>
  <si>
    <t>T.CRUZETA.SOLD.25MM</t>
  </si>
  <si>
    <t>CRUZETA SOLDAVEL 25 MM FORNECIMENTO E INSTALAÇÃO</t>
  </si>
  <si>
    <t>T.CRUZETA.SOLD.50MM</t>
  </si>
  <si>
    <t>CRUZETA SOLDAVEL 50 MM FORNECIMENTO E INSTALAÇÃO</t>
  </si>
  <si>
    <t>INSTALAÇÕES DE ESGOTO</t>
  </si>
  <si>
    <t>89363U</t>
  </si>
  <si>
    <t>89711U</t>
  </si>
  <si>
    <t>TUBO PVC, SERIE NORMAL, ESGOTO PREDIAL, DN 40 MM, FORNECIDO E INSTALADO EM RAMAL DE DESCARGA OU RAMAL DE ESGOTO SANITÁRIO. AF_12/2014</t>
  </si>
  <si>
    <t>89712U</t>
  </si>
  <si>
    <t>89714U</t>
  </si>
  <si>
    <t>TUBO PVC, SERIE NORMAL, ESGOTO PREDIAL, DN 100 MM, FORNECIDO E INSTALADO EM RAMAL DE DESCARGA OU RAMAL DE ESGOTO SANITÁRIO. AF_12/2014</t>
  </si>
  <si>
    <t>89724U</t>
  </si>
  <si>
    <t>JOELHO 90 GRAUS, PVC, SERIE NORMAL, ESGOTO PREDIAL, DN 40 MM, JUNTA SOLDÁVEL, FORNECIDO E INSTALADO EM RAMAL DE DESCARGA OU RAMAL DE ESGOTO SANITÁRIO. AF_12/2014</t>
  </si>
  <si>
    <t>89726U</t>
  </si>
  <si>
    <t>89732U</t>
  </si>
  <si>
    <t>89744U</t>
  </si>
  <si>
    <t>JOELHO 90 GRAUS, PVC, SERIE NORMAL, ESGOTO PREDIAL, DN 100 MM, JUNTA ELÁSTICA, FORNECIDO E INSTALADO EM RAMAL DE DESCARGA OU RAMAL DE ESGOTO SANITÁRIO. AF_12/2014</t>
  </si>
  <si>
    <t>89746U</t>
  </si>
  <si>
    <t>89753U</t>
  </si>
  <si>
    <t>89754U</t>
  </si>
  <si>
    <t>89778U</t>
  </si>
  <si>
    <t>89779U</t>
  </si>
  <si>
    <t>89782U</t>
  </si>
  <si>
    <t>89784U</t>
  </si>
  <si>
    <t>89796U</t>
  </si>
  <si>
    <t>89827U</t>
  </si>
  <si>
    <t>89865U</t>
  </si>
  <si>
    <t>89866U</t>
  </si>
  <si>
    <t>90091U</t>
  </si>
  <si>
    <t>ESCAVAÇÃO MECANIZADA DE VALA COM PROF. ATÉ 1,5 M (MÉDIA MONTANTE E JUSANTE/UMA COMPOSIÇÃO POR TRECHO), ESCAVADEIRA (0,8 M3), LARG. DE 1,5 M A 2,5 M, EM SOLO DE 1A CATEGORIA, LOCAIS COM BAIXO NÍVEL DE INTERFERÊNCIA. AF_09/2024</t>
  </si>
  <si>
    <t>93382U</t>
  </si>
  <si>
    <t>104014U</t>
  </si>
  <si>
    <t>104341U</t>
  </si>
  <si>
    <t>104344U</t>
  </si>
  <si>
    <t>104348U</t>
  </si>
  <si>
    <t>T.97898</t>
  </si>
  <si>
    <t>INSTALAÇÕES PLUVIAIS</t>
  </si>
  <si>
    <t>89509U</t>
  </si>
  <si>
    <t>89512U</t>
  </si>
  <si>
    <t>89518U</t>
  </si>
  <si>
    <t>89520U</t>
  </si>
  <si>
    <t>89545U</t>
  </si>
  <si>
    <t>89554U</t>
  </si>
  <si>
    <t>89580U</t>
  </si>
  <si>
    <t>102990U</t>
  </si>
  <si>
    <t>104170U</t>
  </si>
  <si>
    <t>104353U</t>
  </si>
  <si>
    <t>T.99258</t>
  </si>
  <si>
    <t>CAIXA RETANGULAR, EM ALVENARIA COM BLOCOS DE CONCRETO, DIMENSÕES INTERNAS: 0,4X0,4X0,4 M PARA REDE DE DRENAGEM, COM FUNDO DE BRITA, INCLUSO GRELHA DE FOFO AF_12/2020</t>
  </si>
  <si>
    <t>T.103003D</t>
  </si>
  <si>
    <t>GRELHA DE FERRO FUNDIDO SIMPLES COM REQUADRO, 300 X 1000 MM, ASSENTADA SOBRE PORTA GRELHA - FORNECIMENTO E INSTALAÇÃO. AF_08/2021</t>
  </si>
  <si>
    <t xml:space="preserve">LOUÇAS, METAIS E BANCADAS </t>
  </si>
  <si>
    <t>86884U</t>
  </si>
  <si>
    <t>ENGATE FLEXÍVEL EM PLÁSTICO BRANCO, 1/2? X 30CM - FORNECIMENTO E INSTALAÇÃO. AF_01/2020</t>
  </si>
  <si>
    <t>86909U</t>
  </si>
  <si>
    <t>TORNEIRA CROMADA TUBO MÓVEL, DE MESA, 1/2? OU 3/4?, PARA PIA DE COZINHA, PADRÃO ALTO - FORNECIMENTO E INSTALAÇÃO. AF_01/2020</t>
  </si>
  <si>
    <t>86925U</t>
  </si>
  <si>
    <t>86932U</t>
  </si>
  <si>
    <t>VASO SANITÁRIO SIFONADO COM CAIXA ACOPLADA LOUÇA BRANCA - PADRÃO MÉDIO, INCLUSO ENGATE FLEXÍVEL EM METAL CROMADO, 1/2 X 40CM - FORNECIMENTO E INSTALAÇÃO. AF_01/2020</t>
  </si>
  <si>
    <t>86936U</t>
  </si>
  <si>
    <t>86938U</t>
  </si>
  <si>
    <t>95470U</t>
  </si>
  <si>
    <t>VASO SANITARIO SIFONADO CONVENCIONAL COM LOUÇA BRANCA, INCLUSO CONJUNTO DE LIGAÇÃO PARA BACIA SANITÁRIA AJUSTÁVEL - FORNECIMENTO E INSTALAÇÃO. AF_10/2016</t>
  </si>
  <si>
    <t>95472U</t>
  </si>
  <si>
    <t>95547U</t>
  </si>
  <si>
    <t>100849U</t>
  </si>
  <si>
    <t>100860U</t>
  </si>
  <si>
    <t>T.86889</t>
  </si>
  <si>
    <t>BANCADA DE GRANITO CINZA POLIDO PARA PIA DE COZINHA, INCLUSO RODAMÃO E SAIA- FORNECIMENTO E INSTALAÇÃO. AF_01/2020</t>
  </si>
  <si>
    <t>T.86895</t>
  </si>
  <si>
    <t>BANCADA DE GRANITO CINZA POLIDO PARA LAVATÓRIO, 1 CUBA, INCLUSO RODAMÃO E SAIA - FORNECIMENTO E INSTALAÇÃO. AF_01/2020</t>
  </si>
  <si>
    <t>T.86942</t>
  </si>
  <si>
    <t>LAVATÓRIO LOUÇA BRANCA SUSPENSO, 29,5 X 39CM OU EQUIVALENTE, PCD, INCLUSO SIFÃO TIPO GARRAFA EM PVC, VÁLVULA E ENGATE FLEXÍVEL 30CM EM PLÁSTICO E PADRÃO POPULAR - FORNECIMENTO E INSTALAÇÃO. AF_01/2020</t>
  </si>
  <si>
    <t>T.100854</t>
  </si>
  <si>
    <t>TORNEIRA CROMADA DE MESA PARA LAVATÓRIO COM TEMPORIZADOR. AF_01/2020</t>
  </si>
  <si>
    <t>T.100868</t>
  </si>
  <si>
    <t>BARRA DE APOIO RETA, EM ACO INOX POLIDO, FIXADA NA PAREDE - FORNECIMENTO E INSTALAÇÃO. AF_01/2020</t>
  </si>
  <si>
    <t>T.86916U</t>
  </si>
  <si>
    <t>TORNEIRA PLÁSTICA 3/4" PARA JARDIM - FORNECIMENTO E INSTALAÇÃO. AF_01/2020</t>
  </si>
  <si>
    <t>T.ESPELHO</t>
  </si>
  <si>
    <t>ESPELHO CRISTAL FIXADO COM SILICONE SOBRE REVESTIMENTO CERÂMICO</t>
  </si>
  <si>
    <t>T.DISPENSER PAPEL HIG.</t>
  </si>
  <si>
    <t>PAPELEIRA PLATICA DE PAREDE TIPO DISPENSER PAPEL HIGIENICO, INCLUSO FIXAÇÃO. AF_01/2020</t>
  </si>
  <si>
    <t>T.DISPENSER PAPEL TOALHA</t>
  </si>
  <si>
    <t>PAPELEIRA PLATICA DE PAREDE , TIPO DISPENSER DE PAPEL TOALHA, INCLUSO FIXAÇÃO. AF_01/2020</t>
  </si>
  <si>
    <t>91994U</t>
  </si>
  <si>
    <t>TOMADA MÉDIA DE EMBUTIR (1 MÓDULO), 2P+T 10 A, SEM SUPORTE E SEM PLACA - FORNECIMENTO E INSTALAÇÃO. AF_12/2015</t>
  </si>
  <si>
    <t>92004U</t>
  </si>
  <si>
    <t>TOMADA MÉDIA DE EMBUTIR (2 MÓDULOS), 2P+T 10 A, INCLUINDO SUPORTE E PLACA - FORNECIMENTO E INSTALAÇÃO. AF_12/2015</t>
  </si>
  <si>
    <t>93654U</t>
  </si>
  <si>
    <t>DISJUNTOR MONOPOLAR TIPO DIN, CORRENTE NOMINAL DE 16A - FORNECIMENTO E INSTALAÇÃO. AF_04/2016</t>
  </si>
  <si>
    <t>93659U</t>
  </si>
  <si>
    <t>T.CABO.PP</t>
  </si>
  <si>
    <t>T.ELE.PINO.MACHO</t>
  </si>
  <si>
    <t>PINO MACHO ANGULAR 2P+T - 10 A</t>
  </si>
  <si>
    <t>T.ELE.EMENDA.ELET</t>
  </si>
  <si>
    <t>TALA DE EMENDA RETA 100 MM</t>
  </si>
  <si>
    <t>T.ELE.CURVA.HOR.200</t>
  </si>
  <si>
    <t>CURVA HORIZONTAL 90º PARA ELETROCALHA 200X100 MM</t>
  </si>
  <si>
    <t>T.ELE.ELETROD.GALV1.1/4</t>
  </si>
  <si>
    <t>ELETRODUTO EM AÇO GALVANIZADO 1.1/4</t>
  </si>
  <si>
    <t>T.ELE.ELETROCALHA.200X100</t>
  </si>
  <si>
    <t>ELETROCALHA PERFURADA TIPO U 200X100 MM - 3M</t>
  </si>
  <si>
    <t>91928U</t>
  </si>
  <si>
    <t>CABO DE COBRE FLEXÍVEL ISOLADO, 4 MM², ANTI-CHAMA 450/750 V, PARA CIRCUITOS TERMINAIS - FORNECIMENTO E INSTALAÇÃO. AF_12/2015</t>
  </si>
  <si>
    <t>91955U</t>
  </si>
  <si>
    <t>INTERRUPTOR PARALELO (1 MÓDULO), 10A/250V, INCLUINDO SUPORTE E PLACA - FORNECIMENTO E INSTALAÇÃO. AF_12/2015</t>
  </si>
  <si>
    <t>91961U</t>
  </si>
  <si>
    <t>INTERRUPTOR PARALELO (2 MÓDULOS), 10A/250V, INCLUINDO SUPORTE E PLACA - FORNECIMENTO E INSTALAÇÃO. AF_12/2015</t>
  </si>
  <si>
    <t>92005U</t>
  </si>
  <si>
    <t>TOMADA MÉDIA DE EMBUTIR (2 MÓDULOS), 2P+T 20 A, INCLUINDO SUPORTE E PLACA - FORNECIMENTO E INSTALAÇÃO. AF_12/2015</t>
  </si>
  <si>
    <t>92023U</t>
  </si>
  <si>
    <t>INTERRUPTOR SIMPLES (1 MÓDULO) COM 1 TOMADA DE EMBUTIR 2P+T 10 A, INCLUINDO SUPORTE E PLACA - FORNECIMENTO E INSTALAÇÃO. AF_12/2015</t>
  </si>
  <si>
    <t>92984U</t>
  </si>
  <si>
    <t>96985U</t>
  </si>
  <si>
    <t>97596U</t>
  </si>
  <si>
    <t>97599U</t>
  </si>
  <si>
    <t>97605U</t>
  </si>
  <si>
    <t>LUMINÁRIA ARANDELA TIPO MEIA LUA, DE SOBREPOR, COM 1 LÂMPADA LED DE 6 W, SEM REATOR - FORNECIMENTO E INSTALAÇÃO. AF_09/2024</t>
  </si>
  <si>
    <t>97668U</t>
  </si>
  <si>
    <t>98111U</t>
  </si>
  <si>
    <t>101512U</t>
  </si>
  <si>
    <t>QUADRO ELÉTRICO METÁLICO DE SOBREPOR 60X60X20 MM</t>
  </si>
  <si>
    <t>T.ELE.DR25</t>
  </si>
  <si>
    <t>INTERRUPTOR DIFERENCIAL RESIDUAL (D.R.) 25 A - 30 mA</t>
  </si>
  <si>
    <t>T.ELE.QDAC</t>
  </si>
  <si>
    <t>QUADRO ELÉTRICO METÁLICO DE SOBREPOR 60X60X20 CM</t>
  </si>
  <si>
    <t>T.ELE.DISJ.100A</t>
  </si>
  <si>
    <t>DISJUNTOR TRIPOLAR TIPO DIN DE 60 A 100 A</t>
  </si>
  <si>
    <t>T.ELE.CABO.ALARME</t>
  </si>
  <si>
    <t>CABO PP 4x0,40 MM² PARA ALARME</t>
  </si>
  <si>
    <t>070715/AGETOP-CIVIL</t>
  </si>
  <si>
    <t>CAIXA DE PASSAGEM 60X60X80CM (MEDIDAS INTERNAS) FUNDO DE BRITA COM TAMPA</t>
  </si>
  <si>
    <t>071184/AGETOP-CIVIL</t>
  </si>
  <si>
    <t>DISPOSITIVO DE PROTEÇÃO CONTRA SURTOS (D.P.S.) 275V DE 8 A 40KA</t>
  </si>
  <si>
    <t>071215/AGETOP-CIVIL</t>
  </si>
  <si>
    <t>ELETRODUTO EM AÇO GALVANIZADO A FOGO DIÂMETRO 2" - PESADO</t>
  </si>
  <si>
    <t>071690/AGETOP-CIVIL</t>
  </si>
  <si>
    <t>LUMINÁRIA LED RETANGULAR DE EMBUTIR COM REFLETOR DE ALUMÍNIO E ALETAS, DE 36W A 39W - INCLUSO CORTE NO FORRO</t>
  </si>
  <si>
    <t>071691/AGETOP-CIVIL</t>
  </si>
  <si>
    <t>LUMINÁRIA LED QUADRADA DE EMBUTIR COM REFLETOR DE ALUMÍNIO E ALETAS, 36W A 39W - INCLUSO CORTE NO FORRO E LÂMPADAS</t>
  </si>
  <si>
    <t>071692/AGETOP-CIVIL</t>
  </si>
  <si>
    <t>LUMINÁRIA LED RETANGULAR DE SOBREPOR COM REFLETOR DE ALUMÍNIO COM ALETAS, DE 36W A 39W</t>
  </si>
  <si>
    <t>T.ELE.REFLETOR.30W</t>
  </si>
  <si>
    <t>REFLETOR LED RETANGULAR, BIVOLT, LUZ BRANCA - 30 W</t>
  </si>
  <si>
    <t>T.ELE.REFLETOR.50W</t>
  </si>
  <si>
    <t>REFLETOR LED RETANGULAR, BIVOLT, LUZ BRANCA - 50 W</t>
  </si>
  <si>
    <t>T.ELE.CURVA.INV.200</t>
  </si>
  <si>
    <t>CURVA DE INVERSÃO PARA ELETROCALHA 200X100 MM</t>
  </si>
  <si>
    <t>T.ELE.TAMPA.ELETROCALHA200</t>
  </si>
  <si>
    <t>TAMPA DE ENCAIXE PARA ELETROCALHA 200 MM - 3 M</t>
  </si>
  <si>
    <t>CABEAMENTO ESTRUTURADO</t>
  </si>
  <si>
    <t>T.ELE.RJ45</t>
  </si>
  <si>
    <t>TOMADA DE REDE DUPLA RJ45 CAT. 6 (PLACA+ESPELHO+MÓDULO)</t>
  </si>
  <si>
    <t>T.ELE.RJ45.MACHO</t>
  </si>
  <si>
    <t>CONECTOR RJ 45 MACHO</t>
  </si>
  <si>
    <t>T.ELE.PATCH PANEL</t>
  </si>
  <si>
    <t>PATCH PANEL, 48 PORTAS, CATEGORIA 6, FORNECIMENTO E INSTALAÇÃO.</t>
  </si>
  <si>
    <t>T.ELE.CABO.UTP.CAT6</t>
  </si>
  <si>
    <t>CABO DE REDE UTP, PAR TRANCADO, 4 PARES, CAT 6, ISOLAMENTO PVC (LSZH)</t>
  </si>
  <si>
    <t>T.ELE.CABO.SOM</t>
  </si>
  <si>
    <t>CABO DE SONORIZAÇÃO CRISTAL 2 X 1,5MM - FORNECIMENTO E INSTALAÇÃO</t>
  </si>
  <si>
    <t>T.ELE.CABO.XLR</t>
  </si>
  <si>
    <t>CABO XLR PARA MICROFONE COM CONECTORES - FORNECIMENTO E INSTALAÇÃO</t>
  </si>
  <si>
    <t>T.ELE.MESA.SOM</t>
  </si>
  <si>
    <t>MESA DE SOM 6 CANAIS XLR COM PHANTOM POWER - FORNECIMENTO E INSTALAÇÃO DE MESA NA SALA TÉCNICA DA VT</t>
  </si>
  <si>
    <t>T.ELE.AMPLIFICADOR</t>
  </si>
  <si>
    <t>AMPLIFICADOR DE POTENCIA - 150 W</t>
  </si>
  <si>
    <t>T.ELE.INST.CAIXASOM</t>
  </si>
  <si>
    <t>CAIXA DE SOM EMBUTIDA NO FORRO INSTALACAO</t>
  </si>
  <si>
    <t>AR CONDICIONADO</t>
  </si>
  <si>
    <t>103289U</t>
  </si>
  <si>
    <t>103290U</t>
  </si>
  <si>
    <t>103291U</t>
  </si>
  <si>
    <t>103292U</t>
  </si>
  <si>
    <t>105170U</t>
  </si>
  <si>
    <t>T.JOELHO.90</t>
  </si>
  <si>
    <t>JOELHO PVC, SOLDAVEL, 90 GRAUS, 25 MM, COR MARROM, PARA AGUA FRIA PREDIAL</t>
  </si>
  <si>
    <t>T.ELE.CAIXA.ARC</t>
  </si>
  <si>
    <t>CAIXA PRÉ INSTALAÇÃO AR CONDICIONADO</t>
  </si>
  <si>
    <t>T.ELE.CABO.PP.4X1.5</t>
  </si>
  <si>
    <t>CABO PP 4x1,5 mm²</t>
  </si>
  <si>
    <t>INCÊNDIO</t>
  </si>
  <si>
    <t>T.PLACA.INC.13X26</t>
  </si>
  <si>
    <t>FORNECIMENTO E INSTALAÇÃO DE PLACA DE SINALIZAÇÃO RETANGULAR DE COMBATE A INCÊNDIO 13X26CM</t>
  </si>
  <si>
    <t>T.PLACA.INC.20X20</t>
  </si>
  <si>
    <t>FORNECIMENTO E INSTALAÇÃO DE PLACA DE SINALIZAÇÃO QUADRADA DE COMBATE A INCÊNDIO 20x20CM</t>
  </si>
  <si>
    <t>T.PLACA.INC.40X20</t>
  </si>
  <si>
    <t>FORNECIMENTO E INSTALAÇÃO DE PLACA DE SINALIZAÇÃO RETANGULAR DE COMBATE A INCÊNDIO 40X20CM</t>
  </si>
  <si>
    <t>T.PLACA.INC.ALERTA</t>
  </si>
  <si>
    <t>FORNECIMENTO E INSTALAÇÃO DE PLACA DE SINALIZAÇÃO TRIANGULAR DE COMBATE A INCÊNDIO, BASE 30CM.</t>
  </si>
  <si>
    <t>T.PLACA.INC.60X30M1</t>
  </si>
  <si>
    <t>FORNECIMENTO E INSTALAÇÃO DE PLACA DE SINALIZAÇÃO RETANGULAR DE COMBATE A INCÊNDIO 60X30CM M1</t>
  </si>
  <si>
    <t>T.SINALIZAÇÃO DE PISO</t>
  </si>
  <si>
    <t>SINALIZAÇÃO DE EXTINTOR - SINALIZAÇÃO DE PISO</t>
  </si>
  <si>
    <t>SISTEMA DE GÁS</t>
  </si>
  <si>
    <t>92692U</t>
  </si>
  <si>
    <t>96809U</t>
  </si>
  <si>
    <t>96837U</t>
  </si>
  <si>
    <t>100791U</t>
  </si>
  <si>
    <t>T.ABRIGO.GAS</t>
  </si>
  <si>
    <t>ABRIGO PARA GÁS GLP, EM BLOCOS DE CONCRETO, COM LAJE DE CONCRETO PRE MOLDADA NA OBRA, CAPACIDADE P/ 2 VASILHAMES DE 13KG, USO PERMITIDO DE APENAS UM, DE ACORDO COM NT 28/2014 CBMGO, VENTILAÇÃO PERMANENTE, INCLUI ALVENARIA, PORTAO QUADRICULADO, REBOCO E TEXTURA ACRILICA</t>
  </si>
  <si>
    <t xml:space="preserve">SERRALHERIA </t>
  </si>
  <si>
    <t>99837U</t>
  </si>
  <si>
    <t>T.99855</t>
  </si>
  <si>
    <t>CORRIMÃO DUPLO, DIÂMETRO EXTERNO = 1 1/2", EM AÇO GALVANIZADO. AF_04/2019_PS</t>
  </si>
  <si>
    <t>T.MOTOR PORTÃO</t>
  </si>
  <si>
    <t>FORNECIMENTO E INSTALAÇÃO DO MOTOR DO PORTÃO, INCLUSIVE CREMALHEIRA, ROLDANAS E SUPORTE</t>
  </si>
  <si>
    <t>T.270802/AGETOP-CIVIL</t>
  </si>
  <si>
    <t>MASTROS PARA BANDEIRAS EM FERRO GALVANIZADO (ASSENTADOS/PINTADOS) - 3 UNIDADES</t>
  </si>
  <si>
    <t>PAISAGISMO</t>
  </si>
  <si>
    <t>98504U</t>
  </si>
  <si>
    <t>98505U</t>
  </si>
  <si>
    <t>98510U</t>
  </si>
  <si>
    <t>102712U</t>
  </si>
  <si>
    <t>105521U</t>
  </si>
  <si>
    <t xml:space="preserve">SERVIÇOS FINAIS </t>
  </si>
  <si>
    <t>T.ASBUILT.M2</t>
  </si>
  <si>
    <t>SER.CH</t>
  </si>
  <si>
    <t>T.PLACA.MET.</t>
  </si>
  <si>
    <t>PLACA METÁLICA 50X70 CM PARA SINALIZACAO VERTICAL DE ESTACIONAMENTO PNE/IDOSO</t>
  </si>
  <si>
    <t>T.PLACA.IDENT.AMB</t>
  </si>
  <si>
    <t>FORNECIMENTO E INSTALAÇÃO DE PLACA DE IDENTIFICAÇÃO DOS AMBIENTES</t>
  </si>
  <si>
    <t>1.03</t>
  </si>
  <si>
    <t>3.05</t>
  </si>
  <si>
    <t>6.08</t>
  </si>
  <si>
    <t>7.04</t>
  </si>
  <si>
    <t>7.05</t>
  </si>
  <si>
    <t>7.06</t>
  </si>
  <si>
    <t>7.07</t>
  </si>
  <si>
    <t>7.08</t>
  </si>
  <si>
    <t>7.09</t>
  </si>
  <si>
    <t>7.10</t>
  </si>
  <si>
    <t>7.11</t>
  </si>
  <si>
    <t>7.12</t>
  </si>
  <si>
    <t>7.13</t>
  </si>
  <si>
    <t>7.14</t>
  </si>
  <si>
    <t>7.15</t>
  </si>
  <si>
    <t>8.07</t>
  </si>
  <si>
    <t>8.08</t>
  </si>
  <si>
    <t>8.09</t>
  </si>
  <si>
    <t>8.10</t>
  </si>
  <si>
    <t>8.11</t>
  </si>
  <si>
    <t>8.12</t>
  </si>
  <si>
    <t>8.13</t>
  </si>
  <si>
    <t>8.14</t>
  </si>
  <si>
    <t>8.15</t>
  </si>
  <si>
    <t>8.16</t>
  </si>
  <si>
    <t>8.17</t>
  </si>
  <si>
    <t>9.11</t>
  </si>
  <si>
    <t>9.12</t>
  </si>
  <si>
    <t>9.13</t>
  </si>
  <si>
    <t>12.01</t>
  </si>
  <si>
    <t>12.02</t>
  </si>
  <si>
    <t>12.03</t>
  </si>
  <si>
    <t>12.04</t>
  </si>
  <si>
    <t>12.05</t>
  </si>
  <si>
    <t>12.06</t>
  </si>
  <si>
    <t>12.07</t>
  </si>
  <si>
    <t>12.08</t>
  </si>
  <si>
    <t>12.09</t>
  </si>
  <si>
    <t>12.10</t>
  </si>
  <si>
    <t>12.11</t>
  </si>
  <si>
    <t>12.12</t>
  </si>
  <si>
    <t>12.13</t>
  </si>
  <si>
    <t>12.14</t>
  </si>
  <si>
    <t>12.15</t>
  </si>
  <si>
    <t>12.16</t>
  </si>
  <si>
    <t>12.17</t>
  </si>
  <si>
    <t>12.18</t>
  </si>
  <si>
    <t>12.19</t>
  </si>
  <si>
    <t>12.20</t>
  </si>
  <si>
    <t>14.01</t>
  </si>
  <si>
    <t>14.02</t>
  </si>
  <si>
    <t>14.03</t>
  </si>
  <si>
    <t>14.04</t>
  </si>
  <si>
    <t>14.05</t>
  </si>
  <si>
    <t>14.06</t>
  </si>
  <si>
    <t>14.07</t>
  </si>
  <si>
    <t>14.08</t>
  </si>
  <si>
    <t>15.01</t>
  </si>
  <si>
    <t>15.02</t>
  </si>
  <si>
    <t>15.03</t>
  </si>
  <si>
    <t>15.04</t>
  </si>
  <si>
    <t>15.05</t>
  </si>
  <si>
    <t>15.06</t>
  </si>
  <si>
    <t>16.01</t>
  </si>
  <si>
    <t>16.02</t>
  </si>
  <si>
    <t>16.03</t>
  </si>
  <si>
    <t>16.04</t>
  </si>
  <si>
    <t>16.05</t>
  </si>
  <si>
    <t>17.01</t>
  </si>
  <si>
    <t>17.02</t>
  </si>
  <si>
    <t>17.03</t>
  </si>
  <si>
    <t>17.04</t>
  </si>
  <si>
    <t>18.01</t>
  </si>
  <si>
    <t>18.02</t>
  </si>
  <si>
    <t>18.03</t>
  </si>
  <si>
    <t>18.04</t>
  </si>
  <si>
    <t>18.05</t>
  </si>
  <si>
    <t>18.06</t>
  </si>
  <si>
    <t>19.01</t>
  </si>
  <si>
    <t>19.02</t>
  </si>
  <si>
    <t>19.03</t>
  </si>
  <si>
    <t>19.04</t>
  </si>
  <si>
    <t>19.05</t>
  </si>
  <si>
    <t>19.06</t>
  </si>
  <si>
    <t>UNID.</t>
  </si>
  <si>
    <t>QUANT./COEF.</t>
  </si>
  <si>
    <t>ENGENHEIRO CIVIL DE OBRA JUNIOR (MENSALISTA)</t>
  </si>
  <si>
    <t>TOPOGRAFO (MENSALISTA)</t>
  </si>
  <si>
    <t>FERRAMENTAS - FAMILIA TOPOGRAFO - MENSALISTA (ENCARGOS COMPLEMENTARES - COLETADO CAIXA)</t>
  </si>
  <si>
    <t>EPI - FAMILIA TOPOGRAFO - MENSALISTA (ENCARGOS COMPLEMENTARES - COLETADO CAIXA)</t>
  </si>
  <si>
    <t>TABUA *2,5 X 23* CM EM PINUS, MISTA OU EQUIVALENTE DA REGIAO - BRUTA</t>
  </si>
  <si>
    <t>CAIBRO NAO APARELHADO *7,5 X 7,5* CM, EM MACARANDUBA, ANGELIM OU EQUIVALENTE DA REGIAO - BRUTA</t>
  </si>
  <si>
    <t>PREGO DE ACO POLIDO COM CABECA 17 X 21 (2 X 11)</t>
  </si>
  <si>
    <t>SARRAFO *2,5 X 10* CM EM PINUS, MISTA OU EQUIVALENTE DA REGIAO - BRUTA</t>
  </si>
  <si>
    <t>PREGO DE ACO POLIDO COM CABECA 10 X 10 (7/8 X 17)</t>
  </si>
  <si>
    <t>PREGO DE ACO POLIDO COM CABECA 17 X 27 (2 1/2 X 11)</t>
  </si>
  <si>
    <t>IMUNIZANTE PARA MADEIRA, INCOLOR</t>
  </si>
  <si>
    <t>PESQUISA.1509.22</t>
  </si>
  <si>
    <t>LIVRO DIÁRIO DE OBRAS / LIVRO DE ORDEM TAMANHO OFÍCIO 33 X 3 VIAS, CARBONADO</t>
  </si>
  <si>
    <t>LOCACAO DE CONTAINER 2,30 X 4,30 M, ALT. 2,50 M, PARA SANITARIO, COM 3 BACIAS, 4 CHUVEIROS, 1 LAVATORIO E 1 MICTORIO (NAO INCLUI MOBILIZACAO/DESMOBILIZACAO)</t>
  </si>
  <si>
    <t>2755/AGETOP-CIVIL</t>
  </si>
  <si>
    <t>CONSUMO DE ÁGUA (CATEGORIA PÚBLICA)**</t>
  </si>
  <si>
    <t>1317/AGETOP-CIVIL</t>
  </si>
  <si>
    <t>ENERGIA ELETRICA KWH (B3-DEMAIS CLASSES)</t>
  </si>
  <si>
    <t>LOCACAO DE CONTAINER 2,30 X 6,00 M, ALT. 2,50 M, COM 1 SANITARIO, PARA ESCRITORIO, COMPLETO, SEM DIVISORIAS INTERNAS (NAO INCLUI MOBILIZACAO/DESMOBILIZACAO)</t>
  </si>
  <si>
    <t>MOTORISTA DE CAMINHAO BASCULANTE</t>
  </si>
  <si>
    <t>SEMIRREBOQUE COM DOIS EIXOS EM TANDEM TIPO BASCULANTE COM CACAMBA METALICA 14 M3 (INCLUI MONTAGEM, NAO INCLUI CAVALO MECANICO)</t>
  </si>
  <si>
    <t>CAVALO MECANICO TRACAO 4X2, PESO BRUTO TOTAL 16000 KG, CAPACIDADE MAXIMA DE TRACAO *36000* KG, DISTANCIA ENTRE EIXOS *3,56* M, POTENCIA *286* CV (INCLUI CABINE E CHASSI, NAO INCLUI SEMIRREBOQUE)</t>
  </si>
  <si>
    <t>JARDINEIRO (HORISTA)</t>
  </si>
  <si>
    <t>TRATOR DE ESTEIRAS, POTENCIA DE 100 HP, PESO OPERACIONAL DE 9,4 T, COM LAMINA COM CAPACIDADE DE 2,19 M3</t>
  </si>
  <si>
    <t>2691/AGETOP-CIVIL</t>
  </si>
  <si>
    <t>TRANSPORTE DE ENTULHO EM CACAMBA ESTACIONARIA</t>
  </si>
  <si>
    <t>2451/AGETOP-CIVIL</t>
  </si>
  <si>
    <t>CARGA MECANIZADA (O. RODOV.)</t>
  </si>
  <si>
    <t>ROLO COMPACTADOR PE DE CARNEIRO VIBRATORIO, POTENCIA 80 HP, PESO OPERACIONAL SEM/COM LASTRO 7,4/8,8 T, LARGURA DE TRABALHO 1,68 M</t>
  </si>
  <si>
    <t>TANQUE DE ACO CARBONO NAO REVESTIDO, PARA TRANSPORTE DE AGUA COM CAPACIDADE DE 10 M3, COM BOMBA CENTRIFUGA POR TOMADA DE FORCA, VAZAO MAXIMA *75* M3/H (INCLUI MONTAGEM, NAO INCLUI CAMINHAO)</t>
  </si>
  <si>
    <t>CAMINHAO TRUCADO, PESO BRUTO TOTAL 23000 KG, CARGA UTIL MAXIMA 15285 KG, DISTANCIA ENTRE EIXOS 4,80 M, POTENCIA 326 CV (INCLUI CABINE E CHASSI, NAO INCLUI CARROCERIA)</t>
  </si>
  <si>
    <t>MOTONIVELADORA POTENCIA BASICA LIQUIDA (PRIMEIRA MARCHA) 125 HP, PESO BRUTO 13843 KG, LARGURA DA LAMINA DE 3,7 M</t>
  </si>
  <si>
    <t>MOTORISTA DE CAMINHAO</t>
  </si>
  <si>
    <t>OPERADOR DE ROLO COMPACTADOR (HORISTA)</t>
  </si>
  <si>
    <t>OPERADOR DE MOTONIVELADORA (HORISTA)</t>
  </si>
  <si>
    <t>ROLO COMPACTADOR DE PNEUS, ESTATICO, PRESSAO VARIAVEL, POTENCIA 110 HP, PESO SEM/COM LASTRO 10,8/27 T, LARGURA DE ROLAGEM 2,30 M</t>
  </si>
  <si>
    <t>ESCAVADEIRA HIDRAULICA SOBRE ESTEIRAS COM CACAMBA DE 1,20 M3, PESO OPERACIONAL 21 T, POTENCIA BRUTA 155 HP</t>
  </si>
  <si>
    <t>SEMIRREBOQUE COM TRES EIXOS EM TANDEM TIPO BASCULANTE COM CACAMBA METALICA 18 M3 (INCLUI MONTAGEM, NAO INCLUI CAVALO MECANICO)</t>
  </si>
  <si>
    <t>CAVALO MECANICO TRACAO 4X2, PESO BRUTO TOTAL 16000 KG, CAPACIDADE MAXIMA DE TRACAO *45000* KG, DISTANCIA ENTRE EIXOS *3,56* M, POTENCIA *330* CV (INCLUI CABINE E CHASSI, NAO INCLUI SEMIRREBOQUE)</t>
  </si>
  <si>
    <t>OPERADOR DE ESCAVADEIRA (HORISTA)</t>
  </si>
  <si>
    <t>05.01</t>
  </si>
  <si>
    <t>DESMOLDANTE PROTETOR PARA FORMAS DE MADEIRA, DE BASE OLEOSA EMULSIONADA EM AGUA</t>
  </si>
  <si>
    <t>PREGO DE ACO POLIDO COM CABECA DUPLA 17 X 27 (2 1/2 X 11)</t>
  </si>
  <si>
    <t>PECA DE MADEIRA NATIVA/REGIONAL 2,5 X 7,0 CM (SARRAFO-P/FORMA)</t>
  </si>
  <si>
    <t>PREGO DE ACO POLIDO COM CABECA 17 X 24 (2 1/4 X 11)</t>
  </si>
  <si>
    <t>PREGO DE ACO POLIDO COM CABECA 15 X 18 (1 1/2 X 13)</t>
  </si>
  <si>
    <t>TABUA *2,5 X 30 CM EM PINUS, MISTA OU EQUIVALENTE DA REGIAO - BRUTA</t>
  </si>
  <si>
    <t>VIBRADOR DE IMERSAO, DIAMETRO DA PONTEIRA DE *45* MM, COM MOTOR ELETRICO TRIFASICO DE 2 HP (2 CV)</t>
  </si>
  <si>
    <t>CONCRETO USINADO BOMBEAVEL, CLASSE DE RESISTENCIA C30, COM BRITA 0 E 1, SLUMP = 100 +/- 20 MM, INCLUI SERVICO DE BOMBEAMENTO (NBR 8953)</t>
  </si>
  <si>
    <t>BETONEIRA, CAPACIDADE NOMINAL 600 L, CAPACIDADE DE MISTURA 360L, MOTOR ELETRICO TRIFASICO 220/380V, POTENCIA 4CV, EXCLUSO CARREGADOR</t>
  </si>
  <si>
    <t>ACO CA-50, 6,3 MM, VERGALHAO</t>
  </si>
  <si>
    <t>ARMADOR</t>
  </si>
  <si>
    <t>ESPACADOR / DISTANCIADOR CIRCULAR COM ENTRADA LATERAL, EM PLASTICO, PARA VERGALHAO *4,2 A 12,5* MM, COBRIMENTO 20 MM</t>
  </si>
  <si>
    <t>ARAME RECOZIDO 16 BWG, D = 1,65 MM (0,016 KG/M) OU 18 BWG, D = 1,25 MM (0,01 KG/M)</t>
  </si>
  <si>
    <t>AJUDANTE DE ARMADOR</t>
  </si>
  <si>
    <t>ACO CA-50, 8,0 MM, VERGALHAO</t>
  </si>
  <si>
    <t>05.02</t>
  </si>
  <si>
    <t>MINIESCAVADEIRA SOBRE ESTEIRAS, POTENCIA LIQUIDA DE *30* HP, PESO OPERACIONAL DE *3.500* KG</t>
  </si>
  <si>
    <t>COMPACTADOR DE SOLO TIPO PLACA VIBRATORIA REVERSIVEL, A GASOLINA 4 TEMPOS, PESO 125 A 150 KG, FORCA CENTRIF. 2500 A 2800 KGF, LARG. TRABALHO 400 A 450 MM, FREQ. VIBRACAO 4300 A 4500 RPM, VELOC. TRABALHO 15 A 20 M/MIN, POT. 5,5 A 6,0 HP</t>
  </si>
  <si>
    <t>GASOLINA COMUM</t>
  </si>
  <si>
    <t>PEDRA BRITADA N. 2 (19 A 38 MM) POSTO PEDREIRA/FORNECEDOR, SEM FRETE</t>
  </si>
  <si>
    <t>MANTA LIQUIDA DE BASE ASFALTICA MODIFICADA COM A ADICAO DE ELASTOMEROS DILUIDOS EM SOLVENTE ORGANICO, APLICACAO A FRIO (MEMBRANA DE EMULSAO ASFALTICA PARA IMPERMEABILIZACAO FLEXIVEL)</t>
  </si>
  <si>
    <t>ACO CA-50, 10,0 MM, VERGALHAO</t>
  </si>
  <si>
    <t>ACO CA-60, 4,2 MM, OU 5,0 MM, OU 6,0 MM, OU 7,0 MM, VERGALHAO</t>
  </si>
  <si>
    <t>ACO CA-50, 12,5 MM OU 16,0 MM, VERGALHAO</t>
  </si>
  <si>
    <t>05.03</t>
  </si>
  <si>
    <t>CHAPA/PAINEL DE MADEIRA COMPENSADA PLASTIFICADA (MADEIRITE PLASTIFICADO) PARA FORMA DE CONCRETO, DE 2200 X 1100 MM, E = *17* MM</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</si>
  <si>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</si>
  <si>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</si>
  <si>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</si>
  <si>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05.04</t>
  </si>
  <si>
    <t>LOCACAO DE ESCORA METALICA TELESCOPICA, COM ALTURA REGULAVEL DE *1,80* A *3,20* M, COM CAPACIDADE DE CARGA DE NO MINIMO 1000 KGF (10 KN), INCLUSO TRIPE E FORCADO</t>
  </si>
  <si>
    <t>LOCACAO DE CRUZETA, SIMPLES, PARA ESCORA METALICA, COMPRIMENTO ENTRE 50 A 60 CM, PARA ESCORA DE 1,80 A 3,20 METROS E TUBO EXTERNO ATE 48 MM DE DIAMETRO</t>
  </si>
  <si>
    <t>ACO CA-50, 20,0 MM OU 25,0 MM, VERGALHAO</t>
  </si>
  <si>
    <t>05.05</t>
  </si>
  <si>
    <t>VIGA DE ESCORAMENTO H20, DE MADEIRA, PESO DE 5,00 A 5,20 KG/M, COM EXTREMIDADES PLASTICAS</t>
  </si>
  <si>
    <t>POLIESTIRENO EXPANDIDO/EPS (ISOPOR), TIPO 2F, BLOCO</t>
  </si>
  <si>
    <t>05.06</t>
  </si>
  <si>
    <t>SELADOR ACRILICO PAREDES INTERNAS/EXTERNAS</t>
  </si>
  <si>
    <t>MASSA PARA TEXTURA LISA DE BASE ACRILICA, USO INTERNO E EXTERNO</t>
  </si>
  <si>
    <t>ARGAMASSA POLIMERICA IMPERMEABILIZANTE SEMIFLEXIVEL, BICOMPONENTE, A BASE DE CIMENTO E ADITIVOS</t>
  </si>
  <si>
    <t>PORTAO DE ABRIR EM GRADIL DE METALON REDONDO DE 3/4" VERTICAL, COM REQUADRO, ACABAMENTO NATURAL - COMPLETO</t>
  </si>
  <si>
    <t>1862/AGETOP-CIVIL</t>
  </si>
  <si>
    <t>PREGO 19x27</t>
  </si>
  <si>
    <t>2448/AGETOP-CIVIL</t>
  </si>
  <si>
    <t>AÇO CA-60 B - 5,0 MM</t>
  </si>
  <si>
    <t>ARAME GALVANIZADO 18 BWG, D = 1,24MM (0,009 KG/M)</t>
  </si>
  <si>
    <t>AREIA GROSSA - POSTO JAZIDA/FORNECEDOR (RETIRADO NA JAZIDA, SEM TRANSPORTE)</t>
  </si>
  <si>
    <t>ARAME GALVANIZADO 12 BWG, D = 2,76 MM (0,048 KG/M) OU 14 BWG, D = 2,11 MM (0,026 KG/M)</t>
  </si>
  <si>
    <t>CAIBRO NAO APARELHADO *5 X 6* CM, EM MACARANDUBA/MASSARANDUBA, ANGELIM OU EQUIVALENTE DA REGIAO - BRUTA</t>
  </si>
  <si>
    <t>PEDRA BRITADA N. 0, OU PEDRISCO (4,8 A 9,5 MM) POSTO PEDREIRA/FORNECEDOR, SEM FRETE</t>
  </si>
  <si>
    <t>PESQUISA.GRADIL</t>
  </si>
  <si>
    <t>GRADIL METÁLICO H=2,03M COM FIO DE AÇO GALVANIZADO ø4.3MMM, COM PINTURA ELETROSTÁTICA, ABERTURA DA MALHA: 200MM(A) X 50MM(L), COM POSTES METÁLICOSA CADA 2,50M. INCLUSO FIXADORES METÁLICOS (6UN POR POSTE) E TAMPA DE PVC PARA POSTE.</t>
  </si>
  <si>
    <t>1332/AGETOP-CIVIL</t>
  </si>
  <si>
    <t>POSTE ESTICADOR COM INCLINAÇÃO 12X12CM E H=2,96M(4 FERROS DE 8.0MM E ESTRIBOS 5.0MM A CADA 15CM)</t>
  </si>
  <si>
    <t>1709/AGETOP-CIVIL</t>
  </si>
  <si>
    <t>POSTE CONCRETO COM INCLINAÇÃO 10X10CM E H=2,76M( 4 FERROS DE 6.3MMM E ESTRIBO DE 5.0MM A CADA 15CM)</t>
  </si>
  <si>
    <t>2058/AGETOP-CIVIL</t>
  </si>
  <si>
    <t>TELA DE ARAME MALHA 4" FIO 12</t>
  </si>
  <si>
    <t>2357/AGETOP-CIVIL</t>
  </si>
  <si>
    <t>POSTE ESCORA RETO 10X10CM H=1,80M (4 FERROS DE 6.3MM E ESTRIBOS DE 5.0MM A CADA 15CM)</t>
  </si>
  <si>
    <t>ARAME FARPADO GALVANIZADO, 16 BWG (1,65 MM), CLASSE 250</t>
  </si>
  <si>
    <t>CAL HIDRATADA CH-I PARA ARGAMASSAS</t>
  </si>
  <si>
    <t>TELA DE ACO SOLDADA GALVANIZADA/ZINCADA PARA ALVENARIA, FIO D = *1,20 A 1,70* MM, MALHA 15 X 15 MM, (C X L) *50 X 7,5* CM</t>
  </si>
  <si>
    <t>PINO DE ACO COM FURO, HASTE = 27 MM (ACAO DIRETA)</t>
  </si>
  <si>
    <t>BLOCO CERAMICO / TIJOLO VAZADO PARA ALVENARIA DE VEDACAO, FUROS NA VERTICAL DE 9 X 19 X 39 CM (L X A X C)</t>
  </si>
  <si>
    <t>TELA DE ACO SOLDADA GALVANIZADA/ZINCADA PARA ALVENARIA, FIO D = *1,20 A 1,70* MM, MALHA 15 X 15 MM, (C X L) *50 X 12* CM</t>
  </si>
  <si>
    <t>BLOCO CERAMICO / TIJOLO VAZADO PARA ALVENARIA DE VEDACAO, FUROS NA VERTICAL DE 14 X 19 X 39 CM (L X A X C)</t>
  </si>
  <si>
    <t>PISO EM PORCELANATO, RETIFICADO, LISO, MONOCOLOR, ACETINADO OU POLIDO, FORMATO MAIOR QUE 2500 ATE 6400 CM2</t>
  </si>
  <si>
    <t>AZULEJISTA OU LADRILHISTA</t>
  </si>
  <si>
    <t>07.00</t>
  </si>
  <si>
    <t>GUARNICAO / MOLDURA / ARREMATE DE ACABAMENTO PARA ESQUADRIA, EM ALUMINIO PERFIL 25, ACABAMENTO ANODIZADO BRANCO OU BRILHANTE, PARA 1 FACE</t>
  </si>
  <si>
    <t>PORTA DE ABRIR EM ALUMINIO TIPO VENEZIANA, ACABAMENTO ANODIZADO NATURAL, SEM GUARNICAO/ALIZAR/VISTA, 87 X 210 CM</t>
  </si>
  <si>
    <t>BUCHA DE NYLON SEM ABA S10, COM PARAFUSO DE 6,10 X 65 MM EM ACO ZINCADO COM ROSCA SOBERBA, CABECA CHATA E FENDA PHILLIPS</t>
  </si>
  <si>
    <t>JANELA MAXIM AR, EM ALUMINIO PERFIL 25, 60 X 80 CM (A X L), ACABAMENTO BRANCO OU BRILHANTE, BATENTE DE 4 A 5 CM, COM VIDRO, SEM GUARNICAO/ALIZAR</t>
  </si>
  <si>
    <t>PARAFUSO DE ACO ZINCADO COM ROSCA SOBERBA, CABECA CHATA E FENDA SIMPLES, DIAMETRO 4,2 MM, COMPRIMENTO * 32 * MM</t>
  </si>
  <si>
    <t>JANELA FIXA, EM ALUMINIO PERFIL 20, 60 X 80 CM (A X L), BATENTE/REQUADRO DE 3 A 14 CM, COM VIDRO 4 MM, SEM GUARNICAO/ALIZAR, ACABAMENTO ALUM BRANCO OU BRILHANTE</t>
  </si>
  <si>
    <t>PORTA DE ABRIR / GIRO, DE MADEIRA FOLHA MEDIA (NBR 15930) DE 900 X 2100 MM, DE 35 MM A 40 MM DE ESPESSURA, NUCLEO SEMI-SOLIDO (SARRAFEADO), CAPA LISA EM HDF, ACABAMENTO EM LAMINADO NATURAL PARA VERNIZ</t>
  </si>
  <si>
    <t>BARRA DE APOIO RETA, EM ACO INOX POLIDO, COMPRIMENTO 60CM, DIAMETRO MINIMO 3 CM</t>
  </si>
  <si>
    <t>PARAFUSO NIQUELADO 3 1/2" COM ACABAMENTO CROMADO PARA FIXAR PECA SANITARIA, INCLUI PORCA CEGA, ARRUELA E BUCHA DE NYLON TAMANHO S-8</t>
  </si>
  <si>
    <t>PEITORIL EM MARMORE, POLIDO, BRANCO COMUM, L= *15* CM, E= *2,0* CM, COM PINGADEIRA</t>
  </si>
  <si>
    <t>ADITIVO PLASTIFICANTE E ESTABILIZADOR PARA ARGAMASSAS DE ASSENTAMENTO E REBOCO, LIQUIDO E ISENTO DE CLORETOS</t>
  </si>
  <si>
    <t>TABUA MADEIRA 2A QUALIDADE 2,5 X 30,0CM (1 X 12") NAO APARELHADA</t>
  </si>
  <si>
    <t>GESSEIRO (HORISTA)</t>
  </si>
  <si>
    <t>TELA DE ACO SOLDADA GALVANIZADA/ZINCADA PARA ALVENARIA, FIO D = *1,24 MM, MALHA 25 X 25 MM</t>
  </si>
  <si>
    <t>MOLA HIDRAULICA DE PISO, PARA PORTAS DE ATE 1100 MM E PESO DE ATE 120 KG, COM CORPO EM ACO INOX</t>
  </si>
  <si>
    <t>PESQUISA.PELICULAG5</t>
  </si>
  <si>
    <t>PELÍCULA G5</t>
  </si>
  <si>
    <t>PISO EM CERAMICA ESMALTADA, COR LISA, PEI MAIOR OU IGUAL A 4, FORMATO MAIOR QUE 2025 CM2</t>
  </si>
  <si>
    <t>ARGAMASSA COLANTE AC I PARA CERAMICAS</t>
  </si>
  <si>
    <t>MEIO-FIO OU GUIA DE CONCRETO PRE-MOLDADO, COMP 80 CM, *25 X 08/08* CM (H X L1/L2)</t>
  </si>
  <si>
    <t>TELA DE ACO SOLDADA NERVURADA, CA-60, Q-196, (3,11 KG/M2), DIAMETRO DO FIO = 5,0 MM, LARGURA = 2,45 M, ESPACAMENTO DA MALHA = 10 X 10 CM</t>
  </si>
  <si>
    <t>VEU DE POLIESTER PARA IMPERMEABILIZACAO</t>
  </si>
  <si>
    <t>CAMADA SEPARADORA DE FILME DE POLIETILENO 20 A 25 MICRA</t>
  </si>
  <si>
    <t>CORTADEIRA DE PISO DE CONCRETO E ASFALTO, PARA DISCO PADRAO DE DIAMETRO 350 MM (14") OU 450 MM (18"), MOTOR A GASOLINA, POTENCIA 13 HP, SEM DISCO</t>
  </si>
  <si>
    <t>DISCO DE CORTE DIAMANTADO SEGMENTADO PARA CONCRETO/ASFALTO, DIAMETRO DE *350* MM, FURO DE 25,40 MM</t>
  </si>
  <si>
    <t>BLOQUETE/PISO INTERTRAVADO DE CONCRETO - MODELO ONDA/16 FACES/RETANGULAR/TIJOLINHO/PAVER/HOLANDES/PARALELEPIPEDO, *20 X 10* CM, E = 10 CM, RESISTENCIA DE 35 MPA, COR NATURAL</t>
  </si>
  <si>
    <t>PO DE PEDRA (POSTO PEDREIRA/FORNECEDOR, SEM FRETE)</t>
  </si>
  <si>
    <t>CALCETEIRO / RASTELEIRO (HORISTA)</t>
  </si>
  <si>
    <t>PLACA VINILICA SEMIFLEXIVEL PARA REVESTIMENTO DE PISOS E PAREDES, E = 2 MM (SEM COLOCACAO)</t>
  </si>
  <si>
    <t>CANTONEIRA EM ALUMINIO, ABAS IGUAIS, LARGURA DE 25,40 MM (1"), ESPESSURA DE 4,76 MM (3/16") E PESO LINEAR DE APROXIMADAMENTE 0,593 KG/M</t>
  </si>
  <si>
    <t>TIJOLO CERAMICO MACICO *5 X 10 X 20* CM</t>
  </si>
  <si>
    <t>BLOCO CERAMICO (ALVENARIA DE VEDACAO), 8 FUROS, DE 9 X 19 X 19 CM</t>
  </si>
  <si>
    <t>TINTA ESMALTE SINTETICO PREMIUM DE DUPLA ACAO GRAFITE FOSCO PARA SUPERFICIES METALICAS FERROSAS</t>
  </si>
  <si>
    <t>TINTA ACRILICA PREMIUM PARA PISO</t>
  </si>
  <si>
    <t>1438/AGETOP-CIVIL</t>
  </si>
  <si>
    <t>TABICA PARA FORRO DE GESSO (INSTALAÇÃO INCLUSA)</t>
  </si>
  <si>
    <t>TELHADISTA</t>
  </si>
  <si>
    <t>GUINCHO ELETRICO DE COLUNA, CAPACIDADE 400 KG, COM MOTO FREIO, MOTOR TRIFASICO DE 1,25 CV</t>
  </si>
  <si>
    <t>OPERADOR DE GUINCHO</t>
  </si>
  <si>
    <t>CUMEEIRA PARA TELHA CERAMICA, COMPRIMENTO DE *41* CM, RENDIMENTO DE *3* TELHAS/M</t>
  </si>
  <si>
    <t>MANTA ALUMINIZADA NAS DUAS FACES, PARA SUBCOBERTURA, E = *2* MM</t>
  </si>
  <si>
    <t>FITA ADESIVA ALUMINIZADA, PARA INSTALACAO DE MANTAS DE SUBCOBERTURA, L = *5* CM</t>
  </si>
  <si>
    <t>TELHA DE BARRO / CERAMICA, NAO ESMALTADA, TIPO COLONIAL, CANAL, PLAN, PAULISTA, COMPRIMENTO DE *44 A 50* CM, RENDIMENTO DE COBERTURA DE *26* TELHAS/M2</t>
  </si>
  <si>
    <t>MIL</t>
  </si>
  <si>
    <t>VIGA APARELHADA *6 X 16* CM, EM MACARANDUBA/MASSARANDUBA, ANGELIM OU EQUIVALENTE DA REGIAO</t>
  </si>
  <si>
    <t>PILAR QUADRADO NAO APARELHADO *15 X 15* CM, EM MACARANDUBA/MASSARANDUBA, ANGELIM OU EQUIVALENTE DA REGIAO - BRUTA</t>
  </si>
  <si>
    <t>SEIXO ROLADO PARA APLICACAO EM CONCRETO (POSTO PEDREIRA/FORNECEDOR, SEM FRETE)</t>
  </si>
  <si>
    <t>RUFO EXTERNO/INTERNO DE CHAPA DE ACO GALVANIZADA NUM 26, CORTE 33 CM</t>
  </si>
  <si>
    <t>SOLDA EM BARRA DE ESTANHO-CHUMBO 50/50</t>
  </si>
  <si>
    <t>PREGO DE ACO POLIDO COM CABECA 18 X 27 (2 1/2 X 10)</t>
  </si>
  <si>
    <t>REBITE DE REPUXO EM ALUMINIO VAZADO, DIAMETRO 3,2 X 8 MM DE COMPRIMENTO (1KG = 1025 UNIDADES)</t>
  </si>
  <si>
    <t>CHAPA DE ACO GROSSA, ASTM A36, E = 1/4" (6,35 MM) 49,79 KG/M2</t>
  </si>
  <si>
    <t>CHAPA DE ACO CARBONO LAMINADO A QUENTE, QUALIDADE ESTRUTURAL, BITOLA 3/16", E =4,75 MM (37,29 KG/M2)</t>
  </si>
  <si>
    <t>PERFIL "U" SIMPLES, EM CHAPA DOBRADA DE ACO LAMINADO, E = 2,65 MM, H = 75 MM, L = 40 MM (3,04 KG/M)</t>
  </si>
  <si>
    <t>PARAFUSO, COMUM, ASTM A307, SEXTAVADO, DIAMETRO 1/2" (12,7 MM), COMPRIMENTO 1" (25,4 MM)</t>
  </si>
  <si>
    <t>PERFIL CARTOLA DE ACO GALVANIZADO, *20 X 30 X 10* MM, E = 0,8 MM</t>
  </si>
  <si>
    <t>PARAFUSO, ASTM A307 - GRAU A, SEXTAVADO, ZINCADO, DIAMETRO 3/8" (9,52 MM), COMPRIMENTO 1" (25,4 MM)</t>
  </si>
  <si>
    <t>PERFIL "U" ENRIJECIDO, EM CHAPA DOBRADA DE ACO LAMINADO, E = 3,75 MM, H = 200 MM, L = 75 MM (9,94 KG/M)</t>
  </si>
  <si>
    <t>FUNDO ANTICORROSIVO PARA METAIS FERROSOS (ZARCAO)</t>
  </si>
  <si>
    <t>CURVA DE PVC 90 GRAUS, SOLDAVEL, 25 MM, COR MARROM, PARA AGUA FRIA PREDIAL</t>
  </si>
  <si>
    <t>JOELHO PVC, SOLDAVEL, COM BUCHA DE LATAO, 90 GRAUS, 25 MM X 3/4", PARA AGUA FRIA PREDIAL</t>
  </si>
  <si>
    <t>LUVA PVC SOLDAVEL, 25 MM, PARA AGUA FRIA PREDIAL</t>
  </si>
  <si>
    <t>ADAPTADOR PVC SOLDAVEL CURTO COM BOLSA E ROSCA, 25 MM X 3/4", PARA AGUA FRIA</t>
  </si>
  <si>
    <t>TUBO PVC, SOLDAVEL, DE 25 MM, AGUA FRIA (NBR-5648)</t>
  </si>
  <si>
    <t>LUVA SOLDAVEL COM BUCHA DE LATAO, PVC, 25 MM X 3/4"</t>
  </si>
  <si>
    <t>TE SOLDAVEL, PVC, 90 GRAUS, 25 MM, PARA AGUA FRIA PREDIAL (NBR 5648)</t>
  </si>
  <si>
    <t>TUBO PVC, SOLDAVEL, DE 75 MM, AGUA FRIA (NBR-5648)</t>
  </si>
  <si>
    <t>CURVA DE PVC 90 GRAUS, SOLDAVEL, 40 MM, COR MARROM, PARA AGUA FRIA PREDIAL</t>
  </si>
  <si>
    <t>CURVA DE PVC 90 GRAUS, SOLDAVEL, 50 MM, COR MARROM, PARA AGUA FRIA PREDIAL</t>
  </si>
  <si>
    <t>JOELHO, PVC SOLDAVEL, 90 GRAUS, 75 MM, COR MARROM, PARA AGUA FRIA PREDIAL</t>
  </si>
  <si>
    <t>LUVA PVC SOLDAVEL, 75 MM, PARA AGUA FRIA PREDIAL</t>
  </si>
  <si>
    <t>TE DE REDUCAO, PVC, SOLDAVEL, 90 GRAUS, 50 MM X 40 MM, PARA AGUA FRIA PREDIAL</t>
  </si>
  <si>
    <t>TE SOLDAVEL, PVC, 90 GRAUS, 75 MM, PARA AGUA FRIA PREDIAL (NBR 5648)</t>
  </si>
  <si>
    <t>TE DE REDUCAO, PVC, SOLDAVEL, 90 GRAUS, 75 MM X 50 MM, PARA AGUA FRIA PREDIAL</t>
  </si>
  <si>
    <t>FITA VEDA ROSCA EM ROLOS DE 18 MM X 50 M (L X C)</t>
  </si>
  <si>
    <t>REGISTRO GAVETA COM ACABAMENTO E CANOPLA CROMADOS, SIMPLES, BITOLA 3/4" (REF 1509)</t>
  </si>
  <si>
    <t>TE PVC, SOLDAVEL, COM BUCHA DE LATAO NA BOLSA CENTRAL, 90 GRAUS, 25 MM X 3/4", PARA AGUA FRIA PREDIAL</t>
  </si>
  <si>
    <t>REGISTRO DE ESFERA, PVC, COM VOLANTE, VS, SOLDAVEL, DN 25 MM, COM CORPO DIVIDIDO</t>
  </si>
  <si>
    <t>ADESIVO PLASTICO PARA PVC, FRASCO COM 175 GR</t>
  </si>
  <si>
    <t>REGISTRO DE ESFERA, PVC, COM VOLANTE, VS, SOLDAVEL, DN 50 MM, COM CORPO DIVIDIDO</t>
  </si>
  <si>
    <t>REGISTRO DE ESFERA, PVC, COM VOLANTE, VS, SOLDAVEL, DN 60 MM, COM CORPO DIVIDIDO</t>
  </si>
  <si>
    <t>TE DE REDUCAO, PVC, SOLDAVEL, 90 GRAUS, 32 MM X 25 MM, PARA AGUA FRIA PREDIAL</t>
  </si>
  <si>
    <t>TE DE REDUCAO, PVC, SOLDAVEL, 90 GRAUS, 40 MM X 32 MM, PARA AGUA FRIA PREDIAL</t>
  </si>
  <si>
    <t>ADAPTADOR PVC SOLDAVEL, COM FLANGE E ANEL DE VEDACAO, 25 MM X 3/4", PARA CAIXA DAGUA</t>
  </si>
  <si>
    <t>ADEQUAÇÃO DE CAIXA DE CORRIDA EXISTENTE</t>
  </si>
  <si>
    <t>TODOS</t>
  </si>
  <si>
    <t>REGISTRO GAVETA COM ACABAMENTO E CANOPLA CROMADOS, SIMPLES, BITOLA 1 1/4" (REF 1509)</t>
  </si>
  <si>
    <t>HIDROMETRO UNIJATO / MEDIDOR DE AGUA, DN 1/2", VAZAO MAXIMA DE 1,5 M3/H, PARA AGUA POTAVEL FRIA, RELOJOARIA PLANA, CLASSE B, HORIZONTAL (SEM CONEXOES)</t>
  </si>
  <si>
    <t>JOELHO PVC, SOLDAVEL, 90 GRAUS, 50 MM, COR MARROM, PARA AGUA FRIA PREDIAL</t>
  </si>
  <si>
    <t>REGISTRO GAVETA BRUTO EM LATAO FORJADO, BITOLA 3/4" (REF 1509)</t>
  </si>
  <si>
    <t>BUCHA DE REDUCAO DE PVC, SOLDAVEL, LONGA, COM 50 X 25 MM, PARA AGUA FRIA PREDIAL</t>
  </si>
  <si>
    <t>TUBO PVC, SOLDAVEL, DN 50 MM, PARA AGUA FRIA (NBR-5648)</t>
  </si>
  <si>
    <t>VALVULA DE DESCARGA METALICA, BASE 1 1/4" E ACABAMENTO METALICO CROMADO</t>
  </si>
  <si>
    <t>REGISTRO DE PRESSAO PVC, SOLDAVEL, VOLANTE SIMPLES, DE 25 MM</t>
  </si>
  <si>
    <t>BUCHA DE REDUCAO DE PVC, SOLDAVEL, CURTA, COM 50 X 40 MM, PARA AGUA FRIA PREDIAL</t>
  </si>
  <si>
    <t>BUCHA DE REDUCAO DE PVC, SOLDAVEL, LONGA, COM 40 X 25 MM, PARA AGUA FRIA PREDIAL</t>
  </si>
  <si>
    <t>BUCHA DE REDUCAO DE PVC, SOLDAVEL, LONGA, COM 75 X 50 MM, PARA AGUA FRIA PREDIAL</t>
  </si>
  <si>
    <t>TUBO PVC, SOLDAVEL, DE 40 MM, AGUA FRIA (NBR-5648)</t>
  </si>
  <si>
    <t>JOELHO PVC, SOLDAVEL, 90 GRAUS, 40 MM, COR MARROM, PARA AGUA FRIA PREDIAL</t>
  </si>
  <si>
    <t>ADAPTADOR PVC SOLDAVEL CURTO COM BOLSA E ROSCA, 40 MM X 1 1/4", PARA AGUA FRIA</t>
  </si>
  <si>
    <t>LUVA PVC SOLDAVEL, 50 MM, PARA AGUA FRIA PREDIAL</t>
  </si>
  <si>
    <t>TE SOLDAVEL, PVC, 90 GRAUS,50 MM, PARA AGUA FRIA PREDIAL (NBR 5648)</t>
  </si>
  <si>
    <t>TE DE REDUCAO, PVC, SOLDAVEL, 90 GRAUS, 50 MM X 25 MM, PARA AGUA FRIA PREDIAL</t>
  </si>
  <si>
    <t>TE SOLDAVEL, PVC, 90 GRAUS, 40 MM, PARA AGUA FRIA PREDIAL (NBR 5648)</t>
  </si>
  <si>
    <t>REGISTRO DE ESFERA, PVC, COM VOLANTE, VS, SOLDAVEL, DN 40 MM, COM CORPO DIVIDIDO</t>
  </si>
  <si>
    <t>TORNEIRA DE BOIA CONVENCIONAL PARA CAIXA DAGUA, AGUA FRIA, 3/4", COM HASTE E TORNEIRA METALICOS E BALAO PLASTICO</t>
  </si>
  <si>
    <t>CAIXA DAGUA / RESERVATORIO EM POLIETILENO, 2000 LITROS, COM TAMPA</t>
  </si>
  <si>
    <t>JOELHO PVC, SOLDAVEL COM ROSCA, 90 GRAUS, 25 MM X 3/4", COR MARROM, PARA AGUA FRIA PREDIAL</t>
  </si>
  <si>
    <t>CRIAÇÃO DE CAIXA DE CORRIDA</t>
  </si>
  <si>
    <t>TABUA *2,5 X 15 CM EM PINUS, MISTA OU EQUIVALENTE DA REGIAO - BRUTA</t>
  </si>
  <si>
    <t>H322/GOINFRA-CIVIL</t>
  </si>
  <si>
    <t>CRUZETA SOLDAVEL 25 MM</t>
  </si>
  <si>
    <t>H323/GOINFRA-CIVIL</t>
  </si>
  <si>
    <t>CRUZETA SOLDAVEL 50 MM</t>
  </si>
  <si>
    <t>JOELHO, PVC SOLDAVEL, 45 GRAUS, 25 MM, COR MARROM, PARA AGUA FRIA PREDIAL</t>
  </si>
  <si>
    <t>TUBO PVC SERIE NORMAL, DN 40 MM, PARA ESGOTO PREDIAL (NBR 5688)</t>
  </si>
  <si>
    <t>TUBO PVC SERIE NORMAL, DN 50 MM, PARA ESGOTO PREDIAL (NBR 5688)</t>
  </si>
  <si>
    <t>JOELHO PVC, SOLDAVEL, BB, 90 GRAUS, DN 40 MM, PARA ESGOTO PREDIAL</t>
  </si>
  <si>
    <t>JOELHO PVC, SOLDAVEL, BB, 45 GRAUS, DN 40 MM, PARA ESGOTO PREDIAL</t>
  </si>
  <si>
    <t>JOELHO PVC, SOLDAVEL, PB, 45 GRAUS, DN 50 MM, PARA ESGOTO PREDIAL</t>
  </si>
  <si>
    <t>JOELHO PVC, SOLDAVEL, PB, 90 GRAUS, DN 100 MM, PARA ESGOTO PREDIAL</t>
  </si>
  <si>
    <t>JOELHO PVC, SOLDAVEL, PB, 45 GRAUS, DN 100 MM, PARA ESGOTO PREDIAL</t>
  </si>
  <si>
    <t>LUVA SIMPLES, PVC, SOLDAVEL, DN 50 MM, SERIE NORMAL, PARA ESGOTO PREDIAL</t>
  </si>
  <si>
    <t>LUVA DE CORRER, PVC, DN 50 MM, PARA ESGOTO PREDIAL</t>
  </si>
  <si>
    <t>LUVA SIMPLES, PVC, SOLDAVEL, DN 100 MM, SERIE NORMAL, PARA ESGOTO PREDIAL</t>
  </si>
  <si>
    <t>LUVA DE CORRER, PVC, DN 100 MM, PARA ESGOTO PREDIAL</t>
  </si>
  <si>
    <t>TE PVC SOLDAVEL, BBB, 90 GRAUS, DN 40 MM, PARA ESGOTO SECUNDARIO PREDIAL</t>
  </si>
  <si>
    <t>TE SANITARIO, PVC, DN 50 X 50 MM, SERIE NORMAL, PARA ESGOTO PREDIAL</t>
  </si>
  <si>
    <t>TE SANITARIO, PVC, DN 100 X 100 MM, SERIE NORMAL, PARA ESGOTO PREDIAL</t>
  </si>
  <si>
    <t>JUNCAO SIMPLES, PVC, 45 GRAUS, DN 50 X 50 MM, SERIE NORMAL PARA ESGOTO PREDIAL</t>
  </si>
  <si>
    <t>ESCAVADEIRA HIDRAULICA SOBRE ESTEIRAS, CACAMBA 0,80M3, PESO OPERACIONAL 17T, POTENCIA BRUTA 111HP</t>
  </si>
  <si>
    <t>COMPACTADOR DE SOLOS DE PERCURSAO (SOQUETE) COM MOTOR A GASOLINA 4 TEMPOS DE 4 HP (4 CV)</t>
  </si>
  <si>
    <t>BUCHA DE REDUCAO DE PVC, SOLDAVEL, LONGA, 50 X 40 MM, PARA ESGOTO PREDIAL</t>
  </si>
  <si>
    <t>TE SANITARIO DE REDUCAO, PVC, DN 100 X 50 MM, SERIE NORMAL, PARA ESGOTO PREDIAL</t>
  </si>
  <si>
    <t>TERMINAL DE VENTILACAO, 50 MM, SERIE NORMAL, ESGOTO PREDIAL</t>
  </si>
  <si>
    <t>CHAPA DE MADEIRA COMPENSADA RESINADA PARA FORMA DE CONCRETO, DE *2,2 X 1,1* M, E = 17 MM</t>
  </si>
  <si>
    <t>PREGO DE ACO POLIDO COM CABECA 15 X 15 (1 1/4 X 13)</t>
  </si>
  <si>
    <t>RETROESCAVADEIRA SOBRE RODAS COM CARREGADEIRA, TRACAO 4 X 4, POTENCIA LIQUIDA 88 HP, PESO OPERACIONAL MINIMO DE 6674 KG, CAPACIDADE DA CARREGADEIRA DE 1,00 M3 E DA RETROESCAVADEIRA MINIMA DE 0,26 M3, PROFUNDIDADE DE ESCAVACAO MAXIMA DE 4,37 M</t>
  </si>
  <si>
    <t>CAIXA DE CONCRETO ARMADO PRE-MOLDADO, COM FUNDO E TAMPA, DIMENSOES DE 0,60 X 0,60 X 0,50 M</t>
  </si>
  <si>
    <t>TUBO PVC, SERIE R, DN 50 MM, PARA ESGOTO OU AGUAS PLUVIAIS PREDIAL (NBR 5688)</t>
  </si>
  <si>
    <t>TUBO PVC, SERIE R, DN 100 MM, PARA ESGOTO OU AGUAS PLUVIAIS PREDIAL (NBR 5688)</t>
  </si>
  <si>
    <t>JOELHO, PVC SERIE R, 90 GRAUS, DN 50 MM, PARA ESGOTO PREDIAL</t>
  </si>
  <si>
    <t>JOELHO, PVC SERIE R, 45 GRAUS, DN 50 MM, PARA ESGOTO PREDIAL</t>
  </si>
  <si>
    <t>LUVA SIMPLES, PVC SERIE R, 50 MM, PARA ESGOTO PREDIAL</t>
  </si>
  <si>
    <t>LUVA SIMPLES, PVC SERIE R, 100 MM, PARA ESGOTO PREDIAL</t>
  </si>
  <si>
    <t>ANEL BORRACHA, DN 100 MM, PARA TUBO SERIE REFORCADA ESGOTO PREDIAL</t>
  </si>
  <si>
    <t>TUBO PVC, SERIE R, DN 150 MM, PARA ESGOTO OU AGUAS PLUVIAIS PREDIAL (NBR 5688)</t>
  </si>
  <si>
    <t>CALHA/CANALETA DE CONCRETO SIMPLES, TIPO MEIA CANA, DIAMETRO DE 30 CM, PARA AGUA PLUVIAL</t>
  </si>
  <si>
    <t>LUVA SIMPLES, PVC SERIE R, 150 MM, PARA ESGOTO PREDIAL</t>
  </si>
  <si>
    <t>ANEL BORRACHA, DN 150 MM, PARA TUBO SERIE REFORCADA ESGOTO PREDIAL</t>
  </si>
  <si>
    <t>JUNCAO DE REDUCAO INVERTIDA, PVC SOLDAVEL, 100 X 50 MM, SERIE NORMAL PARA ESGOTO PREDIAL</t>
  </si>
  <si>
    <t>2217/AGETOP-CIVIL</t>
  </si>
  <si>
    <t>CHAPA DE AÇO DOBRADA Nº 11 (3,00 MM)</t>
  </si>
  <si>
    <t>2423/AGETOP-CIVIL</t>
  </si>
  <si>
    <t>FERRO CANTONEIRA 1/8" X 3/4"</t>
  </si>
  <si>
    <t>2470/AGETOP-CIVIL</t>
  </si>
  <si>
    <t>FERRO CANTONEIRA 1/8" X 7/8"</t>
  </si>
  <si>
    <t>2497/AGETOP-CIVIL</t>
  </si>
  <si>
    <t>BRITA Nº 2</t>
  </si>
  <si>
    <t>TABUA MADEIRA 2A QUALIDADE 2,5 X 20,0CM (1 X 8") NAO APARELHADA</t>
  </si>
  <si>
    <t>BLOCO DE VEDACAO DE CONCRETO, 9 X 19 X 39 CM (CLASSE C - NBR 6136)</t>
  </si>
  <si>
    <t>GRELHA FOFO ARTICULADA, CARGA MAXIMA 1,5 T, *300 X 1000* MM, E= *15* MM</t>
  </si>
  <si>
    <t>12.00</t>
  </si>
  <si>
    <t>FITA VEDA ROSCA EM ROLOS DE 18 MM X 10 M (L X C)</t>
  </si>
  <si>
    <t>ENGATE/RABICHO FLEXIVEL PLASTICO (PVC OU ABS) BRANCO 1/2 " X 30 CM</t>
  </si>
  <si>
    <t>TORNEIRA METALICA CROMADA, DE MESA/BANCADA, PARA COZINHA, BICA MOVEL, COM AREJADOR, 1/2 " OU 3/4 " (REF 1167 / 1168)</t>
  </si>
  <si>
    <t>REJUNTE EPOXI, QUALQUER COR</t>
  </si>
  <si>
    <t>TANQUE SIMPLES EM MARMORE SINTETICO COM COLUNA, CAPACIDADE *22* L, *60 X 46* CM</t>
  </si>
  <si>
    <t>SIFAO / TUBO SINFONADO EXTENSIVEL/SANFONADO, UNIVERSAL/ SIMPLES, ENTRE *50 A 70* CM, DE PLASTICO BRANCO</t>
  </si>
  <si>
    <t>VALVULA EM PLASTICO BRANCO PARA TANQUE OU LAVATORIO 1 ", SEM UNHO E SEM LADRAO</t>
  </si>
  <si>
    <t>TORNEIRA METALICA CROMADA PARA TANQUE / JARDIM, SEM BICO , CANO LONGO, DE PAREDE, PADRAO POPULAR / USO GERAL, 1/2 " OU 3/4 " (REF 1126)</t>
  </si>
  <si>
    <t>BACIA SANITARIA (VASO) COM CAIXA ACOPLADA, SIFAO APARENTE, DE LOUCA BRANCA (SEM ASSENTO)</t>
  </si>
  <si>
    <t>ENGATE / RABICHO FLEXIVEL INOX 1/2 " X 40 CM</t>
  </si>
  <si>
    <t>PARAFUSO NIQUELADO COM ACABAMENTO CROMADO PARA FIXAR PECA SANITARIA, INCLUI PORCA CEGA, ARRUELA E BUCHA DE NYLON TAMANHO S-10</t>
  </si>
  <si>
    <t>ANEL DE VEDACAO, PVC FLEXIVEL, 100 MM, PARA SAIDA DE BACIA / VASO SANITARIO</t>
  </si>
  <si>
    <t>CUBA ACO INOX (AISI 304) DE EMBUTIR COM VALVULA 3 1/2 ", DE *46 X 30 X 12* CM</t>
  </si>
  <si>
    <t>MASSA PLASTICA PARA MARMORE/GRANITO</t>
  </si>
  <si>
    <t>SIFAO EM METAL CROMADO PARA PIA OU LAVATORIO, 1 X 1.1/2 "</t>
  </si>
  <si>
    <t>VALVULA EM METAL CROMADO PARA PIA AMERICANA 3.1/2 X 1.1/2"</t>
  </si>
  <si>
    <t>LAVATORIO / CUBA DE EMBUTIR, OVAL, DE LOUCA BRANCA, SEM LADRAO, DIMENSOES *50 X 35* CM (L X C)</t>
  </si>
  <si>
    <t>VALVULA DE ESCOAMENTO PARA TANQUE, EM METAL CROMADO, 1.1/2 ", SEM LADRAO, COM TAMPAO PLASTICO</t>
  </si>
  <si>
    <t>BACIA SANITARIA (VASO) CONVENCIONAL, DE LOUCA BRANCA, SIFAO APARENTE, SAIDA VERTICAL (SEM ASSENTO)</t>
  </si>
  <si>
    <t>CONJUNTO DE LIGACAO PARA BACIA SANITARIA AJUSTAVEL, EM PLASTICO BRANCO, COM TUBO, CANOPLA E ESPUDE</t>
  </si>
  <si>
    <t>BACIA SANITARIA (VASO) CONVENCIONAL PARA PCD, SEM FURO FRONTAL, DE LOUCA BRANCA (SEM ASSENTO)</t>
  </si>
  <si>
    <t>SABONETEIRA PLASTICA TIPO DISPENSER PARA SABONETE LIQUIDO COM RESERVATORIO 800 A 1500 ML</t>
  </si>
  <si>
    <t>ASSENTO SANITARIO DE PLASTICO, TIPO CONVENCIONAL</t>
  </si>
  <si>
    <t>CHUVEIRO COMUM EM PLASTICO BRANCO, COM CANO, 3 TEMPERATURAS, 5500 W (110/220 V)</t>
  </si>
  <si>
    <t>GRANITO PARA BANCADA, POLIDO, TIPO ANDORINHA/ QUARTZ/ CASTELO/ CORUMBA OU OUTROS EQUIVALENTES DA REGIAO, E= *2,5* CM</t>
  </si>
  <si>
    <t>RODAPE OU RODABANCADA EM GRANITO, POLIDO, TIPO ANDORINHA/ QUARTZ/ CASTELO/ CORUMBA OU OUTROS EQUIVALENTES DA REGIAO, H= 10 CM, E= *2,0* CM</t>
  </si>
  <si>
    <t>SUPORTE MAO-FRANCESA EM ACO, ABAS IGUAIS 40 CM, CAPACIDADE MINIMA 70 KG, BRANCO</t>
  </si>
  <si>
    <t>ABERTURA PARA ENCAIXE DE CUBA OU LAVATORIO EM BANCADA DE MARMORE/ GRANITO OU OUTRO TIPO DE PEDRA NATURAL</t>
  </si>
  <si>
    <t>FURO PARA TORNEIRA OU OUTROS ACESSORIOS EM BANCADA DE MARMORE/ GRANITO OU OUTRO TIPO DE PEDRA NATURAL</t>
  </si>
  <si>
    <t>SUPORTE MAO-FRANCESA EM ACO, ABAS IGUAIS 30 CM, CAPACIDADE MINIMA 60 KG, BRANCO</t>
  </si>
  <si>
    <t>LAVATORIO DE LOUCA BRANCA, SUSPENSO (SEM COLUNA), DIMENSOES *40 X 30* CM</t>
  </si>
  <si>
    <t>SIFAO PLASTICO TIPO COPO PARA TANQUE, 1.1/4 X 1.1/2 "</t>
  </si>
  <si>
    <t>TORNEIRA METALICA CROMADA DE MESA, PARA LAVATORIO, TEMPORIZADA PRESSAO FECHAMENTO AUTOMATICO, BICA BAIXA</t>
  </si>
  <si>
    <t>BARRA DE APOIO RETA, EM ACO INOX POLIDO, COMPRIMENTO 80CM, DIAMETRO MINIMO 3 CM</t>
  </si>
  <si>
    <t>TORNEIRA PLASTICA PARA TANQUE 1/2" OU 3/4" COM BICO PARA MANGUEIRA</t>
  </si>
  <si>
    <t>ESPELHO CRISTAL E = 4 MM</t>
  </si>
  <si>
    <t>PAPELEIRA PLASTICA TIPO DISPENSER PARA PAPEL HIGIENICO ROLAO</t>
  </si>
  <si>
    <t>TOALHEIRO PLASTICO TIPO DISPENSER PARA PAPEL TOALHA INTERFOLHADO</t>
  </si>
  <si>
    <t>13.00</t>
  </si>
  <si>
    <t>13.01</t>
  </si>
  <si>
    <t>DISJUNTOR TIPO DIN / IEC, MONOPOLAR DE 40 ATE 50A</t>
  </si>
  <si>
    <t>3144/AGETOP-CIVIL</t>
  </si>
  <si>
    <t>CAIXA PARA QUADRO DE COMANDO METÁLICA DE SOBREPOR 60X60X20 CM</t>
  </si>
  <si>
    <t>PESQUISA.PINOMACHO</t>
  </si>
  <si>
    <t>PESQUISA.TALA.EMENDA100</t>
  </si>
  <si>
    <t>PESQUISA.ARRUELA1/4</t>
  </si>
  <si>
    <t>ARRUELA LISA 1/4</t>
  </si>
  <si>
    <t>PESQUISA.CURVA.HOR.200</t>
  </si>
  <si>
    <t>CURVA HORIZONTAL 90º PARA ELETROCALHA 200X100MM</t>
  </si>
  <si>
    <t>CONECTOR RETO DE ALUMINIO PARA ELETRODUTO DE 1 1/4", PARA ADAPTAR ENTRADA DE ELETRODUTO METALICO FLEXIVEL EM QUADROS</t>
  </si>
  <si>
    <t>3272/AGETOP-CIVIL</t>
  </si>
  <si>
    <t>ELETRODUTO EM AÇO GALVANIZADO A FOGO DIÂMETRO 1 1/4" - PESADO</t>
  </si>
  <si>
    <t>PESQUISA.ELETROCALHA.200X100</t>
  </si>
  <si>
    <t>PESQUISA.SEPTO100</t>
  </si>
  <si>
    <t>SEPTO DIVISOR 100X3000 MM</t>
  </si>
  <si>
    <t>PESQUISA.SUPORTE.HORIZONTAL</t>
  </si>
  <si>
    <t>SUPORTE HORIZONTAL PARA ELETROCALHA 200X100 MM</t>
  </si>
  <si>
    <t>13.02</t>
  </si>
  <si>
    <t>CABO DE COBRE, FLEXIVEL, CLASSE 4 OU 5, ISOLACAO EM PVC/A, ANTICHAMA BWF-B, 1 CONDUTOR, 450/750 V, SECAO NOMINAL 4 MM2</t>
  </si>
  <si>
    <t>INTERRUPTOR PARALELO 10A, 250V (APENAS MODULO)</t>
  </si>
  <si>
    <t>TOMADA 2P+T 20A, 250V (APENAS MODULO)</t>
  </si>
  <si>
    <t>CABO DE COBRE, FLEXIVEL, CLASSE 4 OU 5, ISOLACAO EM PVC/A, ANTICHAMA BWF-B, COBERTURA PVC-ST1, ANTICHAMA BWF-B, 1 CONDUTOR, 0,6/1 KV, SECAO NOMINAL 25 MM2</t>
  </si>
  <si>
    <t>HASTE DE ATERRAMENTO EM ACO COM 3,00 M DE COMPRIMENTO E DN = 5/8", REVESTIDA COM BAIXA CAMADA DE COBRE, SEM CONECTOR</t>
  </si>
  <si>
    <t>SENSOR DE PRESENCA BIVOLT DE PAREDE SEM FOTOCELULA PARA QUALQUER TIPO DE LAMPADA POTENCIA MAXIMA *1000* W, USO INTERNO</t>
  </si>
  <si>
    <t>LUMINARIA DE EMERGENCIA 30 LEDS, POTENCIA 2 W, BATERIA DE LITIO, AUTONOMIA DE 6 HORAS</t>
  </si>
  <si>
    <t>LAMPADA LED 6 W BIVOLT BRANCA, FORMATO TRADICIONAL (BASE E27)</t>
  </si>
  <si>
    <t>LUMINARIA ARANDELA TIPO MEIA-LUA COM VIDRO FOSCO *30 X 15* CM, PARA 1 LAMPADA, BASE E27, POTENCIA MAXIMA 40/60 W (NAO INCLUI LAMPADA)</t>
  </si>
  <si>
    <t>ELETRODUTO/DUTO PEAD FLEXIVEL PAREDE SIMPLES, CORRUGACAO HELICOIDAL, COR PRETA, SEM ROSCA, DE 2", PARA CABEAMENTO SUBTERRANEO (NBR 15715)</t>
  </si>
  <si>
    <t>CAIXA DE INSPECAO PARA ATERRAMENTO E PARA RAIOS, EM POLIPROPILENO, DIAMETRO = 300 MM X ALTURA = 400 MM</t>
  </si>
  <si>
    <t>CABO DE COBRE, FLEXIVEL, CLASSE 4 OU 5, ISOLACAO EM PVC/A, ANTICHAMA BWF-B, COBERTURA PVC-ST1, ANTICHAMA BWF-B, 1 CONDUTOR, 0,6/1 KV, SECAO NOMINAL 35 MM2</t>
  </si>
  <si>
    <t>CAIXA INTERNA/EXTERNA DE MEDICAO PARA 1 MEDIDOR TRIFASICO, COM VISOR, EM CHAPA DE ACO 18 USG (PADRAO DA CONCESSIONARIA LOCAL)</t>
  </si>
  <si>
    <t>ARMACAO VERTICAL COM HASTE E CONTRA-PINO, EM CHAPA DE ACO GALVANIZADO 3/16", COM 1 ESTRIBO, SEM ISOLADOR</t>
  </si>
  <si>
    <t>ARRUELA LISA, REDONDA, DE LATAO POLIDO, DIAMETRO NOMINAL 5/8", DIAMETRO EXTERNO = 34 MM, DIAMETRO DO FURO = 17 MM, ESPESSURA = *2,5* MM</t>
  </si>
  <si>
    <t>FITA METALICA PERFURADA, L = *18* MM, ROLO DE 30 M, CARGA RECOMENDADA = *30* KGF</t>
  </si>
  <si>
    <t>CURVA 90 GRAUS, LONGA, DE PVC RIGIDO ROSCAVEL, DE 1 1/4", PARA ELETRODUTO</t>
  </si>
  <si>
    <t>LUVA EM PVC RIGIDO ROSCAVEL, DE 1 1/4", PARA ELETRODUTO</t>
  </si>
  <si>
    <t>ELETRODUTO DE PVC RIGIDO ROSCAVEL DE 1 1/4 ", SEM LUVA</t>
  </si>
  <si>
    <t>GUINDAUTO HIDRAULICO, CAPACIDADE MAXIMA DE CARGA 6200 KG, MOMENTO MAXIMO DE CARGA 11,7 TM, ALCANCE MAXIMO HORIZONTAL 9,70 M, PARA MONTAGEM SOBRE CHASSI DE CAMINHAO PBT MINIMO 13000 KG (INCLUI MONTAGEM, NAO INCLUI CAMINHAO)</t>
  </si>
  <si>
    <t>HASTE DE ATERRAMENTO EM ACO COM 3,00 M DE COMPRIMENTO E DN = 3/4", REVESTIDA COM BAIXA CAMADA DE COBRE, SEM CONECTOR</t>
  </si>
  <si>
    <t>ISOLADOR DE PORCELANA, TIPO ROLDANA, DIMENSOES DE *72* X *72* MM, PARA USO EM BAIXA TENSAO</t>
  </si>
  <si>
    <t>CAMINHAO TOCO, PESO BRUTO TOTAL 16000 KG, CARGA UTIL MAXIMA 11030 KG, DISTANCIA ENTRE EIXOS 5,41 M, POTENCIA 185 CV (INCLUI CABINE E CHASSI, NAO INCLUI CARROCERIA)</t>
  </si>
  <si>
    <t>CURVA 180 GRAUS, DE PVC RIGIDO ROSCAVEL, DE 1 1/4", PARA ELETRODUTO</t>
  </si>
  <si>
    <t>MOTORISTA OPERADOR DE CAMINHAO COM MUNCK (HORISTA)</t>
  </si>
  <si>
    <t>GRAMPO METALICO TIPO OLHAL PARA HASTE DE ATERRAMENTO DE 3/4", CONDUTOR DE *10* A 50 MM2</t>
  </si>
  <si>
    <t>PARAFUSO DE FERRO POLIDO, SEXTAVADO, COM ROSCA PARCIAL, DIAMETRO 5/8", COMPRIMENTO 6", COM PORCA E ARRUELA DE PRESSAO MEDIA</t>
  </si>
  <si>
    <t>CABO DE COBRE NU 35 MM2 MEIO-DURO</t>
  </si>
  <si>
    <t>CABO DE COBRE NU 50 MM2 MEIO-DURO</t>
  </si>
  <si>
    <t>BARRAMENTO TIPO PENTE TRIPOLAR 12 POLOS - 80 A</t>
  </si>
  <si>
    <t>TERMINAL A COMPRESSAO EM COBRE ESTANHADO PARA CABO 35 MM2, 1 FURO E 1 COMPRESSAO, PARA PARAFUSO DE FIXACAO M8</t>
  </si>
  <si>
    <t>PESQUISA.CABO.ALARME</t>
  </si>
  <si>
    <t>1696/AGETOP-CIVIL</t>
  </si>
  <si>
    <t>COMPENSADO RESINADO COLA FENÓLICA 12 MM 2,20X1,10 M</t>
  </si>
  <si>
    <t>ARAME RECOZIDO 18 BWG, 1,25 MM (0,01 KG/M)</t>
  </si>
  <si>
    <t>AÇO CA 60 - 5,0 MM (CORTADO E DOBRADO)</t>
  </si>
  <si>
    <t>PREGO POLIDO COM CABECA 18 X 24</t>
  </si>
  <si>
    <t>3939/AGETOP-CIVIL</t>
  </si>
  <si>
    <t>DISPOSITIVO DE PROTEÇÃO CONTRA SURTOS(DPS) 275V DE 8 A 40KA</t>
  </si>
  <si>
    <t>3274/AGETOP-CIVIL</t>
  </si>
  <si>
    <t>LAMPADA LED TUBULAR BIVOLT 18/20 W, BASE G13</t>
  </si>
  <si>
    <t>4058/AGETOP-CIVIL</t>
  </si>
  <si>
    <t>LUMINÁRIA LED RETANGULAR DE EMBUTIR COM REFLETOR DE ALUMÍNIO E ALETAS, CORPO METÁLICO, POTÊNCIA MÍNIMA DE 36W, FLUXO LUMINOSO IGUAL OU SUPERIOR A 3700 LUMENS, TCC DE 4000K, IP20, VIDA ÚTIL MÍN.: 50.000 H, MEDIDAS APROXIMADAS DE 125X30 CM</t>
  </si>
  <si>
    <t>LAMPADA LED TUBULAR BIVOLT 9/10 W, BASE G13</t>
  </si>
  <si>
    <t>4059/AGETOP-CIVIL</t>
  </si>
  <si>
    <t>LUMINÁRIA LED QUADRADA DE EMBUTIR COM REFLETOR DE ALUMÍNIO E ALETAS, CORPO EM METÁLICO, POTÊNCIA MÍNIMA DE 36W, FLUXO LUMINOSO IGUAL OU SUPERIOR A 3700 LUMENS, TCC DE 4000K, IP20, VIDA ÚTIL MÍN.: 50.000 H, MEDIDAS APROXIMADAS DE 60X60 CM</t>
  </si>
  <si>
    <t>0008/AGETOP-CIVIL</t>
  </si>
  <si>
    <t>AJUDANTE</t>
  </si>
  <si>
    <t>0012/AGETOP-CIVIL</t>
  </si>
  <si>
    <t>4060/AGETOP-CIVIL</t>
  </si>
  <si>
    <t>LUMINÁRIA LED RETANGULAR DE SOBREPOR COM REFLETOR DE ALUMÍNIO E ALETAS, CORPO METÁLICO, POTÊNCIA MÍNIMA DE 36W, FLUXO LUMINOSO IGUAL OU SUPERIOR A 3700 LUMENS, TCC DE 4000K, IP20, VIDA ÚTIL MÍN.: 50.000 H, MEDIDAS APROXIMADAS DE 125X30 CM</t>
  </si>
  <si>
    <t>LUMINARIA LED REFLETOR RETANGULAR BIVOLT, LUZ BRANCA, 30 W</t>
  </si>
  <si>
    <t>LUMINARIA LED REFLETOR RETANGULAR BIVOLT, LUZ BRANCA, 50 W</t>
  </si>
  <si>
    <t>PESQUISA.CIV.ELET200X100</t>
  </si>
  <si>
    <t>PESQUISA.TAMPA.ELETROCALHA200X100</t>
  </si>
  <si>
    <t>TAMPA PARA ELETROCALHA 200 MM - 3 M</t>
  </si>
  <si>
    <t>13.03</t>
  </si>
  <si>
    <t>3907/AGETOP-CIVIL</t>
  </si>
  <si>
    <t>ESPELHO BAQUELITE 4" X 2" 2 FUROS RJ - 45</t>
  </si>
  <si>
    <t>CONECTOR / TOMADA FEMEA RJ 45, CATEGORIA 6 (CAT 6) PARA CABOS</t>
  </si>
  <si>
    <t>CONECTOR MACHO RJ - 45, CATEGORIA 6</t>
  </si>
  <si>
    <t>PATCH PANEL, 48 PORTAS, CATEGORIA 6, COM RACKS DE 19" DE LARGURA E 2 U DE ALTURA</t>
  </si>
  <si>
    <t>CABO DE REDE, PAR TRANCADO UTP, 4 PARES, CATEGORIA 6 (CAT 6), ISOLAMENTO PVC (LSZH)</t>
  </si>
  <si>
    <t>13.04</t>
  </si>
  <si>
    <t>PESQUISA.CABO.SOM</t>
  </si>
  <si>
    <t>CABO DE SONORIZAÇÃO CRISTAL 2 X 1,5MM</t>
  </si>
  <si>
    <t>PESQUISA.CABO.XLR</t>
  </si>
  <si>
    <t>CABO XLR PARA MICROFONE</t>
  </si>
  <si>
    <t>PESQUISA.MESA.SOM</t>
  </si>
  <si>
    <t>MESA DE SOM 4 CANAIS COM PHANTOM POWER</t>
  </si>
  <si>
    <t>PESQUISA.AMPLIFICADOR</t>
  </si>
  <si>
    <t>AMPLIFICADOR DE POTENCIA 150W</t>
  </si>
  <si>
    <t>14.00</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</si>
  <si>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</si>
  <si>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</si>
  <si>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ABRACADEIRA DE NYLON PARA AMARRACAO DE CABOS, COMPRIMENTO DE 390 X *4,6* MM</t>
  </si>
  <si>
    <t>BUCHA DE NYLON, DIAMETRO DO FURO 8 MM, COMPRIMENTO 40 MM, COM PARAFUSO DE ROSCA SOBERBA, CABECA CHATA, FENDA SIMPLES, 4,8 X 50 MM</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</si>
  <si>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</si>
  <si>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</si>
  <si>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TUBO DE COBRE FLEXIVEL, D = 1/2 ", E = 0,79 MM, PARA AR-CONDICIONADO/ INSTALACOES GAS RESIDENCIAIS E COMERCIAIS</t>
  </si>
  <si>
    <t>TUBO DE BORRACHA ELASTOMERICA FLEXIVEL, PRETA, PARA ISOLAMENTO TERMICO DE TUBULACAO, DN 1/2" (12 MM), E= 19 MM, COEFICIENTE DE CONDUTIVIDADE TERMICA 0,036W/MK, VAPOR DE AGUA MAIOR OU IGUAL A 10.000</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</si>
  <si>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</si>
  <si>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</si>
  <si>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PESQUISA.CAIXA.ARC</t>
  </si>
  <si>
    <t>PESQUISA.CABO.PP.4x1.5</t>
  </si>
  <si>
    <t>15.00</t>
  </si>
  <si>
    <t>AJUDANTE DE OPERACAO EM GERAL (HORISTA)</t>
  </si>
  <si>
    <t>PLACA DE SINALIZACAO DE SEGURANCA CONTRA INCENDIO, FOTOLUMINESCENTE, RETANGULAR, *13 X 26* CM, EM PVC *2* MM ANTI-CHAMAS (SIMBOLOS, CORES E PICTOGRAMAS CONFORME NBR 16820)</t>
  </si>
  <si>
    <t>PLACA DE SINALIZACAO DE SEGURANCA CONTRA INCENDIO, FOTOLUMINESCENTE, QUADRADA, *20 X 20* CM, EM PVC *2* MM ANTI-CHAMAS (SIMBOLOS, CORES E PICTOGRAMAS CONFORME NBR 13434)</t>
  </si>
  <si>
    <t>PLACA DE SINALIZACAO DE SEGURANCA CONTRA INCENDIO, FOTOLUMINESCENTE, RETANGULAR, *20 X 40* CM, EM PVC *2* MM ANTI-CHAMAS (SIMBOLOS, CORES E PICTOGRAMAS CONFORME NBR 16820)</t>
  </si>
  <si>
    <t>PLACA DE SINALIZACAO DE SEGURANCA CONTRA INCENDIO - ALERTA, TRIANGULAR, BASE DE *30* CM, EM PVC *2* MM ANTI-CHAMAS (SIMBOLOS, CORES E PICTOGRAMAS CONFORME NBR 16820)</t>
  </si>
  <si>
    <t>PESQUISA.1703.15</t>
  </si>
  <si>
    <t>FITA DE DEMARCAÇÃO 50 MM</t>
  </si>
  <si>
    <t>16.00</t>
  </si>
  <si>
    <t>NIPLE DE FERRO GALVANIZADO, COM ROSCA BSP, DE 1/2"</t>
  </si>
  <si>
    <t>CONECTOR/ADAPTADOR FIXO, ROSCA FEMEA, METALICA, COM ANEL DESLIZANTE, DN 16 MM X 1/2", PARA TUBO PEX PARA INST. AGUA QUENTE/FRIA</t>
  </si>
  <si>
    <t>JOELHO/COTOVELO 90 GRAUS, METALICO, PARA CONEXAO COM ANEL DESLIZANTE, DN 16 MM, EM TUBO PEX PARA INST. AGUA QUENTE/FRIA</t>
  </si>
  <si>
    <t>TUBO MULTICAMADA PEX, DN 16 MM, PARA INSTALACOES A GAS (AMARELO)</t>
  </si>
  <si>
    <t>REGISTRO OU REGULADOR DE GAS COZINHA, VAZAO DE 2 KG/H, 2,8 KPA</t>
  </si>
  <si>
    <t>PASTA VEDA JUNTAS/ROSCA, LATA DE *500* G, PARA INSTALACOES DE GAS E OUTROS</t>
  </si>
  <si>
    <t>PORTA FERRO ABRIR TP QUADRICULADA C/ GUARNICAO 87 X 210CM</t>
  </si>
  <si>
    <t>CADEADO SIMPLES/COMUM, EM LATAO MACICO CROMADO, LARGURA DE 25 MM, HASTE DE ACO TEMPERADO, CEMENTADO (NAO LONGA), INCLUI 2 CHAVES</t>
  </si>
  <si>
    <t>BLOCO VEDACAO CONCRETO 14 X 19 X 39 CM (CLASSE D - NBR 6136)</t>
  </si>
  <si>
    <t>17.00</t>
  </si>
  <si>
    <t>CHAPA DE ACO GROSSA, ASTM A36, E = 3/8" (9,53 MM) 74,69 KG/M2</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</si>
  <si>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</si>
  <si>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</si>
  <si>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</si>
  <si>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</si>
  <si>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SUPORTE PARA CALHA DE 150 MM EM ACO GALVANIZADO</t>
  </si>
  <si>
    <t>PESQUISA.MOTOR</t>
  </si>
  <si>
    <t>MOTOR DO PORTÃO ELETRÔNICO DZ RIO 800KG 1/2 HP PPA C/ 3MT CREMALHEIRA GOLD, SUPORTE P/ MOTOR CHÃO E TROCA DE ROLDANA</t>
  </si>
  <si>
    <t>1264/AGETOP-CIVIL</t>
  </si>
  <si>
    <t>DISCO DE DESBASTE 7/8" PARA CONCRETO/FERRO (1/4" X 7")</t>
  </si>
  <si>
    <t>1334/AGETOP-CIVIL</t>
  </si>
  <si>
    <t>DISCO DE CORTE DIAM. 5/8"- 10"</t>
  </si>
  <si>
    <t>TUBO ACO GALVANIZADO COM COSTURA, CLASSE LEVE, DN 50 MM (2"), E = 3,00 MM, *4,40* KG/M (NBR 5580)</t>
  </si>
  <si>
    <t>2246/AGETOP-CIVIL</t>
  </si>
  <si>
    <t>ELETRODO 2.5 OK</t>
  </si>
  <si>
    <t>2417/AGETOP-CIVIL</t>
  </si>
  <si>
    <t>MASSA PLASTICA</t>
  </si>
  <si>
    <t>2467/AGETOP-CIVIL</t>
  </si>
  <si>
    <t>PRIMER SUPER-GALVITE</t>
  </si>
  <si>
    <t>2788/AGETOP-CIVIL</t>
  </si>
  <si>
    <t>COMPRESSOR DE 1,5HP-70L-140LB COM PISTOLA DE RESERVATÓRIO SUPERIOR E MANGUEIRA (MANUTENÇÃO E DEPRECIAÇÃO DO EQUIPAMENTO) - PREÇO DO EQUIPAMENTO NOVO DIVIDIDO POR 1.000</t>
  </si>
  <si>
    <t>2947/AGETOP-CIVIL</t>
  </si>
  <si>
    <t>FABRICAÇÃO / MONTAGEM</t>
  </si>
  <si>
    <t>18.00</t>
  </si>
  <si>
    <t>GRAMA BATATAIS EM PLACAS, SEM PLANTIO</t>
  </si>
  <si>
    <t>MUDA DE RASTEIRA/FORRACAO, AMENDOIM RASTEIRO/ONZE HORAS/AZULZINHA/IMPATIENS OU EQUIVALENTE DA REGIAO</t>
  </si>
  <si>
    <t>MUDA DE ARVORE ORNAMENTAL, OITI/AROEIRA SALSA/ANGICO/IPE/JACARANDA OU EQUIVALENTE DA REGIAO, H= *1* M</t>
  </si>
  <si>
    <t>GEOTEXTIL NAO TECIDO AGULHADO DE FILAMENTOS CONTINUOS 100% POLIESTER, RESITENCIA A TRACAO = 09 KN/M</t>
  </si>
  <si>
    <t>TERRA VEGETAL (GRANEL)</t>
  </si>
  <si>
    <t>19.00</t>
  </si>
  <si>
    <t>PAPEL SULFITE A4</t>
  </si>
  <si>
    <t>FL</t>
  </si>
  <si>
    <t>DESENHISTA DETALHISTA</t>
  </si>
  <si>
    <t>DESENHISTA PROJETISTA</t>
  </si>
  <si>
    <t>ENGENHEIRO OU ARQUITETO /PLENO - DE OBRA</t>
  </si>
  <si>
    <t>PLACA DE SINALIZACAO EM CHAPA DE ACO NUM 16 COM PINTURA REFLETIVA</t>
  </si>
  <si>
    <t>1899/AGETOP-CIVIL</t>
  </si>
  <si>
    <t>PLACA DE INAUGURACAO EM AÇO INOX (60X40 CM)</t>
  </si>
  <si>
    <t>PESQUISA.1610.13</t>
  </si>
  <si>
    <t>PLACA DE ACRILICO TRANSPARENTE ADESIVADA PARA SINALIZACAO DE PORTAS, BORDA POLIDA, DE *25 X 8*, E = 6 MM (NAO INCLUI ACESSORIOS PARA FIXACAO)</t>
  </si>
  <si>
    <t>SINAPI - Sistema Nacional de Pesquisa de Custos e Índices da Construção Civil</t>
  </si>
  <si>
    <t>Mês de Referência:</t>
  </si>
  <si>
    <t>01/2025</t>
  </si>
  <si>
    <t>Encargos sociais sobre a mão de obra:</t>
  </si>
  <si>
    <t>Data de emissão:</t>
  </si>
  <si>
    <t>11/02/2025</t>
  </si>
  <si>
    <t>GO</t>
  </si>
  <si>
    <t>Localidade</t>
  </si>
  <si>
    <t>GOIANIA</t>
  </si>
  <si>
    <t>CR = COEFICIENTE DE REPRESENTATIVIDADE</t>
  </si>
  <si>
    <t>Horista</t>
  </si>
  <si>
    <t>Mensalista</t>
  </si>
  <si>
    <t>Preços Medianos (R$):</t>
  </si>
  <si>
    <t>Código do
Insumo</t>
  </si>
  <si>
    <t>Descrição do Insumo</t>
  </si>
  <si>
    <t>Unidade</t>
  </si>
  <si>
    <t>Origem de
Preço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</si>
  <si>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</si>
  <si>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</si>
  <si>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</si>
  <si>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</si>
  <si>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</si>
  <si>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</si>
  <si>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</si>
  <si>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</si>
  <si>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</si>
  <si>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</si>
  <si>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</si>
  <si>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</si>
  <si>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</si>
  <si>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</si>
  <si>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</si>
  <si>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</si>
  <si>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</si>
  <si>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</si>
  <si>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</si>
  <si>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</si>
  <si>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</si>
  <si>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</si>
  <si>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</si>
  <si>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</si>
  <si>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</si>
  <si>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</si>
  <si>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</si>
  <si>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</si>
  <si>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</si>
  <si>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</si>
  <si>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</si>
  <si>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</si>
  <si>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</si>
  <si>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</si>
  <si>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</si>
  <si>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</si>
  <si>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</si>
  <si>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</si>
  <si>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</si>
  <si>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</si>
  <si>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</si>
  <si>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</si>
  <si>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</si>
  <si>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</si>
  <si>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</si>
  <si>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</si>
  <si>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</si>
  <si>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</si>
  <si>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</si>
  <si>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</si>
  <si>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</si>
  <si>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</si>
  <si>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</si>
  <si>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</si>
  <si>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32,0 MM, VERGALHAO</t>
  </si>
  <si>
    <t>ACO CA-50, 6,3 MM, DOBRADO E CORTADO</t>
  </si>
  <si>
    <t>ACO CA-60, 4,2 MM OU 5,0 MM, DOBRADO E CORTADO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</si>
  <si>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</si>
  <si>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</si>
  <si>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</si>
  <si>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</si>
  <si>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</si>
  <si>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</si>
  <si>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</si>
  <si>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</si>
  <si>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</si>
  <si>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</si>
  <si>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</si>
  <si>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</si>
  <si>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</si>
  <si>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</si>
  <si>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</si>
  <si>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</si>
  <si>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</si>
  <si>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</si>
  <si>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</si>
  <si>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</si>
  <si>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</si>
  <si>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</si>
  <si>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</si>
  <si>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</si>
  <si>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</si>
  <si>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32 MM X 1",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</si>
  <si>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</si>
  <si>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</si>
  <si>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</si>
  <si>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</si>
  <si>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</si>
  <si>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</si>
  <si>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</si>
  <si>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</si>
  <si>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</si>
  <si>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</si>
  <si>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</si>
  <si>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</si>
  <si>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</si>
  <si>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</si>
  <si>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</si>
  <si>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</si>
  <si>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</si>
  <si>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</si>
  <si>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</si>
  <si>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</si>
  <si>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</si>
  <si>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</si>
  <si>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</si>
  <si>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</si>
  <si>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</si>
  <si>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</si>
  <si>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</si>
  <si>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</si>
  <si>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</si>
  <si>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</si>
  <si>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</si>
  <si>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</si>
  <si>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ADITIVO ACELERADOR DE PEGA E ENDURECIMENTO PARA ARGAMASSAS E CONCRETOS, LIQUIDO E ISENTO DE CLORETOS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</si>
  <si>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</si>
  <si>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</si>
  <si>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</si>
  <si>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</si>
  <si>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</si>
  <si>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</si>
  <si>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</si>
  <si>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</si>
  <si>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</si>
  <si>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</si>
  <si>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</si>
  <si>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</si>
  <si>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</si>
  <si>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</si>
  <si>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</si>
  <si>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</si>
  <si>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</si>
  <si>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</si>
  <si>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</si>
  <si>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(MENSALISTA)</t>
  </si>
  <si>
    <t>AJUDANTE DE PINTOR (HORISTA)</t>
  </si>
  <si>
    <t>AJUDANTE DE PINTOR (MENSALISTA)</t>
  </si>
  <si>
    <t>AJUDANTE DE SERRALHEIRO (HORISTA)</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</si>
  <si>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</si>
  <si>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</si>
  <si>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</si>
  <si>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</si>
  <si>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</si>
  <si>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</si>
  <si>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</si>
  <si>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</si>
  <si>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</si>
  <si>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</si>
  <si>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</si>
  <si>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</si>
  <si>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</si>
  <si>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</si>
  <si>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</si>
  <si>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</si>
  <si>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</si>
  <si>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</si>
  <si>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</si>
  <si>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</si>
  <si>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</si>
  <si>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</si>
  <si>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</si>
  <si>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</si>
  <si>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</si>
  <si>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</si>
  <si>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</si>
  <si>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</si>
  <si>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</si>
  <si>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</si>
  <si>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</si>
  <si>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</si>
  <si>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</si>
  <si>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</si>
  <si>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</si>
  <si>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</si>
  <si>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</si>
  <si>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</si>
  <si>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</si>
  <si>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</si>
  <si>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</si>
  <si>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</si>
  <si>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</si>
  <si>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</si>
  <si>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</si>
  <si>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</si>
  <si>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</si>
  <si>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</si>
  <si>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</si>
  <si>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</si>
  <si>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</si>
  <si>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</si>
  <si>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</si>
  <si>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</si>
  <si>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</si>
  <si>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</si>
  <si>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</si>
  <si>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</si>
  <si>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</si>
  <si>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</si>
  <si>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</si>
  <si>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</si>
  <si>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</si>
  <si>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</si>
  <si>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</si>
  <si>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</si>
  <si>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</si>
  <si>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</si>
  <si>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</si>
  <si>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</si>
  <si>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</si>
  <si>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</si>
  <si>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</si>
  <si>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</si>
  <si>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</si>
  <si>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</si>
  <si>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</si>
  <si>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</si>
  <si>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</si>
  <si>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</si>
  <si>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</si>
  <si>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</si>
  <si>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</si>
  <si>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</si>
  <si>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</si>
  <si>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</si>
  <si>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</si>
  <si>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</si>
  <si>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</si>
  <si>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</si>
  <si>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</si>
  <si>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</si>
  <si>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</si>
  <si>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</si>
  <si>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</si>
  <si>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</si>
  <si>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</si>
  <si>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</si>
  <si>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</si>
  <si>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</si>
  <si>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</si>
  <si>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</si>
  <si>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</si>
  <si>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</si>
  <si>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</si>
  <si>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</si>
  <si>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</si>
  <si>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</si>
  <si>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</si>
  <si>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</si>
  <si>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</si>
  <si>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</si>
  <si>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</si>
  <si>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</si>
  <si>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</si>
  <si>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</si>
  <si>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</si>
  <si>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</si>
  <si>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</si>
  <si>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</si>
  <si>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</si>
  <si>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</si>
  <si>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</si>
  <si>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</si>
  <si>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</si>
  <si>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</si>
  <si>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</si>
  <si>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</si>
  <si>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</si>
  <si>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</si>
  <si>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</si>
  <si>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</si>
  <si>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</si>
  <si>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</si>
  <si>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GALVANIZADO 16 BWG, D = 1,65MM (0,0166 KG/M)</t>
  </si>
  <si>
    <t>ARAME PROTEGIDO COM POLIMERO PARA GABIAO, DIAMETRO 2,2 MM</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</si>
  <si>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</si>
  <si>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</si>
  <si>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</si>
  <si>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TIPO AC III E</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</si>
  <si>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</si>
  <si>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</si>
  <si>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</si>
  <si>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</si>
  <si>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</si>
  <si>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</si>
  <si>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</si>
  <si>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</si>
  <si>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</si>
  <si>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</si>
  <si>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</si>
  <si>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</si>
  <si>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</si>
  <si>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</si>
  <si>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</si>
  <si>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</si>
  <si>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</si>
  <si>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</si>
  <si>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</si>
  <si>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</si>
  <si>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</si>
  <si>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</si>
  <si>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</si>
  <si>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</si>
  <si>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</si>
  <si>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</si>
  <si>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</si>
  <si>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</si>
  <si>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</si>
  <si>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</si>
  <si>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</si>
  <si>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</si>
  <si>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</si>
  <si>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</si>
  <si>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</si>
  <si>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</si>
  <si>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</si>
  <si>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</si>
  <si>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</si>
  <si>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</si>
  <si>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</si>
  <si>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</si>
  <si>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</si>
  <si>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</si>
  <si>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</si>
  <si>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</si>
  <si>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</si>
  <si>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</si>
  <si>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</si>
  <si>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</si>
  <si>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</si>
  <si>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</si>
  <si>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</si>
  <si>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</si>
  <si>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</si>
  <si>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</si>
  <si>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</si>
  <si>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</si>
  <si>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</si>
  <si>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</si>
  <si>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</si>
  <si>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</si>
  <si>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</si>
  <si>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</si>
  <si>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</si>
  <si>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OCULTO / CARENADO, DE LOUCA BRANCA (SEM ASSENTO) - PADRAO ALTO</t>
  </si>
  <si>
    <t>BACIA SANITARIA (VASO) CONVENCIONAL PARA USO ESPECIFICO (HOSPITAIS, CLINICAS), COM FURO FRONTAL, DE LOUCA BRANCA,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</si>
  <si>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</si>
  <si>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</si>
  <si>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</si>
  <si>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</si>
  <si>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</si>
  <si>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</si>
  <si>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</si>
  <si>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</si>
  <si>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</si>
  <si>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</si>
  <si>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</si>
  <si>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</si>
  <si>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</si>
  <si>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</si>
  <si>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</si>
  <si>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</si>
  <si>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</si>
  <si>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</si>
  <si>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</si>
  <si>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</si>
  <si>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SIMPLES, CEGA EM LADO OPOSTO, COR CINZA</t>
  </si>
  <si>
    <t>BARRA ANTIPANICO SIMPLES, COM FECHADURA LADO OPOSTO,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</si>
  <si>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</si>
  <si>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</si>
  <si>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</si>
  <si>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</si>
  <si>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</si>
  <si>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</si>
  <si>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</si>
  <si>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</si>
  <si>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</si>
  <si>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</si>
  <si>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</si>
  <si>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</si>
  <si>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</si>
  <si>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</si>
  <si>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</si>
  <si>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70CM,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</si>
  <si>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</si>
  <si>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</si>
  <si>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</si>
  <si>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</si>
  <si>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</si>
  <si>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</si>
  <si>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</si>
  <si>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</si>
  <si>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</si>
  <si>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</si>
  <si>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</si>
  <si>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</si>
  <si>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</si>
  <si>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</si>
  <si>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</si>
  <si>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</si>
  <si>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</si>
  <si>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</si>
  <si>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</si>
  <si>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</si>
  <si>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</si>
  <si>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</si>
  <si>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</si>
  <si>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</si>
  <si>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</si>
  <si>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</si>
  <si>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</si>
  <si>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</si>
  <si>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</si>
  <si>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</si>
  <si>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</si>
  <si>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</si>
  <si>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</si>
  <si>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</si>
  <si>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</si>
  <si>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</si>
  <si>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</si>
  <si>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</si>
  <si>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</si>
  <si>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</si>
  <si>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</si>
  <si>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</si>
  <si>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</si>
  <si>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</si>
  <si>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</si>
  <si>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</si>
  <si>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</si>
  <si>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</si>
  <si>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</si>
  <si>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</si>
  <si>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</si>
  <si>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</si>
  <si>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</si>
  <si>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</si>
  <si>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</si>
  <si>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</si>
  <si>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</si>
  <si>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</si>
  <si>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</si>
  <si>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</si>
  <si>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</si>
  <si>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</si>
  <si>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</si>
  <si>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</si>
  <si>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</si>
  <si>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</si>
  <si>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</si>
  <si>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</si>
  <si>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</si>
  <si>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</si>
  <si>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</si>
  <si>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</si>
  <si>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</si>
  <si>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</si>
  <si>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</si>
  <si>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</si>
  <si>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</si>
  <si>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</si>
  <si>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</si>
  <si>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</si>
  <si>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</si>
  <si>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</si>
  <si>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</si>
  <si>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</si>
  <si>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</si>
  <si>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</si>
  <si>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</si>
  <si>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</si>
  <si>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</si>
  <si>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</si>
  <si>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</si>
  <si>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</si>
  <si>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</si>
  <si>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</si>
  <si>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</si>
  <si>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</si>
  <si>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</si>
  <si>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</si>
  <si>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</si>
  <si>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</si>
  <si>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</si>
  <si>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</si>
  <si>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</si>
  <si>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</si>
  <si>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</si>
  <si>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</si>
  <si>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</si>
  <si>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</si>
  <si>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</si>
  <si>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</si>
  <si>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</si>
  <si>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</si>
  <si>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</si>
  <si>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</si>
  <si>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</si>
  <si>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</si>
  <si>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</si>
  <si>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</si>
  <si>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</si>
  <si>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</si>
  <si>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</si>
  <si>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</si>
  <si>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</si>
  <si>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</si>
  <si>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</si>
  <si>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</si>
  <si>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</si>
  <si>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</si>
  <si>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</si>
  <si>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</si>
  <si>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</si>
  <si>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</si>
  <si>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</si>
  <si>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</si>
  <si>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</si>
  <si>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</si>
  <si>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</si>
  <si>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</si>
  <si>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</si>
  <si>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</si>
  <si>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</si>
  <si>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</si>
  <si>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</si>
  <si>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</si>
  <si>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</si>
  <si>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</si>
  <si>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</si>
  <si>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</si>
  <si>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</si>
  <si>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</si>
  <si>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</si>
  <si>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</si>
  <si>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</si>
  <si>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</si>
  <si>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</si>
  <si>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</si>
  <si>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</si>
  <si>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</si>
  <si>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</si>
  <si>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</si>
  <si>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</si>
  <si>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</si>
  <si>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</si>
  <si>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</si>
  <si>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</si>
  <si>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</si>
  <si>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</si>
  <si>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</si>
  <si>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</si>
  <si>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</si>
  <si>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</si>
  <si>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</si>
  <si>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</si>
  <si>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</si>
  <si>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</si>
  <si>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</si>
  <si>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</si>
  <si>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</si>
  <si>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</si>
  <si>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</si>
  <si>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</si>
  <si>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</si>
  <si>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</si>
  <si>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</si>
  <si>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</si>
  <si>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60 X 50 MM, PARA AGUA FRIA PREDIAL</t>
  </si>
  <si>
    <t>BUCHA DE REDUCAO DE PVC, SOLDAVEL, LONGA, COM 32 X 20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</si>
  <si>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</si>
  <si>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</si>
  <si>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</si>
  <si>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</si>
  <si>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</si>
  <si>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</si>
  <si>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</si>
  <si>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</si>
  <si>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</si>
  <si>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</si>
  <si>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</si>
  <si>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</si>
  <si>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</si>
  <si>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</si>
  <si>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</si>
  <si>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</si>
  <si>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</si>
  <si>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</si>
  <si>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</si>
  <si>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</si>
  <si>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</si>
  <si>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</si>
  <si>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</si>
  <si>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</si>
  <si>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</si>
  <si>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</si>
  <si>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</si>
  <si>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</si>
  <si>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</si>
  <si>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</si>
  <si>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</si>
  <si>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</si>
  <si>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</si>
  <si>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</si>
  <si>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</si>
  <si>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</si>
  <si>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</si>
  <si>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</si>
  <si>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</si>
  <si>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</si>
  <si>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</si>
  <si>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</si>
  <si>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</si>
  <si>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</si>
  <si>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</si>
  <si>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</si>
  <si>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</si>
  <si>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</si>
  <si>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</si>
  <si>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</si>
  <si>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</si>
  <si>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</si>
  <si>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</si>
  <si>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</si>
  <si>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</si>
  <si>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</si>
  <si>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</si>
  <si>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</si>
  <si>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</si>
  <si>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</si>
  <si>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</si>
  <si>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</si>
  <si>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</si>
  <si>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</si>
  <si>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</si>
  <si>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</si>
  <si>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</si>
  <si>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</si>
  <si>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</si>
  <si>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</si>
  <si>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</si>
  <si>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</si>
  <si>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</si>
  <si>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</si>
  <si>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</si>
  <si>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</si>
  <si>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</si>
  <si>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</si>
  <si>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</si>
  <si>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</si>
  <si>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</si>
  <si>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</si>
  <si>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</si>
  <si>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</si>
  <si>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</si>
  <si>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</si>
  <si>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</si>
  <si>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</si>
  <si>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</si>
  <si>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</si>
  <si>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</si>
  <si>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</si>
  <si>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</si>
  <si>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</si>
  <si>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</si>
  <si>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</si>
  <si>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</si>
  <si>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</si>
  <si>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</si>
  <si>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</si>
  <si>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</si>
  <si>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</si>
  <si>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</si>
  <si>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</si>
  <si>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</si>
  <si>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</si>
  <si>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</si>
  <si>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</si>
  <si>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</si>
  <si>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</si>
  <si>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</si>
  <si>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</si>
  <si>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</si>
  <si>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</si>
  <si>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</si>
  <si>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</si>
  <si>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</si>
  <si>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</si>
  <si>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</si>
  <si>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</si>
  <si>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</si>
  <si>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</si>
  <si>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</si>
  <si>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</si>
  <si>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</si>
  <si>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</si>
  <si>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</si>
  <si>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</si>
  <si>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</si>
  <si>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</si>
  <si>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</si>
  <si>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</si>
  <si>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</si>
  <si>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</si>
  <si>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</si>
  <si>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</si>
  <si>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</si>
  <si>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</si>
  <si>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</si>
  <si>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</si>
  <si>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</si>
  <si>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</si>
  <si>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</si>
  <si>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</si>
  <si>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</si>
  <si>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</si>
  <si>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</si>
  <si>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</si>
  <si>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</si>
  <si>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</si>
  <si>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</si>
  <si>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</si>
  <si>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</si>
  <si>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</si>
  <si>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</si>
  <si>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</si>
  <si>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</si>
  <si>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</si>
  <si>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</si>
  <si>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</si>
  <si>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</si>
  <si>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</si>
  <si>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</si>
  <si>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</si>
  <si>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</si>
  <si>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</si>
  <si>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</si>
  <si>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</si>
  <si>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</si>
  <si>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</si>
  <si>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</si>
  <si>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</si>
  <si>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</si>
  <si>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</si>
  <si>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</si>
  <si>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</si>
  <si>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</si>
  <si>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</si>
  <si>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</si>
  <si>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</si>
  <si>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</si>
  <si>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</si>
  <si>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</si>
  <si>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</si>
  <si>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</si>
  <si>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</si>
  <si>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</si>
  <si>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</si>
  <si>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</si>
  <si>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</si>
  <si>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</si>
  <si>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</si>
  <si>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</si>
  <si>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</si>
  <si>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</si>
  <si>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</si>
  <si>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</si>
  <si>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</si>
  <si>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</si>
  <si>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</si>
  <si>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</si>
  <si>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</si>
  <si>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</si>
  <si>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</si>
  <si>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</si>
  <si>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</si>
  <si>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</si>
  <si>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</si>
  <si>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</si>
  <si>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</si>
  <si>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</si>
  <si>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</si>
  <si>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</si>
  <si>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</si>
  <si>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</si>
  <si>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</si>
  <si>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</si>
  <si>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</si>
  <si>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</si>
  <si>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</si>
  <si>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</si>
  <si>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</si>
  <si>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</si>
  <si>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</si>
  <si>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</si>
  <si>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</si>
  <si>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</si>
  <si>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</si>
  <si>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</si>
  <si>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</si>
  <si>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</si>
  <si>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</si>
  <si>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</si>
  <si>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</si>
  <si>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</si>
  <si>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</si>
  <si>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</si>
  <si>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</si>
  <si>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</si>
  <si>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</si>
  <si>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</si>
  <si>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</si>
  <si>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</si>
  <si>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</si>
  <si>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</si>
  <si>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</si>
  <si>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</si>
  <si>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</si>
  <si>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</si>
  <si>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</si>
  <si>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</si>
  <si>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</si>
  <si>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</si>
  <si>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</si>
  <si>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</si>
  <si>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</si>
  <si>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</si>
  <si>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</si>
  <si>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</si>
  <si>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</si>
  <si>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</si>
  <si>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</si>
  <si>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</si>
  <si>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</si>
  <si>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</si>
  <si>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</si>
  <si>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</si>
  <si>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</si>
  <si>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</si>
  <si>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</si>
  <si>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</si>
  <si>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</si>
  <si>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</si>
  <si>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</si>
  <si>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</si>
  <si>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</si>
  <si>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</si>
  <si>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</si>
  <si>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</si>
  <si>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</si>
  <si>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</si>
  <si>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</si>
  <si>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PARA PINTURA</t>
  </si>
  <si>
    <t>CAL VIRGEM COMUM PARA ARGAMASSAS (NBR 6453)</t>
  </si>
  <si>
    <t>CALCARIO DOLOMITICO A (POSTO PEDREIRA/FORNECEDOR,  SEM FRETE)</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</si>
  <si>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</si>
  <si>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</si>
  <si>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</si>
  <si>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</si>
  <si>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</si>
  <si>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</si>
  <si>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</si>
  <si>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</si>
  <si>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</si>
  <si>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</si>
  <si>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</si>
  <si>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</si>
  <si>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</si>
  <si>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</si>
  <si>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</si>
  <si>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</si>
  <si>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</si>
  <si>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</si>
  <si>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</si>
  <si>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</si>
  <si>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</si>
  <si>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</si>
  <si>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</si>
  <si>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</si>
  <si>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</si>
  <si>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</si>
  <si>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</si>
  <si>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</si>
  <si>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</si>
  <si>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</si>
  <si>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</si>
  <si>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</si>
  <si>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</si>
  <si>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</si>
  <si>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</si>
  <si>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</si>
  <si>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</si>
  <si>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</si>
  <si>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</si>
  <si>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</si>
  <si>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</si>
  <si>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</si>
  <si>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</si>
  <si>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</si>
  <si>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</si>
  <si>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</si>
  <si>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</si>
  <si>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</si>
  <si>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</si>
  <si>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</si>
  <si>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</si>
  <si>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</si>
  <si>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</si>
  <si>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</si>
  <si>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</si>
  <si>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</si>
  <si>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</si>
  <si>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</si>
  <si>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</si>
  <si>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</si>
  <si>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</si>
  <si>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</si>
  <si>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</si>
  <si>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</si>
  <si>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</si>
  <si>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</si>
  <si>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</si>
  <si>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</si>
  <si>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</si>
  <si>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</si>
  <si>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</si>
  <si>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</si>
  <si>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</si>
  <si>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</si>
  <si>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</si>
  <si>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</si>
  <si>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</si>
  <si>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</si>
  <si>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</si>
  <si>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</si>
  <si>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</si>
  <si>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</si>
  <si>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</si>
  <si>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</si>
  <si>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</si>
  <si>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</si>
  <si>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</si>
  <si>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</si>
  <si>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</si>
  <si>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</si>
  <si>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</si>
  <si>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</si>
  <si>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</si>
  <si>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</si>
  <si>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</si>
  <si>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</si>
  <si>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</si>
  <si>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</si>
  <si>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</si>
  <si>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</si>
  <si>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</si>
  <si>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</si>
  <si>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</si>
  <si>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</si>
  <si>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</si>
  <si>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</si>
  <si>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</si>
  <si>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</si>
  <si>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</si>
  <si>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</si>
  <si>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</si>
  <si>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</si>
  <si>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</si>
  <si>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</si>
  <si>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</si>
  <si>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</si>
  <si>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</si>
  <si>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</si>
  <si>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</si>
  <si>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</si>
  <si>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</si>
  <si>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</si>
  <si>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</si>
  <si>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</si>
  <si>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</si>
  <si>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</si>
  <si>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</si>
  <si>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</si>
  <si>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</si>
  <si>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</si>
  <si>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</si>
  <si>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</si>
  <si>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</si>
  <si>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</si>
  <si>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</si>
  <si>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</si>
  <si>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</si>
  <si>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</si>
  <si>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</si>
  <si>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</si>
  <si>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</si>
  <si>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</si>
  <si>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</si>
  <si>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</si>
  <si>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</si>
  <si>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</si>
  <si>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3/4" (19,05 MM) 149,39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</si>
  <si>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</si>
  <si>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</si>
  <si>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</si>
  <si>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</si>
  <si>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</si>
  <si>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</si>
  <si>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</si>
  <si>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</si>
  <si>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</si>
  <si>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</si>
  <si>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</si>
  <si>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</si>
  <si>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</si>
  <si>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</si>
  <si>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</si>
  <si>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</si>
  <si>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</si>
  <si>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</si>
  <si>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</si>
  <si>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</si>
  <si>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</si>
  <si>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</si>
  <si>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</si>
  <si>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</si>
  <si>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</si>
  <si>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</si>
  <si>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</si>
  <si>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</si>
  <si>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</si>
  <si>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</si>
  <si>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</si>
  <si>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</si>
  <si>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</si>
  <si>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</si>
  <si>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</si>
  <si>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</si>
  <si>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</si>
  <si>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</si>
  <si>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</si>
  <si>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</si>
  <si>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</si>
  <si>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</si>
  <si>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</si>
  <si>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</si>
  <si>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</si>
  <si>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</si>
  <si>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</si>
  <si>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CROMADO, COM CANO, 4 TEMPERATURAS (110/220 V)</t>
  </si>
  <si>
    <t>CIMENTO BRANCO NAO ESTRUTURAL (CPB - NAO ESTRUTURAL)</t>
  </si>
  <si>
    <t>CIMENTO IMPERMEABILIZANTE DE PEGA ULTRARRAPIDA PARA TAMPONAMENTOS</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</si>
  <si>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</si>
  <si>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</si>
  <si>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</si>
  <si>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</si>
  <si>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</si>
  <si>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</si>
  <si>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</si>
  <si>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</si>
  <si>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</si>
  <si>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</si>
  <si>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</si>
  <si>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</si>
  <si>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</si>
  <si>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</si>
  <si>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</si>
  <si>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</si>
  <si>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</si>
  <si>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</si>
  <si>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</si>
  <si>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</si>
  <si>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</si>
  <si>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</si>
  <si>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</si>
  <si>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</si>
  <si>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</si>
  <si>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</si>
  <si>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</si>
  <si>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</si>
  <si>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</si>
  <si>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</si>
  <si>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</si>
  <si>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</si>
  <si>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</si>
  <si>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</si>
  <si>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</si>
  <si>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</si>
  <si>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</si>
  <si>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</si>
  <si>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</si>
  <si>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</si>
  <si>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</si>
  <si>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</si>
  <si>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</si>
  <si>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</si>
  <si>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</si>
  <si>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</si>
  <si>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</si>
  <si>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</si>
  <si>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</si>
  <si>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</si>
  <si>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</si>
  <si>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</si>
  <si>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</si>
  <si>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</si>
  <si>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</si>
  <si>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</si>
  <si>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</si>
  <si>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</si>
  <si>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</si>
  <si>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</si>
  <si>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</si>
  <si>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</si>
  <si>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</si>
  <si>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</si>
  <si>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</si>
  <si>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</si>
  <si>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</si>
  <si>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</si>
  <si>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</si>
  <si>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</si>
  <si>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</si>
  <si>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</si>
  <si>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</si>
  <si>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</si>
  <si>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</si>
  <si>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</si>
  <si>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</si>
  <si>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</si>
  <si>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</si>
  <si>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</si>
  <si>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</si>
  <si>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</si>
  <si>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</si>
  <si>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</si>
  <si>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</si>
  <si>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</si>
  <si>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</si>
  <si>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</si>
  <si>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</si>
  <si>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</si>
  <si>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</si>
  <si>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</si>
  <si>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</si>
  <si>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</si>
  <si>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</si>
  <si>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</si>
  <si>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</si>
  <si>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</si>
  <si>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</si>
  <si>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</si>
  <si>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</si>
  <si>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</si>
  <si>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</si>
  <si>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</si>
  <si>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</si>
  <si>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</si>
  <si>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</si>
  <si>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</si>
  <si>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</si>
  <si>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</si>
  <si>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</si>
  <si>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</si>
  <si>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</si>
  <si>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</si>
  <si>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</si>
  <si>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</si>
  <si>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</si>
  <si>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</si>
  <si>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</si>
  <si>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</si>
  <si>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</si>
  <si>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</si>
  <si>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</si>
  <si>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</si>
  <si>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</si>
  <si>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</si>
  <si>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</si>
  <si>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</si>
  <si>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</si>
  <si>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</si>
  <si>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</si>
  <si>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</si>
  <si>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</si>
  <si>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</si>
  <si>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</si>
  <si>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</si>
  <si>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</si>
  <si>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</si>
  <si>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</si>
  <si>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</si>
  <si>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</si>
  <si>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</si>
  <si>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</si>
  <si>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</si>
  <si>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</si>
  <si>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</si>
  <si>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</si>
  <si>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</si>
  <si>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</si>
  <si>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</si>
  <si>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</si>
  <si>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</si>
  <si>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</si>
  <si>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</si>
  <si>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</si>
  <si>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</si>
  <si>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</si>
  <si>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</si>
  <si>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</si>
  <si>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</si>
  <si>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</si>
  <si>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</si>
  <si>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</si>
  <si>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</si>
  <si>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</si>
  <si>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</si>
  <si>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</si>
  <si>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</si>
  <si>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</si>
  <si>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</si>
  <si>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</si>
  <si>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</si>
  <si>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</si>
  <si>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</si>
  <si>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</si>
  <si>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</si>
  <si>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</si>
  <si>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</si>
  <si>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</si>
  <si>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</si>
  <si>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</si>
  <si>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</si>
  <si>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</si>
  <si>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</si>
  <si>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</si>
  <si>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</si>
  <si>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</si>
  <si>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</si>
  <si>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</si>
  <si>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</si>
  <si>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</si>
  <si>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</si>
  <si>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</si>
  <si>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</si>
  <si>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</si>
  <si>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</si>
  <si>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</si>
  <si>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</si>
  <si>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</si>
  <si>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</si>
  <si>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</si>
  <si>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</si>
  <si>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</si>
  <si>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</si>
  <si>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</si>
  <si>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</si>
  <si>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</si>
  <si>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</si>
  <si>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</si>
  <si>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</si>
  <si>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</si>
  <si>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</si>
  <si>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</si>
  <si>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</si>
  <si>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</si>
  <si>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</si>
  <si>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</si>
  <si>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</si>
  <si>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</si>
  <si>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</si>
  <si>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</si>
  <si>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</si>
  <si>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</si>
  <si>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</si>
  <si>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</si>
  <si>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</si>
  <si>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</si>
  <si>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</si>
  <si>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</si>
  <si>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</si>
  <si>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</si>
  <si>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</si>
  <si>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</si>
  <si>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</si>
  <si>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</si>
  <si>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</si>
  <si>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</si>
  <si>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</si>
  <si>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</si>
  <si>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</si>
  <si>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</si>
  <si>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</si>
  <si>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</si>
  <si>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</si>
  <si>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</si>
  <si>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</si>
  <si>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</si>
  <si>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</si>
  <si>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</si>
  <si>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</si>
  <si>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</si>
  <si>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</si>
  <si>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</si>
  <si>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</si>
  <si>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</si>
  <si>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</si>
  <si>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</si>
  <si>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</si>
  <si>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</si>
  <si>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</si>
  <si>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</si>
  <si>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</si>
  <si>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</si>
  <si>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</si>
  <si>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</si>
  <si>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</si>
  <si>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</si>
  <si>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</si>
  <si>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</si>
  <si>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</si>
  <si>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</si>
  <si>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</si>
  <si>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</si>
  <si>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</si>
  <si>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</si>
  <si>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</si>
  <si>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</si>
  <si>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</si>
  <si>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</si>
  <si>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</si>
  <si>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</si>
  <si>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</si>
  <si>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</si>
  <si>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</si>
  <si>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</si>
  <si>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</si>
  <si>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</si>
  <si>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</si>
  <si>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</si>
  <si>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</si>
  <si>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</si>
  <si>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</si>
  <si>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</si>
  <si>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</si>
  <si>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</si>
  <si>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</si>
  <si>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</si>
  <si>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</si>
  <si>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</si>
  <si>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</si>
  <si>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</si>
  <si>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</si>
  <si>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</si>
  <si>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</si>
  <si>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</si>
  <si>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</si>
  <si>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</si>
  <si>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</si>
  <si>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</si>
  <si>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</si>
  <si>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</si>
  <si>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</si>
  <si>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</si>
  <si>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</si>
  <si>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</si>
  <si>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</si>
  <si>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</si>
  <si>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</si>
  <si>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</si>
  <si>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</si>
  <si>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</si>
  <si>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</si>
  <si>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</si>
  <si>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</si>
  <si>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</si>
  <si>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</si>
  <si>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</si>
  <si>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</si>
  <si>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</si>
  <si>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</si>
  <si>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</si>
  <si>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</si>
  <si>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</si>
  <si>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</si>
  <si>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</si>
  <si>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</si>
  <si>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</si>
  <si>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</si>
  <si>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</si>
  <si>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</si>
  <si>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</si>
  <si>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</si>
  <si>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</si>
  <si>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</si>
  <si>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</si>
  <si>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</si>
  <si>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</si>
  <si>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</si>
  <si>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</si>
  <si>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</si>
  <si>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</si>
  <si>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</si>
  <si>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</si>
  <si>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</si>
  <si>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</si>
  <si>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</si>
  <si>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</si>
  <si>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</si>
  <si>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</si>
  <si>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</si>
  <si>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</si>
  <si>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</si>
  <si>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</si>
  <si>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</si>
  <si>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</si>
  <si>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</si>
  <si>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</si>
  <si>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</si>
  <si>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</si>
  <si>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</si>
  <si>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</si>
  <si>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</si>
  <si>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</si>
  <si>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</si>
  <si>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</si>
  <si>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</si>
  <si>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</si>
  <si>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</si>
  <si>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</si>
  <si>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</si>
  <si>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</si>
  <si>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</si>
  <si>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</si>
  <si>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</si>
  <si>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</si>
  <si>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</si>
  <si>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</si>
  <si>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</si>
  <si>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</si>
  <si>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</si>
  <si>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</si>
  <si>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</si>
  <si>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</si>
  <si>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</si>
  <si>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</si>
  <si>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</si>
  <si>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</si>
  <si>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</si>
  <si>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</si>
  <si>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</si>
  <si>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</si>
  <si>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</si>
  <si>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</si>
  <si>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</si>
  <si>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</si>
  <si>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</si>
  <si>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</si>
  <si>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</si>
  <si>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</si>
  <si>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</si>
  <si>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</si>
  <si>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</si>
  <si>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</si>
  <si>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</si>
  <si>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</si>
  <si>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</si>
  <si>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</si>
  <si>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</si>
  <si>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</si>
  <si>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</si>
  <si>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</si>
  <si>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</si>
  <si>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</si>
  <si>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</si>
  <si>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</si>
  <si>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</si>
  <si>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</si>
  <si>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</si>
  <si>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</si>
  <si>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</si>
  <si>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</si>
  <si>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</si>
  <si>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</si>
  <si>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</si>
  <si>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</si>
  <si>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</si>
  <si>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</si>
  <si>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</si>
  <si>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</si>
  <si>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</si>
  <si>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</si>
  <si>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</si>
  <si>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</si>
  <si>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</si>
  <si>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</si>
  <si>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</si>
  <si>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</si>
  <si>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</si>
  <si>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</si>
  <si>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</si>
  <si>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</si>
  <si>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</si>
  <si>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</si>
  <si>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</si>
  <si>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</si>
  <si>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</si>
  <si>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</si>
  <si>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32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</si>
  <si>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</si>
  <si>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</si>
  <si>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</si>
  <si>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</si>
  <si>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</si>
  <si>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</si>
  <si>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</si>
  <si>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</si>
  <si>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</si>
  <si>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</si>
  <si>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</si>
  <si>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</si>
  <si>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</si>
  <si>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</si>
  <si>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</si>
  <si>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</si>
  <si>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</si>
  <si>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</si>
  <si>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</si>
  <si>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</si>
  <si>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</si>
  <si>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</si>
  <si>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</si>
  <si>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</si>
  <si>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</si>
  <si>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</si>
  <si>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</si>
  <si>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</si>
  <si>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</si>
  <si>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</si>
  <si>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</si>
  <si>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</si>
  <si>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</si>
  <si>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</si>
  <si>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</si>
  <si>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</si>
  <si>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</si>
  <si>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</si>
  <si>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</si>
  <si>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</si>
  <si>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</si>
  <si>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</si>
  <si>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</si>
  <si>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</si>
  <si>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</si>
  <si>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</si>
  <si>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</si>
  <si>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</si>
  <si>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</si>
  <si>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</si>
  <si>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</si>
  <si>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</si>
  <si>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</si>
  <si>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</si>
  <si>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</si>
  <si>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</si>
  <si>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</si>
  <si>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</si>
  <si>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</si>
  <si>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</si>
  <si>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</si>
  <si>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</si>
  <si>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</si>
  <si>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</si>
  <si>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</si>
  <si>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</si>
  <si>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</si>
  <si>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</si>
  <si>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</si>
  <si>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</si>
  <si>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</si>
  <si>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</si>
  <si>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</si>
  <si>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</si>
  <si>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</si>
  <si>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</si>
  <si>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</si>
  <si>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</si>
  <si>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</si>
  <si>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</si>
  <si>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</si>
  <si>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</si>
  <si>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</si>
  <si>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</si>
  <si>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</si>
  <si>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</si>
  <si>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</si>
  <si>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</si>
  <si>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</si>
  <si>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</si>
  <si>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</si>
  <si>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</si>
  <si>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</si>
  <si>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</si>
  <si>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</si>
  <si>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</si>
  <si>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</si>
  <si>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</si>
  <si>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</si>
  <si>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</si>
  <si>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</si>
  <si>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</si>
  <si>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</si>
  <si>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</si>
  <si>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</si>
  <si>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</si>
  <si>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</si>
  <si>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</si>
  <si>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</si>
  <si>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</si>
  <si>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</si>
  <si>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</si>
  <si>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</si>
  <si>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</si>
  <si>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</si>
  <si>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</si>
  <si>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</si>
  <si>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</si>
  <si>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</si>
  <si>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</si>
  <si>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</si>
  <si>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</si>
  <si>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</si>
  <si>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</si>
  <si>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</si>
  <si>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</si>
  <si>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</si>
  <si>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</si>
  <si>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</si>
  <si>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</si>
  <si>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</si>
  <si>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</si>
  <si>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</si>
  <si>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</si>
  <si>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</si>
  <si>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</si>
  <si>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</si>
  <si>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</si>
  <si>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</si>
  <si>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</si>
  <si>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</si>
  <si>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</si>
  <si>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</si>
  <si>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</si>
  <si>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</si>
  <si>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</si>
  <si>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</si>
  <si>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</si>
  <si>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</si>
  <si>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</si>
  <si>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</si>
  <si>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</si>
  <si>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</si>
  <si>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</si>
  <si>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</si>
  <si>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</si>
  <si>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</si>
  <si>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</si>
  <si>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</si>
  <si>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</si>
  <si>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</si>
  <si>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</si>
  <si>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</si>
  <si>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</si>
  <si>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</si>
  <si>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E7018, DIAMETRO IGUAL A 4,00 MM</t>
  </si>
  <si>
    <t>ELETRODUTO DE PVC RIGIDO ROSCAVEL DE 1 ", SEM LUVA</t>
  </si>
  <si>
    <t>ELETRODUTO DE PVC RIGIDO ROSCAVEL DE 1 1/2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</si>
  <si>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</si>
  <si>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</si>
  <si>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</si>
  <si>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</si>
  <si>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</si>
  <si>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</si>
  <si>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</si>
  <si>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</si>
  <si>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</si>
  <si>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</si>
  <si>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</si>
  <si>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</si>
  <si>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</si>
  <si>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</si>
  <si>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</si>
  <si>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</si>
  <si>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</si>
  <si>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</si>
  <si>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</si>
  <si>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</si>
  <si>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</si>
  <si>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</si>
  <si>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</si>
  <si>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</si>
  <si>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</si>
  <si>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</si>
  <si>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</si>
  <si>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</si>
  <si>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</si>
  <si>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</si>
  <si>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</si>
  <si>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</si>
  <si>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</si>
  <si>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</si>
  <si>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</si>
  <si>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</si>
  <si>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</si>
  <si>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</si>
  <si>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</si>
  <si>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</si>
  <si>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</si>
  <si>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</si>
  <si>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</si>
  <si>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</si>
  <si>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</si>
  <si>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</si>
  <si>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</si>
  <si>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</si>
  <si>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</si>
  <si>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</si>
  <si>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</si>
  <si>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</si>
  <si>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</si>
  <si>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</si>
  <si>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</si>
  <si>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</si>
  <si>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</si>
  <si>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</si>
  <si>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ENDURECEDOR MINERAL DE BASE CIMENTICIA PARA PISO DE CONCRETO</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</si>
  <si>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</si>
  <si>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</si>
  <si>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</si>
  <si>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</si>
  <si>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</si>
  <si>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</si>
  <si>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PLENO (HORISTA)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</si>
  <si>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</si>
  <si>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</si>
  <si>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</si>
  <si>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</si>
  <si>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</si>
  <si>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</si>
  <si>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</si>
  <si>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</si>
  <si>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ENCARREGADO GERAL - HORISTA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</si>
  <si>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</si>
  <si>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</si>
  <si>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</si>
  <si>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</si>
  <si>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MENSALISTA (ENCARGOS COMPLEMENTARES - COLETADO CAIXA)</t>
  </si>
  <si>
    <t>EPI - FAMILIA TOPOGRAFO - HORISTA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</si>
  <si>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</si>
  <si>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</si>
  <si>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</si>
  <si>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</si>
  <si>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</si>
  <si>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</si>
  <si>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CACAMBA 0,4 A 1,70 M3, PESO OPERACIONAL 23,2 T, POTENCIA BRUTA 183 HP</t>
  </si>
  <si>
    <t>ESCAVADEIRA HIDRAULICA SOBRE ESTEIRAS, CACAMBA 0,62M3, PESO OPERACIONAL 12,61T, POTENCIA LIQUIDA 95HP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</si>
  <si>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</si>
  <si>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</si>
  <si>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</si>
  <si>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</si>
  <si>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</si>
  <si>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</si>
  <si>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</si>
  <si>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</si>
  <si>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</si>
  <si>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</si>
  <si>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</si>
  <si>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</si>
  <si>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</si>
  <si>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</si>
  <si>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</si>
  <si>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</si>
  <si>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</si>
  <si>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</si>
  <si>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</si>
  <si>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</si>
  <si>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</si>
  <si>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</si>
  <si>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</si>
  <si>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</si>
  <si>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</si>
  <si>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</si>
  <si>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</si>
  <si>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</si>
  <si>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</si>
  <si>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</si>
  <si>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</si>
  <si>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</si>
  <si>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</si>
  <si>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</si>
  <si>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</si>
  <si>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</si>
  <si>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</si>
  <si>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</si>
  <si>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</si>
  <si>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</si>
  <si>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</si>
  <si>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</si>
  <si>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</si>
  <si>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</si>
  <si>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</si>
  <si>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</si>
  <si>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</si>
  <si>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</si>
  <si>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</si>
  <si>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</si>
  <si>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</si>
  <si>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</si>
  <si>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</si>
  <si>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</si>
  <si>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</si>
  <si>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</si>
  <si>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</si>
  <si>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</si>
  <si>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</si>
  <si>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</si>
  <si>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</si>
  <si>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</si>
  <si>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</si>
  <si>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</si>
  <si>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</si>
  <si>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</si>
  <si>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</si>
  <si>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</si>
  <si>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</si>
  <si>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</si>
  <si>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</si>
  <si>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</si>
  <si>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</si>
  <si>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</si>
  <si>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</si>
  <si>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</si>
  <si>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</si>
  <si>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</si>
  <si>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</si>
  <si>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</si>
  <si>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</si>
  <si>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</si>
  <si>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</si>
  <si>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</si>
  <si>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</si>
  <si>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</si>
  <si>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</si>
  <si>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</si>
  <si>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</si>
  <si>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</si>
  <si>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</si>
  <si>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</si>
  <si>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</si>
  <si>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</si>
  <si>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</si>
  <si>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</si>
  <si>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</si>
  <si>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ENCARREGADO GERAL - HORISTA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</si>
  <si>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</si>
  <si>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</si>
  <si>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</si>
  <si>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</si>
  <si>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MENSALISTA (ENCARGOS COMPLEMENTARES - COLETADO CAIXA)</t>
  </si>
  <si>
    <t>FERRAMENTAS - FAMILIA TOPOGRAFO - HORISTA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</si>
  <si>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</si>
  <si>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</si>
  <si>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</si>
  <si>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</si>
  <si>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</si>
  <si>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</si>
  <si>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</si>
  <si>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</si>
  <si>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</si>
  <si>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</si>
  <si>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</si>
  <si>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</si>
  <si>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</si>
  <si>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</si>
  <si>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</si>
  <si>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</si>
  <si>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</si>
  <si>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</si>
  <si>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</si>
  <si>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</si>
  <si>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</si>
  <si>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</si>
  <si>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</si>
  <si>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</si>
  <si>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</si>
  <si>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</si>
  <si>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ACO INOX PARA CINTAR POSTE, L = 19 MM, E = 0,5 MM (ROLO DE 30M)</t>
  </si>
  <si>
    <t>FITA ADESIVA ANTICORROSIVA DE PVC FLEXIVEL, COR PRETA, PARA PROTECAO TUBULACAO, 50 MM X 30 M (L X C), E= *0,25* MM</t>
  </si>
  <si>
    <t>FITA ADESIVA ASFALTICA ALUMINIZADA MULTIUSO, L = 10 CM, ROLO DE 10 M</t>
  </si>
  <si>
    <t>FITA CREPE ROLO DE *25* MM X 50 M</t>
  </si>
  <si>
    <t>FITA ISOLANTE ADESIVA ANTICHAMA, USO ATE 750 V, EM ROLO DE 19 MM X 20 M</t>
  </si>
  <si>
    <t>FITA ISOLANTE DE BORRACHA AUTOFUSAO, USO ATE 69 KV (ALTA TENSAO), LARGURA DE 19 MM</t>
  </si>
  <si>
    <t>FITA METALICA GRAVADA, L = 17 MM, ROLO DE 25 M, CARGA RECOMENDADA = *120*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</si>
  <si>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</si>
  <si>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</si>
  <si>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</si>
  <si>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</si>
  <si>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</si>
  <si>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</si>
  <si>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</si>
  <si>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</si>
  <si>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</si>
  <si>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</si>
  <si>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</si>
  <si>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</si>
  <si>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</si>
  <si>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</si>
  <si>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</si>
  <si>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</si>
  <si>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</si>
  <si>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</si>
  <si>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</si>
  <si>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</si>
  <si>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</si>
  <si>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</si>
  <si>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</si>
  <si>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</si>
  <si>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</si>
  <si>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</si>
  <si>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</si>
  <si>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</si>
  <si>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</si>
  <si>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</si>
  <si>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</si>
  <si>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</si>
  <si>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</si>
  <si>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</si>
  <si>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</si>
  <si>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</si>
  <si>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</si>
  <si>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</si>
  <si>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</si>
  <si>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</si>
  <si>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</si>
  <si>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</si>
  <si>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</si>
  <si>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</si>
  <si>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</si>
  <si>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</si>
  <si>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</si>
  <si>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</si>
  <si>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</si>
  <si>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</si>
  <si>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</si>
  <si>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</si>
  <si>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</si>
  <si>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</si>
  <si>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</si>
  <si>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</si>
  <si>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</si>
  <si>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</si>
  <si>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</si>
  <si>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</si>
  <si>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</si>
  <si>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</si>
  <si>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</si>
  <si>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</si>
  <si>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</si>
  <si>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</si>
  <si>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</si>
  <si>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</si>
  <si>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</si>
  <si>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</si>
  <si>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</si>
  <si>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</si>
  <si>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GEOGRELHA TECIDA COM FILAMENTOS DE POLIESTER + PVC, RESISTENCIA LONGITUDINAL: 90 KN/M, RESISTENCIA TRANSVERSAL: 30 KN/M, ALONGAMENTO = 12 POR CENTO</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</si>
  <si>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</si>
  <si>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</si>
  <si>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</si>
  <si>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</si>
  <si>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</si>
  <si>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</si>
  <si>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</si>
  <si>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</si>
  <si>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</si>
  <si>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</si>
  <si>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</si>
  <si>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</si>
  <si>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</si>
  <si>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</si>
  <si>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</si>
  <si>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</si>
  <si>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</si>
  <si>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</si>
  <si>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</si>
  <si>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</si>
  <si>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</si>
  <si>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</si>
  <si>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</si>
  <si>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</si>
  <si>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</si>
  <si>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</si>
  <si>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</si>
  <si>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</si>
  <si>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</si>
  <si>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</si>
  <si>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</si>
  <si>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</si>
  <si>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</si>
  <si>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</si>
  <si>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</si>
  <si>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</si>
  <si>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</si>
  <si>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</si>
  <si>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</si>
  <si>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</si>
  <si>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</si>
  <si>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</si>
  <si>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</si>
  <si>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</si>
  <si>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</si>
  <si>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</si>
  <si>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</si>
  <si>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</si>
  <si>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</si>
  <si>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</si>
  <si>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</si>
  <si>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</si>
  <si>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</si>
  <si>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</si>
  <si>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</si>
  <si>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</si>
  <si>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</si>
  <si>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</si>
  <si>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</si>
  <si>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</si>
  <si>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</si>
  <si>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</si>
  <si>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</si>
  <si>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</si>
  <si>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</si>
  <si>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</si>
  <si>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</si>
  <si>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</si>
  <si>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</si>
  <si>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</si>
  <si>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</si>
  <si>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</si>
  <si>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</si>
  <si>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</si>
  <si>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5/8", REVESTIDA COM BAIXA CAMADA DE COBRE, COM CONECTOR TIPO GRAMPO</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</si>
  <si>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</si>
  <si>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</si>
  <si>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</si>
  <si>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</si>
  <si>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</si>
  <si>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</si>
  <si>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</si>
  <si>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</si>
  <si>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</si>
  <si>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</si>
  <si>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</si>
  <si>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</si>
  <si>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</si>
  <si>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</si>
  <si>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</si>
  <si>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</si>
  <si>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</si>
  <si>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</si>
  <si>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</si>
  <si>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</si>
  <si>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</si>
  <si>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</si>
  <si>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(MENSALISTA)</t>
  </si>
  <si>
    <t>IMPERMEABILIZANTE FLEXIVEL BRANCO DE BASE ACRILICA PARA COBERTURAS</t>
  </si>
  <si>
    <t>IMPERMEABILIZANTE INCOLOR, BASE SILICONE, PARA TRATAMENTO DE FACHADAS, TELHAS, PEDRAS E OUTRAS SUPERFICIES</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</si>
  <si>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</si>
  <si>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</si>
  <si>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</si>
  <si>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</si>
  <si>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</si>
  <si>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</si>
  <si>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</si>
  <si>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</si>
  <si>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</si>
  <si>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</si>
  <si>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</si>
  <si>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</si>
  <si>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</si>
  <si>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</si>
  <si>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</si>
  <si>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</si>
  <si>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</si>
  <si>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</si>
  <si>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</si>
  <si>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</si>
  <si>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</si>
  <si>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</si>
  <si>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</si>
  <si>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</si>
  <si>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</si>
  <si>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</si>
  <si>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</si>
  <si>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</si>
  <si>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</si>
  <si>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</si>
  <si>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</si>
  <si>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</si>
  <si>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</si>
  <si>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</si>
  <si>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</si>
  <si>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</si>
  <si>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</si>
  <si>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</si>
  <si>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</si>
  <si>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</si>
  <si>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</si>
  <si>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</si>
  <si>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</si>
  <si>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</si>
  <si>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</si>
  <si>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</si>
  <si>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</si>
  <si>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</si>
  <si>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</si>
  <si>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</si>
  <si>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</si>
  <si>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</si>
  <si>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</si>
  <si>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</si>
  <si>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</si>
  <si>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</si>
  <si>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</si>
  <si>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</si>
  <si>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</si>
  <si>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</si>
  <si>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</si>
  <si>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</si>
  <si>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</si>
  <si>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</si>
  <si>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</si>
  <si>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</si>
  <si>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</si>
  <si>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</si>
  <si>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</si>
  <si>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</si>
  <si>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</si>
  <si>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</si>
  <si>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</si>
  <si>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</si>
  <si>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</si>
  <si>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</si>
  <si>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</si>
  <si>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</si>
  <si>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</si>
  <si>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</si>
  <si>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</si>
  <si>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</si>
  <si>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</si>
  <si>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</si>
  <si>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</si>
  <si>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</si>
  <si>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</si>
  <si>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</si>
  <si>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</si>
  <si>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</si>
  <si>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</si>
  <si>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</si>
  <si>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</si>
  <si>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</si>
  <si>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</si>
  <si>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</si>
  <si>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</si>
  <si>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</si>
  <si>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</si>
  <si>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</si>
  <si>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</si>
  <si>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</si>
  <si>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</si>
  <si>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</si>
  <si>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</si>
  <si>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</si>
  <si>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32 MM, COR MARROM, PARA AGUA FRIA PREDIAL</t>
  </si>
  <si>
    <t>JOELHO PVC, SOLDAVEL, 90 GRAUS, 60 MM, COR MARROM, PARA AGUA FRIA PREDIAL</t>
  </si>
  <si>
    <t>JOELHO PVC, SOLDAVEL, 90 GRAUS, 85 MM, COR MARROM, PARA AGUA FRIA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</si>
  <si>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</si>
  <si>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</si>
  <si>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</si>
  <si>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</si>
  <si>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</si>
  <si>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</si>
  <si>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45 GRAUS, DN 75 MM, PARA ESGOTO PREDIAL</t>
  </si>
  <si>
    <t>JOELHO PVC, SOLDAVEL, PB, 90 GRAUS, DN 150 MM, PARA ESGOTO PREDIAL</t>
  </si>
  <si>
    <t>JOELHO PVC, SOLDAVEL, PB, 90 GRAUS, DN 40 MM, PARA ESGOTO PREDIAL</t>
  </si>
  <si>
    <t>JOELHO, PVC SERIE R, 45 GRAUS, DN 100 MM, PARA ESGOTO PREDIAL</t>
  </si>
  <si>
    <t>JOELHO, PVC SERIE R, 45 GRAUS, DN 150 MM, PARA ESGOTO PREDIAL</t>
  </si>
  <si>
    <t>JOELHO, PVC SERIE R, 45 GRAUS, DN 40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</si>
  <si>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</si>
  <si>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</si>
  <si>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</si>
  <si>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</si>
  <si>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75 MM, PARA ESGOTO PREDIAL</t>
  </si>
  <si>
    <t>JOELHO, PVC SOLDAVEL, 45 GRAUS, 20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</si>
  <si>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</si>
  <si>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</si>
  <si>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</si>
  <si>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</si>
  <si>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</si>
  <si>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</si>
  <si>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</si>
  <si>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</si>
  <si>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</si>
  <si>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</si>
  <si>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</si>
  <si>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</si>
  <si>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</si>
  <si>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</si>
  <si>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</si>
  <si>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</si>
  <si>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</si>
  <si>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</si>
  <si>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</si>
  <si>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</si>
  <si>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</si>
  <si>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</si>
  <si>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</si>
  <si>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</si>
  <si>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</si>
  <si>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</si>
  <si>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</si>
  <si>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</si>
  <si>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</si>
  <si>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</si>
  <si>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</si>
  <si>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</si>
  <si>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</si>
  <si>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</si>
  <si>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</si>
  <si>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</si>
  <si>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</si>
  <si>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</si>
  <si>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</si>
  <si>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40 X 40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</si>
  <si>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</si>
  <si>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</si>
  <si>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</si>
  <si>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</si>
  <si>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</si>
  <si>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</si>
  <si>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</si>
  <si>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</si>
  <si>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</si>
  <si>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</si>
  <si>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</si>
  <si>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</si>
  <si>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</si>
  <si>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</si>
  <si>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</si>
  <si>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</si>
  <si>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</si>
  <si>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</si>
  <si>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</si>
  <si>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</si>
  <si>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</si>
  <si>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</si>
  <si>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</si>
  <si>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</si>
  <si>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</si>
  <si>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</si>
  <si>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</si>
  <si>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</si>
  <si>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</si>
  <si>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</si>
  <si>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</si>
  <si>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</si>
  <si>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</si>
  <si>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</si>
  <si>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</si>
  <si>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</si>
  <si>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</si>
  <si>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</si>
  <si>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</si>
  <si>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</si>
  <si>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</si>
  <si>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</si>
  <si>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</si>
  <si>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</si>
  <si>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</si>
  <si>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</si>
  <si>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</si>
  <si>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</si>
  <si>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</si>
  <si>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</si>
  <si>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</si>
  <si>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</si>
  <si>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</si>
  <si>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</si>
  <si>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</si>
  <si>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</si>
  <si>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</si>
  <si>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</si>
  <si>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</si>
  <si>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</si>
  <si>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</si>
  <si>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</si>
  <si>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</si>
  <si>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</si>
  <si>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TIPO DICROICA BIVOLT, LUZ BRANCA, 5 W (BASE GU10)</t>
  </si>
  <si>
    <t>LAVADORA DE ALTA PRESSAO (LAVA - JATO) PARA AGUA FRIA, PRESSAO DE OPERACAO ENTRE 1400 E 1900 LIB/POL2, VAZAO MAXIMA ENTRE 400 E 700 L/H, POTENCIA DE OPERACAO ENTRE 2,50 E 3,00 CV</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</si>
  <si>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</si>
  <si>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</si>
  <si>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</si>
  <si>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</si>
  <si>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</si>
  <si>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</si>
  <si>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</si>
  <si>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COLORIDA, COM COLUNA, DIMENSOES *54 X 44* CM (L X C)</t>
  </si>
  <si>
    <t>LAVATORIO DE LOUCA COLORIDA, SUSPENSO (SEM COLUNA), DIMENSOES *40 X 30* CM (L X C)</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</si>
  <si>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</si>
  <si>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</si>
  <si>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</si>
  <si>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</si>
  <si>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</si>
  <si>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</si>
  <si>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</si>
  <si>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</si>
  <si>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</si>
  <si>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</si>
  <si>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</si>
  <si>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</si>
  <si>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</si>
  <si>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</si>
  <si>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</si>
  <si>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</si>
  <si>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</si>
  <si>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</si>
  <si>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</si>
  <si>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</si>
  <si>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</si>
  <si>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</si>
  <si>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</si>
  <si>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</si>
  <si>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</si>
  <si>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</si>
  <si>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</si>
  <si>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</si>
  <si>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</si>
  <si>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</si>
  <si>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</si>
  <si>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</si>
  <si>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</si>
  <si>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</si>
  <si>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</si>
  <si>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</si>
  <si>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</si>
  <si>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</si>
  <si>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</si>
  <si>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</si>
  <si>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</si>
  <si>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</si>
  <si>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</si>
  <si>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</si>
  <si>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</si>
  <si>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</si>
  <si>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</si>
  <si>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</si>
  <si>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</si>
  <si>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</si>
  <si>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</si>
  <si>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</si>
  <si>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</si>
  <si>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</si>
  <si>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</si>
  <si>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</si>
  <si>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</si>
  <si>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</si>
  <si>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</si>
  <si>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</si>
  <si>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</si>
  <si>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</si>
  <si>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</si>
  <si>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</si>
  <si>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</si>
  <si>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</si>
  <si>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</si>
  <si>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</si>
  <si>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</si>
  <si>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</si>
  <si>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</si>
  <si>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</si>
  <si>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</si>
  <si>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</si>
  <si>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</si>
  <si>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</si>
  <si>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</si>
  <si>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</si>
  <si>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</si>
  <si>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</si>
  <si>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</si>
  <si>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</si>
  <si>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</si>
  <si>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</si>
  <si>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</si>
  <si>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</si>
  <si>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</si>
  <si>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</si>
  <si>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</si>
  <si>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</si>
  <si>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</si>
  <si>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</si>
  <si>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</si>
  <si>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</si>
  <si>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</si>
  <si>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</si>
  <si>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</si>
  <si>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</si>
  <si>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</si>
  <si>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</si>
  <si>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</si>
  <si>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</si>
  <si>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</si>
  <si>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</si>
  <si>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</si>
  <si>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</si>
  <si>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</si>
  <si>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</si>
  <si>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</si>
  <si>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</si>
  <si>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</si>
  <si>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</si>
  <si>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</si>
  <si>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</si>
  <si>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</si>
  <si>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</si>
  <si>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</si>
  <si>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</si>
  <si>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</si>
  <si>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</si>
  <si>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</si>
  <si>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</si>
  <si>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</si>
  <si>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</si>
  <si>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</si>
  <si>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</si>
  <si>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</si>
  <si>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</si>
  <si>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</si>
  <si>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</si>
  <si>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</si>
  <si>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</si>
  <si>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</si>
  <si>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</si>
  <si>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</si>
  <si>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</si>
  <si>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</si>
  <si>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</si>
  <si>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</si>
  <si>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</si>
  <si>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</si>
  <si>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</si>
  <si>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</si>
  <si>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</si>
  <si>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</si>
  <si>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</si>
  <si>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</si>
  <si>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</si>
  <si>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</si>
  <si>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</si>
  <si>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</si>
  <si>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</si>
  <si>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</si>
  <si>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</si>
  <si>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</si>
  <si>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</si>
  <si>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</si>
  <si>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</si>
  <si>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</si>
  <si>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</si>
  <si>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</si>
  <si>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</si>
  <si>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</si>
  <si>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</si>
  <si>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</si>
  <si>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</si>
  <si>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</si>
  <si>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</si>
  <si>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</si>
  <si>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</si>
  <si>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</si>
  <si>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</si>
  <si>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</si>
  <si>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</si>
  <si>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</si>
  <si>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</si>
  <si>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</si>
  <si>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</si>
  <si>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</si>
  <si>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</si>
  <si>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</si>
  <si>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</si>
  <si>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</si>
  <si>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</si>
  <si>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</si>
  <si>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</si>
  <si>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</si>
  <si>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</si>
  <si>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</si>
  <si>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</si>
  <si>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</si>
  <si>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</si>
  <si>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</si>
  <si>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</si>
  <si>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</si>
  <si>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</si>
  <si>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</si>
  <si>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32 MM, PARA AGUA FRIA PREDIAL</t>
  </si>
  <si>
    <t>LUVA PVC SOLDAVEL, 40 MM, PARA AGUA FRIA PREDIAL</t>
  </si>
  <si>
    <t>LUVA PVC SOLDAVEL, 60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</si>
  <si>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</si>
  <si>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</si>
  <si>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</si>
  <si>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</si>
  <si>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</si>
  <si>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</si>
  <si>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</si>
  <si>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</si>
  <si>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</si>
  <si>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</si>
  <si>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</si>
  <si>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</si>
  <si>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</si>
  <si>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</si>
  <si>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</si>
  <si>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</si>
  <si>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</si>
  <si>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</si>
  <si>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40 MM, PARA ESGOTO PREDIAL</t>
  </si>
  <si>
    <t>LUVA SIMPLES, PVC SERIE R, 75 MM, PARA ESGOTO PREDIAL</t>
  </si>
  <si>
    <t>LUVA SIMPLES, PVC, SOLDAVEL, DN 150 MM, SERIE NORMAL, PARA ESGOTO PREDIAL</t>
  </si>
  <si>
    <t>LUVA SIMPLES, PVC, SOLDAVEL, DN 40 MM, SERIE NORMAL, PARA ESGOTO PREDIAL</t>
  </si>
  <si>
    <t>LUVA SIMPLES, PVC, SOLDAVEL, DN 75 MM, SERIE NORMAL, PARA ESGOTO PREDIAL</t>
  </si>
  <si>
    <t>LUVA SOLDAVEL COM BUCHA DE LATAO, PVC, 20 MM X 1/2"</t>
  </si>
  <si>
    <t>LUVA SOLDAVEL COM BUCHA DE LATAO, PVC, 25 MM X 1/2"</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</si>
  <si>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</si>
  <si>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</si>
  <si>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</si>
  <si>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</si>
  <si>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</si>
  <si>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</si>
  <si>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</si>
  <si>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</si>
  <si>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</si>
  <si>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</si>
  <si>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</si>
  <si>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</si>
  <si>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</si>
  <si>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</si>
  <si>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</si>
  <si>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</si>
  <si>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</si>
  <si>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</si>
  <si>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</si>
  <si>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</si>
  <si>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</si>
  <si>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</si>
  <si>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</si>
  <si>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</si>
  <si>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</si>
  <si>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</si>
  <si>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</si>
  <si>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</si>
  <si>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</si>
  <si>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</si>
  <si>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</si>
  <si>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</si>
  <si>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</si>
  <si>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</si>
  <si>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</si>
  <si>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</si>
  <si>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</si>
  <si>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</si>
  <si>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</si>
  <si>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</si>
  <si>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</si>
  <si>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</si>
  <si>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</si>
  <si>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</si>
  <si>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</si>
  <si>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</si>
  <si>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</si>
  <si>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</si>
  <si>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</si>
  <si>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</si>
  <si>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</si>
  <si>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</si>
  <si>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</si>
  <si>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</si>
  <si>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</si>
  <si>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</si>
  <si>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</si>
  <si>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</si>
  <si>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</si>
  <si>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</si>
  <si>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</si>
  <si>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</si>
  <si>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</si>
  <si>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</si>
  <si>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</si>
  <si>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</si>
  <si>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</si>
  <si>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</si>
  <si>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</si>
  <si>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</si>
  <si>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</si>
  <si>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</si>
  <si>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</si>
  <si>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</si>
  <si>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</si>
  <si>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</si>
  <si>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</si>
  <si>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</si>
  <si>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</si>
  <si>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</si>
  <si>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</si>
  <si>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</si>
  <si>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</si>
  <si>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</si>
  <si>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</si>
  <si>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</si>
  <si>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</si>
  <si>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</si>
  <si>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</si>
  <si>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</si>
  <si>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</si>
  <si>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</si>
  <si>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</si>
  <si>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</si>
  <si>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</si>
  <si>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</si>
  <si>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</si>
  <si>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</si>
  <si>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</si>
  <si>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</si>
  <si>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</si>
  <si>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</si>
  <si>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</si>
  <si>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</si>
  <si>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</si>
  <si>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</si>
  <si>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</si>
  <si>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</si>
  <si>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</si>
  <si>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</si>
  <si>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</si>
  <si>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</si>
  <si>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</si>
  <si>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</si>
  <si>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</si>
  <si>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</si>
  <si>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</si>
  <si>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</si>
  <si>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</si>
  <si>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</si>
  <si>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</si>
  <si>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</si>
  <si>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</si>
  <si>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</si>
  <si>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</si>
  <si>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</si>
  <si>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</si>
  <si>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</si>
  <si>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</si>
  <si>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</si>
  <si>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</si>
  <si>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</si>
  <si>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</si>
  <si>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</si>
  <si>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</si>
  <si>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</si>
  <si>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</si>
  <si>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</si>
  <si>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</si>
  <si>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</si>
  <si>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</si>
  <si>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</si>
  <si>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</si>
  <si>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</si>
  <si>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</si>
  <si>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</si>
  <si>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</si>
  <si>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</si>
  <si>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</si>
  <si>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</si>
  <si>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</si>
  <si>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</si>
  <si>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</si>
  <si>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</si>
  <si>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</si>
  <si>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</si>
  <si>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</si>
  <si>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</si>
  <si>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</si>
  <si>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</si>
  <si>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</si>
  <si>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</si>
  <si>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</si>
  <si>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</si>
  <si>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</si>
  <si>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</si>
  <si>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</si>
  <si>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</si>
  <si>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</si>
  <si>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</si>
  <si>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</si>
  <si>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</si>
  <si>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</si>
  <si>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</si>
  <si>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</si>
  <si>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</si>
  <si>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</si>
  <si>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</si>
  <si>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</si>
  <si>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</si>
  <si>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</si>
  <si>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</si>
  <si>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</si>
  <si>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</si>
  <si>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</si>
  <si>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</si>
  <si>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</si>
  <si>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</si>
  <si>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</si>
  <si>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</si>
  <si>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</si>
  <si>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</si>
  <si>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</si>
  <si>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</si>
  <si>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</si>
  <si>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</si>
  <si>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</si>
  <si>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</si>
  <si>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MONTADOR DE ELETROELETRONICOS (HORISTA)</t>
  </si>
  <si>
    <t>MONTADOR DE ELETROELETRONICOS (MENSALISTA)</t>
  </si>
  <si>
    <t>MONTADOR DE ESTRUTURAS METALICAS (MENSALISTA)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</si>
  <si>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</si>
  <si>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</si>
  <si>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</si>
  <si>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</si>
  <si>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</si>
  <si>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</si>
  <si>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</si>
  <si>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</si>
  <si>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</si>
  <si>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</si>
  <si>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</si>
  <si>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</si>
  <si>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</si>
  <si>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</si>
  <si>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</si>
  <si>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</si>
  <si>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</si>
  <si>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</si>
  <si>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</si>
  <si>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</si>
  <si>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</si>
  <si>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</si>
  <si>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</si>
  <si>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</si>
  <si>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</si>
  <si>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</si>
  <si>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</si>
  <si>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</si>
  <si>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</si>
  <si>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</si>
  <si>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</si>
  <si>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</si>
  <si>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</si>
  <si>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</si>
  <si>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*2* M</t>
  </si>
  <si>
    <t>MUDA DE PALMEIRA ARECA, H= *1,50* M</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</si>
  <si>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</si>
  <si>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</si>
  <si>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</si>
  <si>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</si>
  <si>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</si>
  <si>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</si>
  <si>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</si>
  <si>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</si>
  <si>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</si>
  <si>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</si>
  <si>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</si>
  <si>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</si>
  <si>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</si>
  <si>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</si>
  <si>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</si>
  <si>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</si>
  <si>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</si>
  <si>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</si>
  <si>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</si>
  <si>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</si>
  <si>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</si>
  <si>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</si>
  <si>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</si>
  <si>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</si>
  <si>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</si>
  <si>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</si>
  <si>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</si>
  <si>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</si>
  <si>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</si>
  <si>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</si>
  <si>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</si>
  <si>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</si>
  <si>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</si>
  <si>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</si>
  <si>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</si>
  <si>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</si>
  <si>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</si>
  <si>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</si>
  <si>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</si>
  <si>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</si>
  <si>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</si>
  <si>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</si>
  <si>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</si>
  <si>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</si>
  <si>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</si>
  <si>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</si>
  <si>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</si>
  <si>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</si>
  <si>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</si>
  <si>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</si>
  <si>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</si>
  <si>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</si>
  <si>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</si>
  <si>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</si>
  <si>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</si>
  <si>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</si>
  <si>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</si>
  <si>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</si>
  <si>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</si>
  <si>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</si>
  <si>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</si>
  <si>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</si>
  <si>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</si>
  <si>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</si>
  <si>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</si>
  <si>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</si>
  <si>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</si>
  <si>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</si>
  <si>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</si>
  <si>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</si>
  <si>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</si>
  <si>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</si>
  <si>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</si>
  <si>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</si>
  <si>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</si>
  <si>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</si>
  <si>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</si>
  <si>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</si>
  <si>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</si>
  <si>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</si>
  <si>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</si>
  <si>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</si>
  <si>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</si>
  <si>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</si>
  <si>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</si>
  <si>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</si>
  <si>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</si>
  <si>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</si>
  <si>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</si>
  <si>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</si>
  <si>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</si>
  <si>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</si>
  <si>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</si>
  <si>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</si>
  <si>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</si>
  <si>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</si>
  <si>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</si>
  <si>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</si>
  <si>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</si>
  <si>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</si>
  <si>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</si>
  <si>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</si>
  <si>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</si>
  <si>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</si>
  <si>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</si>
  <si>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</si>
  <si>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</si>
  <si>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</si>
  <si>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</si>
  <si>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</si>
  <si>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</si>
  <si>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</si>
  <si>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</si>
  <si>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</si>
  <si>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</si>
  <si>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</si>
  <si>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</si>
  <si>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</si>
  <si>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</si>
  <si>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</si>
  <si>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</si>
  <si>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</si>
  <si>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</si>
  <si>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</si>
  <si>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</si>
  <si>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</si>
  <si>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</si>
  <si>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</si>
  <si>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</si>
  <si>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</si>
  <si>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</si>
  <si>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</si>
  <si>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</si>
  <si>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</si>
  <si>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</si>
  <si>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</si>
  <si>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</si>
  <si>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</si>
  <si>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</si>
  <si>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</si>
  <si>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</si>
  <si>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</si>
  <si>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</si>
  <si>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</si>
  <si>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</si>
  <si>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</si>
  <si>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</si>
  <si>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</si>
  <si>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</si>
  <si>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</si>
  <si>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</si>
  <si>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</si>
  <si>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</si>
  <si>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</si>
  <si>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</si>
  <si>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</si>
  <si>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AUTOATARRAXANTE, CABECA CHATA, FENDA SIMPLES, EM ACO ZINCADO, 1/4" (6,35 MM) X 25 MM</t>
  </si>
  <si>
    <t>PARALELEPIPEDO GRANITICO OU BASALTICO, PARA PAVIMENTACAO, SEM FRETE (VARIACAO REGIONAL DE PECAS POR M2)</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</si>
  <si>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</si>
  <si>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</si>
  <si>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</si>
  <si>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</si>
  <si>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</si>
  <si>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</si>
  <si>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</si>
  <si>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</si>
  <si>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</si>
  <si>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</si>
  <si>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</si>
  <si>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</si>
  <si>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</si>
  <si>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</si>
  <si>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</si>
  <si>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PEDRA ARDOSIA, CINZA, *40 X 40* CM, E= *1 CM</t>
  </si>
  <si>
    <t>PEDRA ARDOSIA, CINZA, 20 X 40 CM, E= *1 CM</t>
  </si>
  <si>
    <t>PEDRA ARDOSIA, CINZA, 30 X 30, E= *1 CM</t>
  </si>
  <si>
    <t>PEDRA BRITADA N. 1 (9,5 A 19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</si>
  <si>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</si>
  <si>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</si>
  <si>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</si>
  <si>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</si>
  <si>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</si>
  <si>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</si>
  <si>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</si>
  <si>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</si>
  <si>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</si>
  <si>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</si>
  <si>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</si>
  <si>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</si>
  <si>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</si>
  <si>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</si>
  <si>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</si>
  <si>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</si>
  <si>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</si>
  <si>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</si>
  <si>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</si>
  <si>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</si>
  <si>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</si>
  <si>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CANTONEIRA L, LISA, EM ACO, 25 X 30 MM, E = 0,5 MM, PARA ESTRUTURA DRYWALL</t>
  </si>
  <si>
    <t>PERFIL CANTONEIRA L, PERFURADA, EM ACO, 23 X 23 MM, E = 0,5 MM, PARA ESTRUTURA DRYWALL</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</si>
  <si>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</si>
  <si>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</si>
  <si>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</si>
  <si>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</si>
  <si>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</si>
  <si>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</si>
  <si>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</si>
  <si>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</si>
  <si>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</si>
  <si>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</si>
  <si>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</si>
  <si>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</si>
  <si>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</si>
  <si>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</si>
  <si>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</si>
  <si>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</si>
  <si>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</si>
  <si>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</si>
  <si>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</si>
  <si>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</si>
  <si>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</si>
  <si>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</si>
  <si>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</si>
  <si>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</si>
  <si>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</si>
  <si>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</si>
  <si>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</si>
  <si>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</si>
  <si>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</si>
  <si>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</si>
  <si>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</si>
  <si>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</si>
  <si>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</si>
  <si>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</si>
  <si>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</si>
  <si>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</si>
  <si>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</si>
  <si>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</si>
  <si>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</si>
  <si>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</si>
  <si>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</si>
  <si>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</si>
  <si>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</si>
  <si>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</si>
  <si>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</si>
  <si>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</si>
  <si>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</si>
  <si>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</si>
  <si>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</si>
  <si>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</si>
  <si>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</si>
  <si>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</si>
  <si>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</si>
  <si>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</si>
  <si>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</si>
  <si>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</si>
  <si>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</si>
  <si>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</si>
  <si>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</si>
  <si>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</si>
  <si>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MENOR OU IGUAL A 2500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</si>
  <si>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</si>
  <si>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</si>
  <si>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</si>
  <si>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</si>
  <si>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</si>
  <si>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</si>
  <si>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</si>
  <si>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</si>
  <si>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</si>
  <si>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</si>
  <si>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</si>
  <si>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</si>
  <si>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</si>
  <si>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</si>
  <si>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</si>
  <si>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</si>
  <si>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</si>
  <si>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</si>
  <si>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</si>
  <si>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</si>
  <si>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</si>
  <si>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</si>
  <si>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</si>
  <si>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</si>
  <si>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</si>
  <si>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</si>
  <si>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</si>
  <si>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</si>
  <si>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</si>
  <si>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</si>
  <si>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</si>
  <si>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</si>
  <si>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</si>
  <si>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</si>
  <si>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</si>
  <si>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</si>
  <si>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</si>
  <si>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OBRA (PARA CONSTRUCAO CIVIL) EM CHAPA GALVANIZADA *N. 22*, ADESIVADA, DE *2,4 X 1,2* M (SEM POSTES PARA FIXACAO)</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</si>
  <si>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</si>
  <si>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</si>
  <si>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</si>
  <si>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</si>
  <si>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</si>
  <si>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</si>
  <si>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</si>
  <si>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</si>
  <si>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</si>
  <si>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</si>
  <si>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</si>
  <si>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</si>
  <si>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</si>
  <si>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</si>
  <si>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</si>
  <si>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</si>
  <si>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</si>
  <si>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</si>
  <si>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</si>
  <si>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</si>
  <si>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</si>
  <si>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</si>
  <si>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</si>
  <si>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</si>
  <si>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</si>
  <si>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</si>
  <si>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</si>
  <si>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</si>
  <si>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</si>
  <si>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</si>
  <si>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</si>
  <si>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</si>
  <si>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</si>
  <si>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</si>
  <si>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</si>
  <si>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</si>
  <si>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</si>
  <si>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</si>
  <si>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</si>
  <si>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</si>
  <si>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3/8"</t>
  </si>
  <si>
    <t>PORCA ZINCADA, SEXTAVADA, DIAMETRO 5/16"</t>
  </si>
  <si>
    <t>PORCA ZINCADA, SEXTAVADA, DIAMETRO 5/8"</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</si>
  <si>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</si>
  <si>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</si>
  <si>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</si>
  <si>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</si>
  <si>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</si>
  <si>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</si>
  <si>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</si>
  <si>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</si>
  <si>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</si>
  <si>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</si>
  <si>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</si>
  <si>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</si>
  <si>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</si>
  <si>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</si>
  <si>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</si>
  <si>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</si>
  <si>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</si>
  <si>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</si>
  <si>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</si>
  <si>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</si>
  <si>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</si>
  <si>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</si>
  <si>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</si>
  <si>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</si>
  <si>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</si>
  <si>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</si>
  <si>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</si>
  <si>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</si>
  <si>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</si>
  <si>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</si>
  <si>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</si>
  <si>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</si>
  <si>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</si>
  <si>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</si>
  <si>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</si>
  <si>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</si>
  <si>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</si>
  <si>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</si>
  <si>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</si>
  <si>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</si>
  <si>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</si>
  <si>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</si>
  <si>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</si>
  <si>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</si>
  <si>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</si>
  <si>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</si>
  <si>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</si>
  <si>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</si>
  <si>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</si>
  <si>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</si>
  <si>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</si>
  <si>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</si>
  <si>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</si>
  <si>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</si>
  <si>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</si>
  <si>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</si>
  <si>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</si>
  <si>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</si>
  <si>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</si>
  <si>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</si>
  <si>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</si>
  <si>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</si>
  <si>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</si>
  <si>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</si>
  <si>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</si>
  <si>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</si>
  <si>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</si>
  <si>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</si>
  <si>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</si>
  <si>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</si>
  <si>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</si>
  <si>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</si>
  <si>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</si>
  <si>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</si>
  <si>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</si>
  <si>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</si>
  <si>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</si>
  <si>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</si>
  <si>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</si>
  <si>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</si>
  <si>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</si>
  <si>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</si>
  <si>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</si>
  <si>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</si>
  <si>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</si>
  <si>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</si>
  <si>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</si>
  <si>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</si>
  <si>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</si>
  <si>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</si>
  <si>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</si>
  <si>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</si>
  <si>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</si>
  <si>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</si>
  <si>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</si>
  <si>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</si>
  <si>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</si>
  <si>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</si>
  <si>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</si>
  <si>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</si>
  <si>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</si>
  <si>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</si>
  <si>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</si>
  <si>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</si>
  <si>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</si>
  <si>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</si>
  <si>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</si>
  <si>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</si>
  <si>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</si>
  <si>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</si>
  <si>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</si>
  <si>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</si>
  <si>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</si>
  <si>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</si>
  <si>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</si>
  <si>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</si>
  <si>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</si>
  <si>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</si>
  <si>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</si>
  <si>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11 (1 X 17)</t>
  </si>
  <si>
    <t>PREGO DE ACO POLIDO COM CABECA 14 X 18 (1 1/2 X 14)</t>
  </si>
  <si>
    <t>PREGO DE ACO POLIDO COM CABECA 16 X 24 (2 1/4 X 12)</t>
  </si>
  <si>
    <t>PREGO DE ACO POLIDO COM CABECA 16 X 27 (2 1/2 X 12)</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</si>
  <si>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</si>
  <si>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</si>
  <si>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</si>
  <si>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</si>
  <si>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</si>
  <si>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PRESSAO DE PERNAS TRIPLO, EM TUBO DE ACO CARBONO, PINTURA NO PROCESSO ELETROSTATICO - EQUIPAMENTO DE GINASTICA PARA ACADEMIA AO AR LIVRE / ACADEMIA DA TERCEIRA IDADE - ATI</t>
  </si>
  <si>
    <t>PRIMER DE POLIURETANO</t>
  </si>
  <si>
    <t>PRIMER EPOXI / EPOXIDICO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</si>
  <si>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</si>
  <si>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</si>
  <si>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</si>
  <si>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</si>
  <si>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</si>
  <si>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</si>
  <si>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</si>
  <si>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</si>
  <si>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</si>
  <si>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</si>
  <si>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</si>
  <si>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</si>
  <si>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</si>
  <si>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</si>
  <si>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</si>
  <si>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</si>
  <si>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</si>
  <si>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</si>
  <si>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</si>
  <si>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</si>
  <si>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</si>
  <si>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</si>
  <si>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</si>
  <si>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</si>
  <si>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</si>
  <si>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</si>
  <si>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</si>
  <si>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</si>
  <si>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</si>
  <si>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</si>
  <si>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</si>
  <si>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</si>
  <si>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</si>
  <si>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</si>
  <si>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</si>
  <si>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</si>
  <si>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</si>
  <si>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</si>
  <si>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</si>
  <si>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</si>
  <si>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</si>
  <si>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</si>
  <si>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</si>
  <si>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</si>
  <si>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</si>
  <si>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</si>
  <si>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</si>
  <si>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</si>
  <si>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</si>
  <si>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</si>
  <si>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</si>
  <si>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</si>
  <si>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</si>
  <si>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</si>
  <si>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</si>
  <si>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</si>
  <si>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</si>
  <si>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</si>
  <si>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</si>
  <si>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</si>
  <si>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</si>
  <si>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</si>
  <si>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</si>
  <si>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</si>
  <si>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</si>
  <si>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</si>
  <si>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</si>
  <si>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</si>
  <si>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</si>
  <si>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</si>
  <si>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</si>
  <si>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</si>
  <si>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</si>
  <si>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</si>
  <si>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</si>
  <si>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</si>
  <si>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</si>
  <si>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</si>
  <si>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</si>
  <si>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</si>
  <si>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</si>
  <si>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</si>
  <si>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</si>
  <si>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</si>
  <si>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</si>
  <si>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</si>
  <si>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</si>
  <si>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</si>
  <si>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</si>
  <si>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</si>
  <si>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</si>
  <si>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</si>
  <si>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</si>
  <si>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</si>
  <si>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32 MM, COM CORPO DIVIDIDO</t>
  </si>
  <si>
    <t>REGISTRO DE PRESSAO PVC, ROSCAVEL, VOLANTE SIMPLES, DE 1/2"</t>
  </si>
  <si>
    <t>REGISTRO DE PRESSAO PVC, ROSCAVEL, VOLANTE SIMPLES, DE 3/4"</t>
  </si>
  <si>
    <t>REGISTRO DE PRESSAO PVC, SOLDAVEL, VOLANTE SIMPLES, DE 20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</si>
  <si>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</si>
  <si>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</si>
  <si>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</si>
  <si>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</si>
  <si>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</si>
  <si>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</si>
  <si>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</si>
  <si>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</si>
  <si>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</si>
  <si>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</si>
  <si>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</si>
  <si>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</si>
  <si>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</si>
  <si>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</si>
  <si>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</si>
  <si>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</si>
  <si>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</si>
  <si>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</si>
  <si>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</si>
  <si>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</si>
  <si>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</si>
  <si>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</si>
  <si>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</si>
  <si>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</si>
  <si>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</si>
  <si>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</si>
  <si>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</si>
  <si>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</si>
  <si>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</si>
  <si>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</si>
  <si>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</si>
  <si>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</si>
  <si>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</si>
  <si>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</si>
  <si>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</si>
  <si>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</si>
  <si>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</si>
  <si>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</si>
  <si>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</si>
  <si>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</si>
  <si>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</si>
  <si>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</si>
  <si>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</si>
  <si>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</si>
  <si>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</si>
  <si>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</si>
  <si>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</si>
  <si>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</si>
  <si>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</si>
  <si>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</si>
  <si>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</si>
  <si>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</si>
  <si>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</si>
  <si>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</si>
  <si>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</si>
  <si>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</si>
  <si>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</si>
  <si>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</si>
  <si>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</si>
  <si>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</si>
  <si>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</si>
  <si>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</si>
  <si>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</si>
  <si>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</si>
  <si>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</si>
  <si>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</si>
  <si>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</si>
  <si>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</si>
  <si>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</si>
  <si>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</si>
  <si>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</si>
  <si>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</si>
  <si>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</si>
  <si>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</si>
  <si>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</si>
  <si>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</si>
  <si>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</si>
  <si>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</si>
  <si>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</si>
  <si>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</si>
  <si>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</si>
  <si>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</si>
  <si>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</si>
  <si>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</si>
  <si>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</si>
  <si>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</si>
  <si>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</si>
  <si>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</si>
  <si>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</si>
  <si>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</si>
  <si>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</si>
  <si>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</si>
  <si>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</si>
  <si>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TIPO VEDA CALHA PARA METAL E FIBROCIMENTO</t>
  </si>
  <si>
    <t>SELIM PVC, COM TRAVA, JE, 90 GRAUS, DN 125 X 100 MM OU 150 X 100 MM, PARA REDE COLETORA ESGOTO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</si>
  <si>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</si>
  <si>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</si>
  <si>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</si>
  <si>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</si>
  <si>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</si>
  <si>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</si>
  <si>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</si>
  <si>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</si>
  <si>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</si>
  <si>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</si>
  <si>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</si>
  <si>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</si>
  <si>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</si>
  <si>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</si>
  <si>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</si>
  <si>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</si>
  <si>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</si>
  <si>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</si>
  <si>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</si>
  <si>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</si>
  <si>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</si>
  <si>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</si>
  <si>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</si>
  <si>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</si>
  <si>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</si>
  <si>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</si>
  <si>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</si>
  <si>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</si>
  <si>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</si>
  <si>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</si>
  <si>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</si>
  <si>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</si>
  <si>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</si>
  <si>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</si>
  <si>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</si>
  <si>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</si>
  <si>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</si>
  <si>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</si>
  <si>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</si>
  <si>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</si>
  <si>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</si>
  <si>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</si>
  <si>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</si>
  <si>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</si>
  <si>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</si>
  <si>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</si>
  <si>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</si>
  <si>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</si>
  <si>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</si>
  <si>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</si>
  <si>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</si>
  <si>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</si>
  <si>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</si>
  <si>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</si>
  <si>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METALICO PARA CALHA PLUVIAL, ZINCADO, DOBRADO, DIAMETRO ENTRE 119 E 170 MM, PARA DRENAGEM PLUVIAL PREDIAL</t>
  </si>
  <si>
    <t>SUPORTE PARA TUBO DIAMETRO NOMINAL 2", COM ROSCA MECANICA</t>
  </si>
  <si>
    <t>SURF DUPLO, EM TUBO DE ACO CARBONO, PINTURA NO PROCESSO ELETROSTATICO - EQUIPAMENTO DE GINASTICA PARA ACADEMIA AO AR LIVRE / ACADEMIA DA TERCEIRA IDADE - ATI</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</si>
  <si>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</si>
  <si>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</si>
  <si>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</si>
  <si>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</si>
  <si>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</si>
  <si>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</si>
  <si>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</si>
  <si>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</si>
  <si>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</si>
  <si>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</si>
  <si>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</si>
  <si>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</si>
  <si>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</si>
  <si>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</si>
  <si>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</si>
  <si>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</si>
  <si>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</si>
  <si>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</si>
  <si>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</si>
  <si>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</si>
  <si>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</si>
  <si>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</si>
  <si>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</si>
  <si>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</si>
  <si>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</si>
  <si>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</si>
  <si>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</si>
  <si>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</si>
  <si>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</si>
  <si>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</si>
  <si>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</si>
  <si>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</si>
  <si>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</si>
  <si>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</si>
  <si>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</si>
  <si>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</si>
  <si>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</si>
  <si>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</si>
  <si>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</si>
  <si>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</si>
  <si>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</si>
  <si>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</si>
  <si>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</si>
  <si>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</si>
  <si>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</si>
  <si>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</si>
  <si>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</si>
  <si>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</si>
  <si>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</si>
  <si>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</si>
  <si>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</si>
  <si>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</si>
  <si>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</si>
  <si>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</si>
  <si>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</si>
  <si>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</si>
  <si>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</si>
  <si>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</si>
  <si>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</si>
  <si>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</si>
  <si>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</si>
  <si>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</si>
  <si>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</si>
  <si>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</si>
  <si>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</si>
  <si>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</si>
  <si>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</si>
  <si>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</si>
  <si>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</si>
  <si>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</si>
  <si>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</si>
  <si>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</si>
  <si>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</si>
  <si>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</si>
  <si>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</si>
  <si>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</si>
  <si>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</si>
  <si>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</si>
  <si>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</si>
  <si>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</si>
  <si>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</si>
  <si>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</si>
  <si>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</si>
  <si>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</si>
  <si>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</si>
  <si>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</si>
  <si>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</si>
  <si>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</si>
  <si>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</si>
  <si>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</si>
  <si>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</si>
  <si>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</si>
  <si>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</si>
  <si>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</si>
  <si>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</si>
  <si>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</si>
  <si>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</si>
  <si>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</si>
  <si>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</si>
  <si>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</si>
  <si>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</si>
  <si>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</si>
  <si>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</si>
  <si>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</si>
  <si>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</si>
  <si>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</si>
  <si>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</si>
  <si>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</si>
  <si>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</si>
  <si>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</si>
  <si>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</si>
  <si>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</si>
  <si>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</si>
  <si>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</si>
  <si>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</si>
  <si>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</si>
  <si>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</si>
  <si>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</si>
  <si>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</si>
  <si>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</si>
  <si>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</si>
  <si>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</si>
  <si>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</si>
  <si>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</si>
  <si>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</si>
  <si>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</si>
  <si>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</si>
  <si>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</si>
  <si>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</si>
  <si>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</si>
  <si>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</si>
  <si>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</si>
  <si>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</si>
  <si>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</si>
  <si>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</si>
  <si>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</si>
  <si>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</si>
  <si>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</si>
  <si>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</si>
  <si>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</si>
  <si>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</si>
  <si>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</si>
  <si>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</si>
  <si>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</si>
  <si>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</si>
  <si>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</si>
  <si>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</si>
  <si>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</si>
  <si>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</si>
  <si>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</si>
  <si>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</si>
  <si>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</si>
  <si>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50 MM X 20 MM, PARA AGUA FRIA PREDIAL</t>
  </si>
  <si>
    <t>TE DE REDUCAO, PVC, SOLDAVEL, 90 GRAUS, 50 MM X 32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</si>
  <si>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</si>
  <si>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</si>
  <si>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</si>
  <si>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</si>
  <si>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</si>
  <si>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</si>
  <si>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</si>
  <si>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</si>
  <si>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</si>
  <si>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</si>
  <si>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</si>
  <si>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</si>
  <si>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</si>
  <si>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</si>
  <si>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</si>
  <si>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</si>
  <si>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</si>
  <si>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</si>
  <si>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</si>
  <si>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</si>
  <si>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</si>
  <si>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</si>
  <si>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</si>
  <si>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</si>
  <si>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</si>
  <si>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</si>
  <si>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</si>
  <si>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</si>
  <si>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</si>
  <si>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</si>
  <si>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</si>
  <si>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</si>
  <si>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</si>
  <si>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</si>
  <si>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</si>
  <si>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</si>
  <si>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</si>
  <si>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</si>
  <si>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</si>
  <si>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</si>
  <si>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</si>
  <si>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</si>
  <si>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</si>
  <si>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</si>
  <si>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</si>
  <si>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</si>
  <si>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</si>
  <si>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</si>
  <si>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</si>
  <si>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</si>
  <si>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</si>
  <si>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</si>
  <si>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</si>
  <si>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</si>
  <si>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75 MM, SERIE NORMAL PARA ESGOTO PREDIAL</t>
  </si>
  <si>
    <t>TE SANITARIO, PVC, DN 40 X 40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</si>
  <si>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</si>
  <si>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</si>
  <si>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</si>
  <si>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32 MM, PARA AGUA FRIA PREDIAL (NBR 5648)</t>
  </si>
  <si>
    <t>TE SOLDAVEL, PVC, 90 GRAUS, 60 MM, PARA AGUA FRIA PREDIAL (NBR 5648)</t>
  </si>
  <si>
    <t>TE SOLDAVEL, PVC, 90 GRAUS, 85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</si>
  <si>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</si>
  <si>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</si>
  <si>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</si>
  <si>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</si>
  <si>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</si>
  <si>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</si>
  <si>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</si>
  <si>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</si>
  <si>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</si>
  <si>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</si>
  <si>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</si>
  <si>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</si>
  <si>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</si>
  <si>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</si>
  <si>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</si>
  <si>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</si>
  <si>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</si>
  <si>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</si>
  <si>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</si>
  <si>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</si>
  <si>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</si>
  <si>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</si>
  <si>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</si>
  <si>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17,5* CM</t>
  </si>
  <si>
    <t>TELA DE ACO SOLDADA GALVANIZADA/ZINCADA PARA ALVENARIA, FIO D = *1,20 A 1,70* MM, MALHA 15 X 15 MM, (C X L) *50 X 6*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</si>
  <si>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</si>
  <si>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</si>
  <si>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</si>
  <si>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</si>
  <si>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</si>
  <si>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</si>
  <si>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</si>
  <si>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</si>
  <si>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</si>
  <si>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</si>
  <si>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</si>
  <si>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</si>
  <si>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</si>
  <si>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</si>
  <si>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</si>
  <si>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</si>
  <si>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</si>
  <si>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</si>
  <si>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</si>
  <si>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</si>
  <si>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</si>
  <si>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</si>
  <si>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</si>
  <si>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</si>
  <si>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</si>
  <si>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</si>
  <si>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</si>
  <si>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</si>
  <si>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</si>
  <si>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</si>
  <si>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</si>
  <si>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</si>
  <si>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</si>
  <si>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</si>
  <si>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</si>
  <si>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</si>
  <si>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</si>
  <si>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</si>
  <si>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</si>
  <si>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</si>
  <si>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</si>
  <si>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</si>
  <si>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</si>
  <si>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</si>
  <si>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</si>
  <si>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</si>
  <si>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</si>
  <si>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</si>
  <si>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</si>
  <si>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</si>
  <si>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</si>
  <si>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</si>
  <si>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</si>
  <si>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</si>
  <si>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</si>
  <si>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</si>
  <si>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</si>
  <si>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</si>
  <si>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</si>
  <si>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</si>
  <si>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</si>
  <si>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</si>
  <si>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</si>
  <si>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</si>
  <si>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</si>
  <si>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</si>
  <si>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</si>
  <si>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</si>
  <si>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</si>
  <si>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</si>
  <si>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</si>
  <si>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</si>
  <si>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</si>
  <si>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</si>
  <si>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120 MM2, 1 FURO E 1 COMPRESSAO, PARA PARAFUSO DE FIXACAO M12</t>
  </si>
  <si>
    <t>TERMINAL A COMPRESSAO EM COBRE ESTANHADO PARA CABO 25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</si>
  <si>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</si>
  <si>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</si>
  <si>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</si>
  <si>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</si>
  <si>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</si>
  <si>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</si>
  <si>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</si>
  <si>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</si>
  <si>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</si>
  <si>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</si>
  <si>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</si>
  <si>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</si>
  <si>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</si>
  <si>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</si>
  <si>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</si>
  <si>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</si>
  <si>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</si>
  <si>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</si>
  <si>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</si>
  <si>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</si>
  <si>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</si>
  <si>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</si>
  <si>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</si>
  <si>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</si>
  <si>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</si>
  <si>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</si>
  <si>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</si>
  <si>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</si>
  <si>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</si>
  <si>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</si>
  <si>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</si>
  <si>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</si>
  <si>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</si>
  <si>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</si>
  <si>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</si>
  <si>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</si>
  <si>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</si>
  <si>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</si>
  <si>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</si>
  <si>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ASFALTICA IMPERMEABILIZANTE DILUIDA EM SOLVENTE, PARA MATERIAIS CIMENTICIOS, METAL E MADEIRA</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</si>
  <si>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</si>
  <si>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</si>
  <si>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</si>
  <si>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</si>
  <si>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</si>
  <si>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</si>
  <si>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</si>
  <si>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</si>
  <si>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</si>
  <si>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</si>
  <si>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</si>
  <si>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</si>
  <si>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</si>
  <si>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</si>
  <si>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</si>
  <si>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</si>
  <si>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</si>
  <si>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</si>
  <si>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TOMADA 2P+T 10A, 250V, CONJUNTO MONTADO PARA EMBUTIR 4" X 2" (PLACA + SUPORTE + MODULO)</t>
  </si>
  <si>
    <t>TOMADA 2P+T 10A, 250V, CONJUNTO MONTADO PARA SOBREPOR 4" X 2" (CAIXA + MODULO)</t>
  </si>
  <si>
    <t>TOMADA 2P+T 20A 250V, CONJUNTO MONTADO PARA EMBUTIR 4" X 2" (PLACA + SUPORTE +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</si>
  <si>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</si>
  <si>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</si>
  <si>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</si>
  <si>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</si>
  <si>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</si>
  <si>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</si>
  <si>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</si>
  <si>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</si>
  <si>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</si>
  <si>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</si>
  <si>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</si>
  <si>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</si>
  <si>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</si>
  <si>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</si>
  <si>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</si>
  <si>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</si>
  <si>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</si>
  <si>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</si>
  <si>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</si>
  <si>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</si>
  <si>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</si>
  <si>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</si>
  <si>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</si>
  <si>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</si>
  <si>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</si>
  <si>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</si>
  <si>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</si>
  <si>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</si>
  <si>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</si>
  <si>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</si>
  <si>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</si>
  <si>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</si>
  <si>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</si>
  <si>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</si>
  <si>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</si>
  <si>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</si>
  <si>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</si>
  <si>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</si>
  <si>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</si>
  <si>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</si>
  <si>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</si>
  <si>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</si>
  <si>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</si>
  <si>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</si>
  <si>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</si>
  <si>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</si>
  <si>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</si>
  <si>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</si>
  <si>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</si>
  <si>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</si>
  <si>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</si>
  <si>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</si>
  <si>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</si>
  <si>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</si>
  <si>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</si>
  <si>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</si>
  <si>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</si>
  <si>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</si>
  <si>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</si>
  <si>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</si>
  <si>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</si>
  <si>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</si>
  <si>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</si>
  <si>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</si>
  <si>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</si>
  <si>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</si>
  <si>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</si>
  <si>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</si>
  <si>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</si>
  <si>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</si>
  <si>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</si>
  <si>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</si>
  <si>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</si>
  <si>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</si>
  <si>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</si>
  <si>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</si>
  <si>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</si>
  <si>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</si>
  <si>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</si>
  <si>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</si>
  <si>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</si>
  <si>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</si>
  <si>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</si>
  <si>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</si>
  <si>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</si>
  <si>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</si>
  <si>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</si>
  <si>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</si>
  <si>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</si>
  <si>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</si>
  <si>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</si>
  <si>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</si>
  <si>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</si>
  <si>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</si>
  <si>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</si>
  <si>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</si>
  <si>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</si>
  <si>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</si>
  <si>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</si>
  <si>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</si>
  <si>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</si>
  <si>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</si>
  <si>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</si>
  <si>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</si>
  <si>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</si>
  <si>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</si>
  <si>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</si>
  <si>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</si>
  <si>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</si>
  <si>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</si>
  <si>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</si>
  <si>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</si>
  <si>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</si>
  <si>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</si>
  <si>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</si>
  <si>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</si>
  <si>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</si>
  <si>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</si>
  <si>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</si>
  <si>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</si>
  <si>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</si>
  <si>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</si>
  <si>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</si>
  <si>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</si>
  <si>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</si>
  <si>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</si>
  <si>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</si>
  <si>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</si>
  <si>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</si>
  <si>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</si>
  <si>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</si>
  <si>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</si>
  <si>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</si>
  <si>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</si>
  <si>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</si>
  <si>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</si>
  <si>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</si>
  <si>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</si>
  <si>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</si>
  <si>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</si>
  <si>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</si>
  <si>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</si>
  <si>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</si>
  <si>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</si>
  <si>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</si>
  <si>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</si>
  <si>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</si>
  <si>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</si>
  <si>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</si>
  <si>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</si>
  <si>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</si>
  <si>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</si>
  <si>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</si>
  <si>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</si>
  <si>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</si>
  <si>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</si>
  <si>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</si>
  <si>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</si>
  <si>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</si>
  <si>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</si>
  <si>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</si>
  <si>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</si>
  <si>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</si>
  <si>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</si>
  <si>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</si>
  <si>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</si>
  <si>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</si>
  <si>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</si>
  <si>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</si>
  <si>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</si>
  <si>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</si>
  <si>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</si>
  <si>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</si>
  <si>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</si>
  <si>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</si>
  <si>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</si>
  <si>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</si>
  <si>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3/16 ", E = 0,79 MM, PARA AR-CONDICIONADO/ INSTALACOES GAS RESIDENCIAIS E COMERCIAIS</t>
  </si>
  <si>
    <t>TUBO DE COBRE FLEXIVEL, D = 3/4 ", E = 0,79 MM, PARA AR-CONDICIONADO/ INSTALACOES GAS RESIDENCIAIS E COMERCIAIS</t>
  </si>
  <si>
    <t>TUBO DE COBRE FLEXIVEL, D = 5/16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</si>
  <si>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</si>
  <si>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</si>
  <si>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</si>
  <si>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</si>
  <si>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</si>
  <si>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</si>
  <si>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</si>
  <si>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</si>
  <si>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</si>
  <si>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</si>
  <si>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</si>
  <si>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</si>
  <si>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</si>
  <si>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</si>
  <si>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</si>
  <si>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</si>
  <si>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</si>
  <si>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</si>
  <si>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</si>
  <si>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</si>
  <si>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</si>
  <si>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</si>
  <si>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</si>
  <si>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</si>
  <si>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</si>
  <si>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</si>
  <si>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</si>
  <si>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</si>
  <si>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</si>
  <si>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</si>
  <si>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</si>
  <si>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</si>
  <si>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</si>
  <si>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</si>
  <si>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</si>
  <si>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</si>
  <si>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</si>
  <si>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</si>
  <si>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</si>
  <si>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</si>
  <si>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</si>
  <si>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</si>
  <si>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</si>
  <si>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</si>
  <si>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</si>
  <si>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</si>
  <si>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</si>
  <si>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</si>
  <si>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</si>
  <si>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</si>
  <si>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</si>
  <si>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</si>
  <si>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</si>
  <si>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</si>
  <si>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</si>
  <si>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</si>
  <si>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</si>
  <si>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</si>
  <si>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</si>
  <si>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</si>
  <si>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</si>
  <si>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</si>
  <si>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</si>
  <si>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</si>
  <si>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</si>
  <si>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</si>
  <si>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</si>
  <si>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</si>
  <si>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</si>
  <si>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</si>
  <si>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</si>
  <si>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</si>
  <si>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</si>
  <si>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</si>
  <si>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</si>
  <si>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</si>
  <si>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</si>
  <si>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</si>
  <si>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</si>
  <si>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</si>
  <si>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</si>
  <si>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</si>
  <si>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</si>
  <si>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</si>
  <si>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</si>
  <si>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</si>
  <si>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</si>
  <si>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</si>
  <si>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</si>
  <si>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</si>
  <si>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</si>
  <si>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</si>
  <si>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</si>
  <si>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</si>
  <si>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</si>
  <si>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</si>
  <si>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</si>
  <si>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</si>
  <si>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</si>
  <si>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</si>
  <si>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</si>
  <si>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</si>
  <si>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</si>
  <si>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</si>
  <si>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</si>
  <si>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</si>
  <si>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</si>
  <si>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</si>
  <si>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</si>
  <si>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</si>
  <si>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</si>
  <si>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</si>
  <si>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</si>
  <si>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</si>
  <si>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</si>
  <si>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</si>
  <si>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</si>
  <si>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</si>
  <si>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</si>
  <si>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</si>
  <si>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</si>
  <si>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</si>
  <si>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</si>
  <si>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</si>
  <si>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</si>
  <si>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</si>
  <si>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</si>
  <si>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</si>
  <si>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</si>
  <si>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</si>
  <si>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</si>
  <si>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</si>
  <si>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</si>
  <si>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</si>
  <si>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</si>
  <si>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</si>
  <si>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</si>
  <si>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</si>
  <si>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</si>
  <si>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</si>
  <si>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</si>
  <si>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</si>
  <si>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</si>
  <si>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</si>
  <si>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</si>
  <si>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</si>
  <si>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</si>
  <si>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</si>
  <si>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</si>
  <si>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</si>
  <si>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</si>
  <si>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</si>
  <si>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</si>
  <si>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</si>
  <si>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</si>
  <si>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</si>
  <si>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</si>
  <si>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</si>
  <si>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</si>
  <si>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</si>
  <si>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</si>
  <si>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</si>
  <si>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150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</si>
  <si>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</si>
  <si>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</si>
  <si>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</si>
  <si>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</si>
  <si>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</si>
  <si>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</si>
  <si>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</si>
  <si>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40 MM, PARA ESGOTO OU AGUAS PLUVIAIS PREDIAL (NBR 5688)</t>
  </si>
  <si>
    <t>TUBO PVC, SERIE R, DN 75 MM, PARA ESGOTO OU AGUAS PLUVIAIS PREDIAL (NBR 5688)</t>
  </si>
  <si>
    <t>TUBO PVC, SOLDAVEL, DE 110 MM, AGUA FRIA (NBR-5648)</t>
  </si>
  <si>
    <t>TUBO PVC, SOLDAVEL, DE 20 MM, AGUA FRIA (NBR-5648)</t>
  </si>
  <si>
    <t>TUBO PVC, SOLDAVEL, DE 32 MM, AGUA FRIA (NBR-5648)</t>
  </si>
  <si>
    <t>TUBO PVC, SOLDAVEL, DE 50 MM, AGUA FRIA (NBR-5648)</t>
  </si>
  <si>
    <t>TUBO PVC, SOLDAVEL, DE 60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</si>
  <si>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</si>
  <si>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</si>
  <si>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</si>
  <si>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</si>
  <si>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</si>
  <si>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</si>
  <si>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</si>
  <si>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</si>
  <si>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</si>
  <si>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</si>
  <si>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</si>
  <si>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</si>
  <si>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</si>
  <si>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</si>
  <si>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</si>
  <si>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</si>
  <si>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</si>
  <si>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</si>
  <si>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</si>
  <si>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</si>
  <si>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</si>
  <si>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</si>
  <si>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</si>
  <si>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</si>
  <si>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</si>
  <si>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</si>
  <si>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</si>
  <si>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</si>
  <si>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</si>
  <si>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</si>
  <si>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</si>
  <si>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</si>
  <si>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</si>
  <si>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</si>
  <si>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</si>
  <si>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</si>
  <si>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</si>
  <si>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</si>
  <si>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</si>
  <si>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</si>
  <si>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</si>
  <si>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</si>
  <si>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</si>
  <si>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</si>
  <si>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</si>
  <si>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</si>
  <si>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</si>
  <si>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</si>
  <si>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</si>
  <si>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</si>
  <si>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</si>
  <si>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</si>
  <si>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</si>
  <si>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</si>
  <si>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</si>
  <si>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</si>
  <si>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</si>
  <si>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</si>
  <si>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</si>
  <si>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</si>
  <si>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</si>
  <si>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</si>
  <si>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</si>
  <si>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</si>
  <si>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</si>
  <si>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</si>
  <si>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</si>
  <si>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</si>
  <si>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</si>
  <si>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</si>
  <si>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</si>
  <si>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</si>
  <si>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</si>
  <si>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</si>
  <si>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</si>
  <si>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</si>
  <si>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</si>
  <si>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</si>
  <si>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</si>
  <si>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</si>
  <si>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</si>
  <si>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</si>
  <si>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</si>
  <si>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</si>
  <si>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</si>
  <si>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</si>
  <si>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</si>
  <si>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</si>
  <si>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</si>
  <si>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</si>
  <si>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</si>
  <si>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</si>
  <si>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</si>
  <si>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</si>
  <si>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</si>
  <si>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</si>
  <si>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</si>
  <si>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</si>
  <si>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</si>
  <si>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</si>
  <si>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</si>
  <si>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PLASTICO BRANCO PARA LAVATORIO 1 ", SEM UNHO, COM LADRAO</t>
  </si>
  <si>
    <t>VALVULA EM PLASTICO BRANCO PARA TANQUE 1.1/4" X 1.1/2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</si>
  <si>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</si>
  <si>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</si>
  <si>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</si>
  <si>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</si>
  <si>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</si>
  <si>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</si>
  <si>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</si>
  <si>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</si>
  <si>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</si>
  <si>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</si>
  <si>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</si>
  <si>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</si>
  <si>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</si>
  <si>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</si>
  <si>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</si>
  <si>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</si>
  <si>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</si>
  <si>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</si>
  <si>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</si>
  <si>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</si>
  <si>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</si>
  <si>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</si>
  <si>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</si>
  <si>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</si>
  <si>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</si>
  <si>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</si>
  <si>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</si>
  <si>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</si>
  <si>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</si>
  <si>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</si>
  <si>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</si>
  <si>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</si>
  <si>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</si>
  <si>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</si>
  <si>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</si>
  <si>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</si>
  <si>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</si>
  <si>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</si>
  <si>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</si>
  <si>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</si>
  <si>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</si>
  <si>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</si>
  <si>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</si>
  <si>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</si>
  <si>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</si>
  <si>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</si>
  <si>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</si>
  <si>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</si>
  <si>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</si>
  <si>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</si>
  <si>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</si>
  <si>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</si>
  <si>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</si>
  <si>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</si>
  <si>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</si>
  <si>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</si>
  <si>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</si>
  <si>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</si>
  <si>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</si>
  <si>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</si>
  <si>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</si>
  <si>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</si>
  <si>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</si>
  <si>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5.01.01</t>
  </si>
  <si>
    <t>5.01.02</t>
  </si>
  <si>
    <t>5.01.03</t>
  </si>
  <si>
    <t>5.01.04</t>
  </si>
  <si>
    <t>5.01.05</t>
  </si>
  <si>
    <t>5.01.06</t>
  </si>
  <si>
    <t>5.01.07</t>
  </si>
  <si>
    <t>5.02.01</t>
  </si>
  <si>
    <t>5.02.02</t>
  </si>
  <si>
    <t>5.02.03</t>
  </si>
  <si>
    <t>5.02.04</t>
  </si>
  <si>
    <t>5.02.05</t>
  </si>
  <si>
    <t>5.02.06</t>
  </si>
  <si>
    <t>5.02.07</t>
  </si>
  <si>
    <t>5.02.08</t>
  </si>
  <si>
    <t>5.02.09</t>
  </si>
  <si>
    <t>5.02.10</t>
  </si>
  <si>
    <t>5.02.11</t>
  </si>
  <si>
    <t>5.02.12</t>
  </si>
  <si>
    <t>5.02.13</t>
  </si>
  <si>
    <t>5.02.14</t>
  </si>
  <si>
    <t>5.02.15</t>
  </si>
  <si>
    <t>5.03</t>
  </si>
  <si>
    <t>5.03.01</t>
  </si>
  <si>
    <t>5.03.02</t>
  </si>
  <si>
    <t>5.03.03</t>
  </si>
  <si>
    <t>5.03.04</t>
  </si>
  <si>
    <t>5.03.05</t>
  </si>
  <si>
    <t>5.03.06</t>
  </si>
  <si>
    <t>5.04</t>
  </si>
  <si>
    <t>5.04.01</t>
  </si>
  <si>
    <t>5.04.02</t>
  </si>
  <si>
    <t>5.04.03</t>
  </si>
  <si>
    <t>5.04.04</t>
  </si>
  <si>
    <t>5.04.05</t>
  </si>
  <si>
    <t>5.04.06</t>
  </si>
  <si>
    <t>5.04.07</t>
  </si>
  <si>
    <t>5.04.08</t>
  </si>
  <si>
    <t>5.04.09</t>
  </si>
  <si>
    <t>5.05</t>
  </si>
  <si>
    <t>5.05.01</t>
  </si>
  <si>
    <t>5.05.02</t>
  </si>
  <si>
    <t>5.05.03</t>
  </si>
  <si>
    <t>5.05.04</t>
  </si>
  <si>
    <t>5.05.05</t>
  </si>
  <si>
    <t>5.05.06</t>
  </si>
  <si>
    <t>5.05.07</t>
  </si>
  <si>
    <t>5.05.08</t>
  </si>
  <si>
    <t>5.05.09</t>
  </si>
  <si>
    <t>11.01.01</t>
  </si>
  <si>
    <t>11.01.02</t>
  </si>
  <si>
    <t>11.01.03</t>
  </si>
  <si>
    <t>11.01.04</t>
  </si>
  <si>
    <t>11.01.05</t>
  </si>
  <si>
    <t>11.01.06</t>
  </si>
  <si>
    <t>11.01.07</t>
  </si>
  <si>
    <t>11.01.08</t>
  </si>
  <si>
    <t>11.01.09</t>
  </si>
  <si>
    <t>11.01.10</t>
  </si>
  <si>
    <t>11.01.11</t>
  </si>
  <si>
    <t>11.01.12</t>
  </si>
  <si>
    <t>11.01.13</t>
  </si>
  <si>
    <t>11.01.14</t>
  </si>
  <si>
    <t>11.01.15</t>
  </si>
  <si>
    <t>11.01.16</t>
  </si>
  <si>
    <t>11.01.17</t>
  </si>
  <si>
    <t>11.01.18</t>
  </si>
  <si>
    <t>11.01.19</t>
  </si>
  <si>
    <t>11.01.20</t>
  </si>
  <si>
    <t>11.01.21</t>
  </si>
  <si>
    <t>11.01.22</t>
  </si>
  <si>
    <t>11.01.23</t>
  </si>
  <si>
    <t>11.01.24</t>
  </si>
  <si>
    <t>11.01.25</t>
  </si>
  <si>
    <t>11.01.26</t>
  </si>
  <si>
    <t>11.01.27</t>
  </si>
  <si>
    <t>11.01.28</t>
  </si>
  <si>
    <t>11.01.29</t>
  </si>
  <si>
    <t>11.01.30</t>
  </si>
  <si>
    <t>11.01.31</t>
  </si>
  <si>
    <t>11.01.32</t>
  </si>
  <si>
    <t>11.01.33</t>
  </si>
  <si>
    <t>11.01.34</t>
  </si>
  <si>
    <t>11.01.35</t>
  </si>
  <si>
    <t>11.01.36</t>
  </si>
  <si>
    <t>11.01.37</t>
  </si>
  <si>
    <t>11.01.38</t>
  </si>
  <si>
    <t>11.01.39</t>
  </si>
  <si>
    <t>11.01.40</t>
  </si>
  <si>
    <t>11.01.41</t>
  </si>
  <si>
    <t>11.01.42</t>
  </si>
  <si>
    <t>11.01.43</t>
  </si>
  <si>
    <t>11.01.44</t>
  </si>
  <si>
    <t>11.01.45</t>
  </si>
  <si>
    <t>11.01.46</t>
  </si>
  <si>
    <t>11.01.47</t>
  </si>
  <si>
    <t>11.02.01</t>
  </si>
  <si>
    <t>11.02.02</t>
  </si>
  <si>
    <t>11.02.03</t>
  </si>
  <si>
    <t>11.02.04</t>
  </si>
  <si>
    <t>11.02.05</t>
  </si>
  <si>
    <t>11.02.06</t>
  </si>
  <si>
    <t>11.02.07</t>
  </si>
  <si>
    <t>11.02.08</t>
  </si>
  <si>
    <t>11.02.09</t>
  </si>
  <si>
    <t>11.02.10</t>
  </si>
  <si>
    <t>11.02.11</t>
  </si>
  <si>
    <t>11.02.12</t>
  </si>
  <si>
    <t>11.02.13</t>
  </si>
  <si>
    <t>11.02.14</t>
  </si>
  <si>
    <t>11.02.15</t>
  </si>
  <si>
    <t>11.02.16</t>
  </si>
  <si>
    <t>11.02.17</t>
  </si>
  <si>
    <t>11.02.18</t>
  </si>
  <si>
    <t>11.02.19</t>
  </si>
  <si>
    <t>11.02.20</t>
  </si>
  <si>
    <t>11.02.21</t>
  </si>
  <si>
    <t>11.02.22</t>
  </si>
  <si>
    <t>11.02.23</t>
  </si>
  <si>
    <t>11.02.24</t>
  </si>
  <si>
    <t>11.02.25</t>
  </si>
  <si>
    <t>11.02.26</t>
  </si>
  <si>
    <t>11.02.27</t>
  </si>
  <si>
    <t>11.02.28</t>
  </si>
  <si>
    <t>11.02.29</t>
  </si>
  <si>
    <t>11.03.01</t>
  </si>
  <si>
    <t>11.03.02</t>
  </si>
  <si>
    <t>11.03.03</t>
  </si>
  <si>
    <t>11.03.04</t>
  </si>
  <si>
    <t>11.03.05</t>
  </si>
  <si>
    <t>11.03.06</t>
  </si>
  <si>
    <t>11.03.07</t>
  </si>
  <si>
    <t>11.03.08</t>
  </si>
  <si>
    <t>11.03.09</t>
  </si>
  <si>
    <t>11.03.10</t>
  </si>
  <si>
    <t>11.03.11</t>
  </si>
  <si>
    <t>11.03.12</t>
  </si>
  <si>
    <t>11.03.13</t>
  </si>
  <si>
    <t>11.03.14</t>
  </si>
  <si>
    <t>11.03.15</t>
  </si>
  <si>
    <t>11.03.16</t>
  </si>
  <si>
    <t>13.01.01</t>
  </si>
  <si>
    <t>13.01.02</t>
  </si>
  <si>
    <t>13.01.03</t>
  </si>
  <si>
    <t>13.01.04</t>
  </si>
  <si>
    <t>13.01.05</t>
  </si>
  <si>
    <t>13.01.06</t>
  </si>
  <si>
    <t>13.01.07</t>
  </si>
  <si>
    <t>13.01.08</t>
  </si>
  <si>
    <t>13.01.09</t>
  </si>
  <si>
    <t>13.01.10</t>
  </si>
  <si>
    <t>13.01.11</t>
  </si>
  <si>
    <t>13.01.12</t>
  </si>
  <si>
    <t>13.01.13</t>
  </si>
  <si>
    <t>13.01.14</t>
  </si>
  <si>
    <t>13.01.15</t>
  </si>
  <si>
    <t>13.01.16</t>
  </si>
  <si>
    <t>13.01.17</t>
  </si>
  <si>
    <t>13.01.18</t>
  </si>
  <si>
    <t>13.02.01</t>
  </si>
  <si>
    <t>13.02.02</t>
  </si>
  <si>
    <t>13.02.03</t>
  </si>
  <si>
    <t>13.02.04</t>
  </si>
  <si>
    <t>13.02.05</t>
  </si>
  <si>
    <t>13.02.06</t>
  </si>
  <si>
    <t>13.02.07</t>
  </si>
  <si>
    <t>13.02.08</t>
  </si>
  <si>
    <t>13.02.09</t>
  </si>
  <si>
    <t>13.02.10</t>
  </si>
  <si>
    <t>13.02.11</t>
  </si>
  <si>
    <t>13.02.12</t>
  </si>
  <si>
    <t>13.02.13</t>
  </si>
  <si>
    <t>13.02.14</t>
  </si>
  <si>
    <t>13.02.15</t>
  </si>
  <si>
    <t>13.02.16</t>
  </si>
  <si>
    <t>13.02.17</t>
  </si>
  <si>
    <t>13.02.18</t>
  </si>
  <si>
    <t>13.02.19</t>
  </si>
  <si>
    <t>13.02.20</t>
  </si>
  <si>
    <t>13.02.21</t>
  </si>
  <si>
    <t>13.02.22</t>
  </si>
  <si>
    <t>13.02.23</t>
  </si>
  <si>
    <t>13.02.24</t>
  </si>
  <si>
    <t>13.02.25</t>
  </si>
  <si>
    <t>13.02.26</t>
  </si>
  <si>
    <t>13.02.27</t>
  </si>
  <si>
    <t>13.02.28</t>
  </si>
  <si>
    <t>13.02.29</t>
  </si>
  <si>
    <t>13.02.30</t>
  </si>
  <si>
    <t>13.02.31</t>
  </si>
  <si>
    <t>13.02.32</t>
  </si>
  <si>
    <t>13.02.33</t>
  </si>
  <si>
    <t>13.02.34</t>
  </si>
  <si>
    <t>13.02.35</t>
  </si>
  <si>
    <t>13.02.36</t>
  </si>
  <si>
    <t>13.02.37</t>
  </si>
  <si>
    <t>13.02.38</t>
  </si>
  <si>
    <t>13.02.39</t>
  </si>
  <si>
    <t>13.02.40</t>
  </si>
  <si>
    <t>13.02.41</t>
  </si>
  <si>
    <t>13.02.42</t>
  </si>
  <si>
    <t>13.02.43</t>
  </si>
  <si>
    <t>13.02.44</t>
  </si>
  <si>
    <t>13.02.45</t>
  </si>
  <si>
    <t>13.02.46</t>
  </si>
  <si>
    <t>13.02.47</t>
  </si>
  <si>
    <t>13.02.48</t>
  </si>
  <si>
    <t>13.02.49</t>
  </si>
  <si>
    <t>13.02.50</t>
  </si>
  <si>
    <t>13.03.01</t>
  </si>
  <si>
    <t>13.03.02</t>
  </si>
  <si>
    <t>13.03.03</t>
  </si>
  <si>
    <t>13.03.04</t>
  </si>
  <si>
    <t>13.03.05</t>
  </si>
  <si>
    <t>13.03.06</t>
  </si>
  <si>
    <t>13.03.07</t>
  </si>
  <si>
    <t>13.03.08</t>
  </si>
  <si>
    <t>13.03.09</t>
  </si>
  <si>
    <t>13.03.10</t>
  </si>
  <si>
    <t>13.03.11</t>
  </si>
  <si>
    <t>13.03.12</t>
  </si>
  <si>
    <t>13.03.13</t>
  </si>
  <si>
    <t>13.04.01</t>
  </si>
  <si>
    <t>13.04.02</t>
  </si>
  <si>
    <t>13.04.03</t>
  </si>
  <si>
    <t>13.04.04</t>
  </si>
  <si>
    <t>13.04.05</t>
  </si>
  <si>
    <t>13.04.06</t>
  </si>
  <si>
    <t>compatibilizado com do sinapi</t>
  </si>
  <si>
    <t xml:space="preserve">item deixou de existir, custo utilizado do atual ca-60 </t>
  </si>
  <si>
    <t>20.01</t>
  </si>
  <si>
    <t>20.02</t>
  </si>
  <si>
    <t>20.03</t>
  </si>
  <si>
    <t>20.04</t>
  </si>
  <si>
    <t>20.05</t>
  </si>
  <si>
    <t>20.06</t>
  </si>
  <si>
    <t>20.07</t>
  </si>
  <si>
    <t>PESQUISA.SOQUETE</t>
  </si>
  <si>
    <t>SOQUETE G5 P/ LÂMPADA T5</t>
  </si>
  <si>
    <t>ELETRONOR</t>
  </si>
  <si>
    <t>ELETRORASTRO</t>
  </si>
  <si>
    <t>PLENOBRAS</t>
  </si>
  <si>
    <t>FRIGELAR</t>
  </si>
  <si>
    <t>ONLINE</t>
  </si>
  <si>
    <t>HIDRALMARCHI</t>
  </si>
  <si>
    <t>FRIOSHOPPING</t>
  </si>
  <si>
    <t>BARRAMENTO TIPO PENTE MONOPOLAR 12 POLOS</t>
  </si>
  <si>
    <t>I9 ELETRICA</t>
  </si>
  <si>
    <t>CASA DO ELETRICISTA</t>
  </si>
  <si>
    <t>SANTIL</t>
  </si>
  <si>
    <t>TRAMONTINA</t>
  </si>
  <si>
    <t>ANHANGUERA FERRAMENTAS</t>
  </si>
  <si>
    <t>AFUBRA</t>
  </si>
  <si>
    <t>STECK</t>
  </si>
  <si>
    <t>ELETROCALHA PERFURADA TIPO U 200X100 MM - 3M - S/VIROLA</t>
  </si>
  <si>
    <t>DZ MATERIAIS ELETRICOS</t>
  </si>
  <si>
    <t>MAGALU</t>
  </si>
  <si>
    <t>ELETROLUZ</t>
  </si>
  <si>
    <t>TAMPA PARA ELETROCALHA 200X100 MM</t>
  </si>
  <si>
    <t>INFRAELETROCALHAS</t>
  </si>
  <si>
    <t>RH MATERIAIS ELETRICOS</t>
  </si>
  <si>
    <t>LUXTIL</t>
  </si>
  <si>
    <t>PESQUISA.TAMPA.CURVA.HOR</t>
  </si>
  <si>
    <t>TAMPA PARA CURVA HORIZONTAL 200X100MM</t>
  </si>
  <si>
    <t>TALA DE EMENDA PARA ELETROCALHA 100 MM</t>
  </si>
  <si>
    <t>DÍNAMO MATERIAIS ELÉTRICOS</t>
  </si>
  <si>
    <t>SEPTO DIVISOR 100MM</t>
  </si>
  <si>
    <t>ANDRA</t>
  </si>
  <si>
    <t>AGROMETAL</t>
  </si>
  <si>
    <t>MESA DE SOM 4 CANAIS, REF. BEHRINGER OU EQUIVALENTE TÉCNICO COM PHANTOM POWER</t>
  </si>
  <si>
    <t>NINJA SOM</t>
  </si>
  <si>
    <t>MUSICA CENTER</t>
  </si>
  <si>
    <t>AMPLIFICADOR 150 W RMS</t>
  </si>
  <si>
    <t>AMERICANAS</t>
  </si>
  <si>
    <t>MAGAZINE LUIZA</t>
  </si>
  <si>
    <t>CABO PARA ALARME 4x0,40 MM²</t>
  </si>
  <si>
    <t>TEMSEG</t>
  </si>
  <si>
    <t>AQUAMARIS</t>
  </si>
  <si>
    <t>ED CABOS</t>
  </si>
  <si>
    <t xml:space="preserve">CABO XLR PARA MICROFONE </t>
  </si>
  <si>
    <t>AMAZON</t>
  </si>
  <si>
    <t>PESQUISA.CERTIFIC</t>
  </si>
  <si>
    <t>CERTIFICAÇÃO DE PONTOS LÓGICOS</t>
  </si>
  <si>
    <t>LENATEC</t>
  </si>
  <si>
    <t>HORUS</t>
  </si>
  <si>
    <t>G-TECH</t>
  </si>
  <si>
    <t>CABO CRISTAL 2x1,5 mm²</t>
  </si>
  <si>
    <t>CENTRAL CABOS</t>
  </si>
  <si>
    <t>CABO PP 4x1,5 MM²</t>
  </si>
  <si>
    <t>ELETROSYSTEM</t>
  </si>
  <si>
    <t>LEROY MERLIN</t>
  </si>
  <si>
    <t>DIMENSIONAL</t>
  </si>
  <si>
    <t>VIEW TECH</t>
  </si>
  <si>
    <t>ELETRICA BAHIANA</t>
  </si>
  <si>
    <t>PESQUISA.1703.05</t>
  </si>
  <si>
    <r>
      <t xml:space="preserve">GRADIL METÁLICO H=2,03M COM FIO DE AÇO GALVANIZADO </t>
    </r>
    <r>
      <rPr>
        <sz val="14"/>
        <rFont val="Arial"/>
        <family val="2"/>
        <charset val="1"/>
      </rPr>
      <t>ø</t>
    </r>
    <r>
      <rPr>
        <sz val="10"/>
        <rFont val="Arial"/>
        <family val="2"/>
        <charset val="1"/>
      </rPr>
      <t>4.3MMM, COM PINTURA ELETROSTÁTICA, ABERTURA DA MALHA: 200MM(A) X 50MM(L), COM POSTES METÁLICOSA CADA 2,50M. INCLUSO FIXADORES METÁLICOS (6UN POR POSTE) E TAMPA DE PVC PARA POSTE.</t>
    </r>
  </si>
  <si>
    <t>Belgo Cercas Centercom</t>
  </si>
  <si>
    <t>(62) 40050955</t>
  </si>
  <si>
    <t>Belgo Cercas</t>
  </si>
  <si>
    <t>Atacadão das Telas</t>
  </si>
  <si>
    <t>(62) 32497838</t>
  </si>
  <si>
    <t>Atacadao das cercas</t>
  </si>
  <si>
    <t>Casa das Cercas</t>
  </si>
  <si>
    <t>(051) 99734671</t>
  </si>
  <si>
    <t>https://www.casadascercas.com.br/gradil-insul-g5-pintado-480mm-malha-5x20cm-verde?gad_source=1&amp;gclid=CjwKCAiA-ty8BhA_EiwAkyoa35tAQ69GSZ72Zw1sIwBEK9053gVx2HLDsi2kIb8OIMC83O_B02wgzhoCqSYQAvD_BwE</t>
  </si>
  <si>
    <t xml:space="preserve"> PESQUISA.MOTOR.PORTÃO </t>
  </si>
  <si>
    <t xml:space="preserve">MOTOR DO PORTÃO ELETRÔNICO DZ RIO 800KG 1/2 HP PPA C/ 3MT CREMALHEIRA GOLD, SUPORTE P/ MOTOR CHÃO E TROCA DE ROLDANA </t>
  </si>
  <si>
    <t>DATA:</t>
  </si>
  <si>
    <t>UND</t>
  </si>
  <si>
    <t>ENDEREÇO / EMAIL</t>
  </si>
  <si>
    <t>MENOR VALOR MERCADO</t>
  </si>
  <si>
    <t xml:space="preserve">TECNO CAMERAS </t>
  </si>
  <si>
    <t>(64) 99283-9215</t>
  </si>
  <si>
    <t>-</t>
  </si>
  <si>
    <t>EXCELENCIA DISTRIBUIDORA DE SISTEMAS DE SEGURANÇA</t>
  </si>
  <si>
    <t>(64) 99292-2563</t>
  </si>
  <si>
    <t xml:space="preserve">REAL AMERICA DISTRIBUIDORA LTDA </t>
  </si>
  <si>
    <t>(64) 3404-1657</t>
  </si>
  <si>
    <t>Papelaria Tributaria</t>
  </si>
  <si>
    <t>(62) 3541-3634</t>
  </si>
  <si>
    <t>Papelaria Dinâmica</t>
  </si>
  <si>
    <t>(62) 3226-9300</t>
  </si>
  <si>
    <t>Papelaria Universo</t>
  </si>
  <si>
    <t xml:space="preserve">(62) 3254-7500 </t>
  </si>
  <si>
    <t>PESQUISA.1601.01</t>
  </si>
  <si>
    <t>CAU-GO</t>
  </si>
  <si>
    <t>0800 8830113</t>
  </si>
  <si>
    <t>www.caugo.org.br</t>
  </si>
  <si>
    <t>PESQUISA.PELÍC.G35</t>
  </si>
  <si>
    <t>PELÍCULA WINDOW PREMIUM FUMÊ PRETA G5</t>
  </si>
  <si>
    <t>M²</t>
  </si>
  <si>
    <t>M&amp;A INSULFILMS</t>
  </si>
  <si>
    <t>(62) 99331-6274</t>
  </si>
  <si>
    <t>HEMOCAR PELÍCULAS</t>
  </si>
  <si>
    <t>(62) 99187-9026</t>
  </si>
  <si>
    <t>VISUAL INSUFILMESS</t>
  </si>
  <si>
    <t>(62) 99821-7070</t>
  </si>
  <si>
    <t>PESQUISA.CABO.PP.4x1,5</t>
  </si>
  <si>
    <t>https://luxtil.com.br/produto/suporte-horizontal-para-eletrocalha-200x100mm/?srsltid=AfmBOopFnO10kRl5HOMDqAVl3ZhXswhgkQoR2YNs2H-OGYe3rt5lUutj</t>
  </si>
  <si>
    <t>ELETROSUL</t>
  </si>
  <si>
    <t>https://www.eletrosul.com.br/eletrocalhas/suporte-horizontal-200x100?srsltid=AfmBOorJ_O6BK0hMXbyalsS4uN3OMsTDh7EcGJnvukE1w-Kp4fNj9b6Z</t>
  </si>
  <si>
    <t>PARAFUTRECOS</t>
  </si>
  <si>
    <t>https://parafutrecos.com.br/eletrocalha-suporte-horizontal-200-x-100-mm.html?srsltid=AfmBOooME7LUzPRTWgHHZ6ev7sDiN_9_p8JTwuBmjLHyTTv4Vr7VLIw-</t>
  </si>
  <si>
    <t>FITA ADESIVA, ROLO 30 m x 5 cm PARA DEMARCAÇÃO DE SOLO, UTILIZADA COMO SINALIZAÇÃO DE EXTINTORES DE INCÊNDIO, COR VERMELHA OU AMARELA</t>
  </si>
  <si>
    <t>Ferragista Brasil</t>
  </si>
  <si>
    <t>(62) 3203-4463</t>
  </si>
  <si>
    <t>Ferragista Amarelinha</t>
  </si>
  <si>
    <t>(62) 3255-7572</t>
  </si>
  <si>
    <t>Brasil Ferramentas</t>
  </si>
  <si>
    <t>(62) 3255-7788</t>
  </si>
  <si>
    <t>3809/AGETOP-CIVIL</t>
  </si>
  <si>
    <t>SAÍDA HORIZONTAL PARA ELETRODUTO D=3/4"</t>
  </si>
  <si>
    <t>3944/AGETOP-CIVIL</t>
  </si>
  <si>
    <t>3871/AGETOP-CIVIL</t>
  </si>
  <si>
    <t>SUPORTE HORIZONTAL PARA ELETROCALHA 200x100 MM</t>
  </si>
  <si>
    <t>(atualizado em 11/03/2025)</t>
  </si>
  <si>
    <t>DETALHAMENTO EXECUTIVO PROJETO ESTRUTURAL, EXECUÇÃO DE COMO CONSTRUÍDO ("AS BUILT"), MANUAL DE OPERAÇÃO  E OBTENÇÃO DE HABITE-SE - INCLUI MATERIAL E MÃO DE OBRA</t>
  </si>
  <si>
    <t>RELATÓRIO DE PREÇOS DE INSUMOS - ENGARGOS SOCIAIS SEM DESONERAÇÃO</t>
  </si>
  <si>
    <t>(SEM DESONERAÇÃO)</t>
  </si>
  <si>
    <t>SP</t>
  </si>
  <si>
    <t>SAO PAULO</t>
  </si>
  <si>
    <t>Origem de preço:</t>
  </si>
  <si>
    <t>Preço em branco para determinado estado significa que não houve coleta mínima de preços no mês de referência</t>
  </si>
  <si>
    <t>REF. MUNICIPIO GOIÂNIA - SEM DESONERAÇÃO</t>
  </si>
  <si>
    <t>SINAPI-JANEIRO-2025-NDES</t>
  </si>
  <si>
    <t>DETALHAMENTO DE BDI PRESUMIDO SEM DESONERAÇÃO</t>
  </si>
  <si>
    <t>DIVISÃO DE ENGENHARIA CIVIL</t>
  </si>
  <si>
    <t>CRONOGRAMA FÍSICO-FINANCEIRO</t>
  </si>
  <si>
    <t>RELATÓRIO DE COMPOSIÇÕES ANALÍTICAS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</si>
</sst>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R$&quot;\ * #,##0.00_-;\-&quot;R$&quot;\ * #,##0.00_-;_-&quot;R$&quot;\ * &quot;-&quot;??_-;_-@_-"/>
    <numFmt numFmtId="43" formatCode="_-* #,##0.00_-;\-* #,##0.00_-;_-* &quot;-&quot;??_-;_-@_-"/>
    <numFmt numFmtId="164" formatCode="&quot; R$ &quot;#,##0.00\ ;&quot;-R$ &quot;#,##0.00\ ;&quot; R$ -&quot;#\ ;@\ "/>
    <numFmt numFmtId="165" formatCode="_-&quot;R$ &quot;* #,##0.00_-;&quot;-R$ &quot;* #,##0.00_-;_-&quot;R$ &quot;* \-??_-;_-@_-"/>
    <numFmt numFmtId="166" formatCode="#,##0.00\ ;&quot; (&quot;#,##0.00\);&quot; -&quot;#\ ;@\ "/>
    <numFmt numFmtId="167" formatCode="_-* #,##0.00_-;\-* #,##0.00_-;_-* \-??_-;_-@_-"/>
    <numFmt numFmtId="168" formatCode="d/m/yyyy"/>
    <numFmt numFmtId="169" formatCode="&quot;R$ &quot;#,##0.00"/>
    <numFmt numFmtId="170" formatCode="0.000%"/>
    <numFmt numFmtId="171" formatCode="&quot;MAT&quot;"/>
    <numFmt numFmtId="172" formatCode="&quot;ISS do MUNICIPIO: &quot;0%"/>
    <numFmt numFmtId="173" formatCode="&quot;AC+S+R+G = &quot;0.00%"/>
    <numFmt numFmtId="174" formatCode="&quot;DF = &quot;0.00%"/>
    <numFmt numFmtId="175" formatCode="&quot;L = &quot;0.00%"/>
    <numFmt numFmtId="176" formatCode="&quot; = &quot;0.00"/>
    <numFmt numFmtId="177" formatCode="&quot;BDI = &quot;0.00%"/>
    <numFmt numFmtId="178" formatCode="&quot;R$&quot;\ #,##0.00"/>
    <numFmt numFmtId="179" formatCode="0.0000%"/>
    <numFmt numFmtId="180" formatCode="#,##0.00\ ;\-#,##0.00\ ;&quot; -&quot;#\ ;@\ "/>
    <numFmt numFmtId="181" formatCode="#,##0.00&quot; &quot;;&quot;-&quot;#,##0.00&quot; &quot;;&quot; -&quot;#&quot; &quot;;@&quot; &quot;"/>
    <numFmt numFmtId="182" formatCode="&quot; R$ &quot;#,##0.00&quot; &quot;;&quot; R$ (&quot;#,##0.00&quot;)&quot;;&quot; R$ -&quot;#&quot; &quot;;@&quot; &quot;"/>
    <numFmt numFmtId="183" formatCode="[$-416]General"/>
    <numFmt numFmtId="184" formatCode="&quot; R$ &quot;#,##0.00\ ;&quot; R$ (&quot;#,##0.00\);&quot; R$ -&quot;#\ ;@\ "/>
    <numFmt numFmtId="185" formatCode="[$R$-416]&quot; &quot;#,##0.00;[Red]&quot;-&quot;[$R$-416]&quot; &quot;#,##0.00"/>
    <numFmt numFmtId="186" formatCode="#,##0.00&quot; &quot;;&quot; (&quot;#,##0.00&quot;)&quot;;&quot; -&quot;#&quot; &quot;;@&quot; &quot;"/>
    <numFmt numFmtId="187" formatCode="_(* #,##0.00_);_(* \(#,##0.00\);_(* \-??_);_(@_)"/>
    <numFmt numFmtId="188" formatCode="_(* #,##0.00_);_(* \(#,##0.00\);_(* &quot;-&quot;??_);_(@_)"/>
    <numFmt numFmtId="189" formatCode="#,##0.00;\-\ #,##0.00;\-"/>
    <numFmt numFmtId="190" formatCode="00&quot;º mês&quot;"/>
  </numFmts>
  <fonts count="94">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b/>
      <sz val="11"/>
      <color rgb="FF000000"/>
      <name val="Calibri"/>
      <family val="2"/>
      <charset val="1"/>
    </font>
    <font>
      <b/>
      <sz val="12"/>
      <color rgb="FF000000"/>
      <name val="Calibri"/>
      <family val="2"/>
      <charset val="1"/>
    </font>
    <font>
      <b/>
      <i/>
      <u/>
      <sz val="10"/>
      <color rgb="FF000000"/>
      <name val="Calibri"/>
      <family val="2"/>
      <charset val="1"/>
    </font>
    <font>
      <sz val="10"/>
      <color rgb="FF000000"/>
      <name val="Arial"/>
      <family val="2"/>
      <charset val="1"/>
    </font>
    <font>
      <sz val="11"/>
      <color rgb="FF000000"/>
      <name val="Arial"/>
      <family val="2"/>
      <charset val="1"/>
    </font>
    <font>
      <b/>
      <sz val="14"/>
      <color rgb="FF000000"/>
      <name val="Arial"/>
      <family val="2"/>
      <charset val="1"/>
    </font>
    <font>
      <b/>
      <sz val="12"/>
      <color rgb="FF000000"/>
      <name val="Arial"/>
      <family val="2"/>
      <charset val="1"/>
    </font>
    <font>
      <sz val="14"/>
      <color rgb="FF000000"/>
      <name val="Arial"/>
      <family val="2"/>
      <charset val="1"/>
    </font>
    <font>
      <sz val="12"/>
      <color rgb="FF000000"/>
      <name val="Arial"/>
      <family val="2"/>
      <charset val="1"/>
    </font>
    <font>
      <b/>
      <sz val="10"/>
      <color rgb="FF000000"/>
      <name val="Arial"/>
      <family val="2"/>
      <charset val="1"/>
    </font>
    <font>
      <b/>
      <sz val="11"/>
      <color rgb="FF000000"/>
      <name val="Arial"/>
      <family val="2"/>
      <charset val="1"/>
    </font>
    <font>
      <sz val="11"/>
      <name val="Arial"/>
      <family val="2"/>
      <charset val="1"/>
    </font>
    <font>
      <b/>
      <sz val="11"/>
      <name val="Arial"/>
      <family val="2"/>
      <charset val="1"/>
    </font>
    <font>
      <b/>
      <sz val="9"/>
      <color rgb="FF000000"/>
      <name val="Tahoma"/>
      <family val="2"/>
      <charset val="1"/>
    </font>
    <font>
      <sz val="9"/>
      <color rgb="FF000000"/>
      <name val="Tahoma"/>
      <family val="2"/>
      <charset val="1"/>
    </font>
    <font>
      <b/>
      <sz val="12"/>
      <name val="Arial"/>
      <family val="2"/>
      <charset val="1"/>
    </font>
    <font>
      <b/>
      <sz val="10"/>
      <name val="Arial"/>
      <family val="2"/>
      <charset val="1"/>
    </font>
    <font>
      <sz val="8"/>
      <color rgb="FF000000"/>
      <name val="Verdana"/>
      <family val="2"/>
      <charset val="1"/>
    </font>
    <font>
      <i/>
      <sz val="10"/>
      <color rgb="FF000000"/>
      <name val="Arial"/>
      <family val="2"/>
      <charset val="1"/>
    </font>
    <font>
      <b/>
      <i/>
      <sz val="11"/>
      <color rgb="FF000000"/>
      <name val="Arial"/>
      <family val="2"/>
      <charset val="1"/>
    </font>
    <font>
      <sz val="8"/>
      <color rgb="FF000000"/>
      <name val="Arial"/>
      <family val="2"/>
      <charset val="1"/>
    </font>
    <font>
      <sz val="11"/>
      <name val="Calibri"/>
      <family val="2"/>
      <charset val="1"/>
    </font>
    <font>
      <sz val="8"/>
      <name val="Verdana"/>
      <family val="2"/>
      <charset val="1"/>
    </font>
    <font>
      <b/>
      <sz val="14"/>
      <name val="Arial"/>
      <family val="2"/>
      <charset val="1"/>
    </font>
    <font>
      <b/>
      <sz val="8"/>
      <name val="Arial"/>
      <family val="2"/>
      <charset val="1"/>
    </font>
    <font>
      <b/>
      <sz val="8"/>
      <name val="Verdana"/>
      <family val="2"/>
      <charset val="1"/>
    </font>
    <font>
      <sz val="11"/>
      <color rgb="FF000000"/>
      <name val="Calibri"/>
      <family val="2"/>
      <charset val="1"/>
    </font>
    <font>
      <sz val="11"/>
      <color rgb="FFFF0000"/>
      <name val="Calibri"/>
      <family val="2"/>
      <charset val="1"/>
    </font>
    <font>
      <sz val="10"/>
      <color rgb="FF000000"/>
      <name val="Arial"/>
      <family val="2"/>
    </font>
    <font>
      <sz val="8"/>
      <color rgb="FF000000"/>
      <name val="Verdana"/>
      <family val="2"/>
    </font>
    <font>
      <b/>
      <sz val="8"/>
      <color rgb="FF000000"/>
      <name val="Verdana"/>
      <family val="2"/>
    </font>
    <font>
      <sz val="11"/>
      <color theme="1"/>
      <name val="Arial"/>
      <family val="2"/>
    </font>
    <font>
      <sz val="11"/>
      <color indexed="8"/>
      <name val="Calibri"/>
      <family val="2"/>
    </font>
    <font>
      <sz val="10"/>
      <color indexed="8"/>
      <name val="Arial"/>
      <family val="2"/>
    </font>
    <font>
      <sz val="10"/>
      <color theme="1"/>
      <name val="Arial"/>
      <family val="2"/>
    </font>
    <font>
      <sz val="11"/>
      <color rgb="FF000000"/>
      <name val="Calibri"/>
      <family val="2"/>
    </font>
    <font>
      <sz val="10"/>
      <name val="Arial"/>
      <family val="2"/>
    </font>
    <font>
      <u/>
      <sz val="11"/>
      <color theme="10"/>
      <name val="Calibri"/>
      <family val="2"/>
      <charset val="1"/>
    </font>
    <font>
      <u/>
      <sz val="11"/>
      <color theme="10"/>
      <name val="Calibri"/>
      <family val="2"/>
      <scheme val="minor"/>
    </font>
    <font>
      <u/>
      <sz val="11"/>
      <color rgb="FF0000FF"/>
      <name val="Calibri"/>
      <family val="2"/>
      <charset val="1"/>
    </font>
    <font>
      <sz val="10"/>
      <color rgb="FF000000"/>
      <name val="Arial1"/>
    </font>
    <font>
      <sz val="11"/>
      <color rgb="FF000000"/>
      <name val="Calibri1"/>
    </font>
    <font>
      <u/>
      <sz val="11"/>
      <color rgb="FF0000FF"/>
      <name val="Calibri1"/>
    </font>
    <font>
      <b/>
      <i/>
      <sz val="16"/>
      <color rgb="FF000000"/>
      <name val="Calibri"/>
      <family val="2"/>
    </font>
    <font>
      <sz val="10"/>
      <name val="SimSun"/>
      <family val="2"/>
    </font>
    <font>
      <sz val="11"/>
      <name val="Arial"/>
      <family val="2"/>
    </font>
    <font>
      <sz val="10"/>
      <name val="Arial"/>
    </font>
    <font>
      <b/>
      <i/>
      <u/>
      <sz val="11"/>
      <color rgb="FF000000"/>
      <name val="Calibri"/>
      <family val="2"/>
    </font>
    <font>
      <sz val="11"/>
      <color rgb="FF000000"/>
      <name val="Arial2"/>
    </font>
    <font>
      <b/>
      <sz val="11"/>
      <color rgb="FF000000"/>
      <name val="Calibri"/>
      <family val="2"/>
    </font>
    <font>
      <b/>
      <sz val="11"/>
      <color rgb="FF000000"/>
      <name val="Arial3"/>
    </font>
    <font>
      <b/>
      <sz val="18"/>
      <color rgb="FF333399"/>
      <name val="Cambria"/>
      <family val="1"/>
    </font>
    <font>
      <b/>
      <sz val="15"/>
      <color rgb="FF333399"/>
      <name val="Calibri"/>
      <family val="2"/>
    </font>
    <font>
      <b/>
      <sz val="15"/>
      <color indexed="62"/>
      <name val="Calibri"/>
      <family val="2"/>
    </font>
    <font>
      <b/>
      <sz val="18"/>
      <color indexed="62"/>
      <name val="Cambria"/>
      <family val="2"/>
    </font>
    <font>
      <b/>
      <sz val="11"/>
      <color rgb="FF000000"/>
      <name val="Courier New"/>
      <family val="3"/>
    </font>
    <font>
      <b/>
      <sz val="11"/>
      <name val="Courier New"/>
      <family val="3"/>
      <charset val="1"/>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i/>
      <sz val="16"/>
      <color theme="1"/>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rgb="FF333333"/>
      <name val="Liberation Sans"/>
      <family val="2"/>
    </font>
    <font>
      <b/>
      <i/>
      <u/>
      <sz val="11"/>
      <color theme="1"/>
      <name val="Liberation Sans"/>
      <family val="2"/>
    </font>
    <font>
      <b/>
      <i/>
      <u/>
      <sz val="10"/>
      <color rgb="FF000000"/>
      <name val="Liberation Sans"/>
      <family val="2"/>
    </font>
    <font>
      <b/>
      <sz val="10"/>
      <color theme="1"/>
      <name val="Arial"/>
      <family val="2"/>
    </font>
    <font>
      <b/>
      <sz val="10"/>
      <color rgb="FFFFFFFF"/>
      <name val="Arial"/>
      <family val="2"/>
    </font>
    <font>
      <b/>
      <sz val="10"/>
      <color rgb="FF000000"/>
      <name val="Arial"/>
      <family val="2"/>
    </font>
    <font>
      <b/>
      <sz val="10"/>
      <name val="Arial"/>
      <family val="2"/>
    </font>
    <font>
      <sz val="10"/>
      <color theme="1"/>
      <name val="Century Gothic"/>
      <family val="2"/>
    </font>
    <font>
      <sz val="10"/>
      <name val="Century Gothic"/>
      <family val="2"/>
    </font>
    <font>
      <sz val="9"/>
      <name val="Arial"/>
      <family val="2"/>
    </font>
    <font>
      <sz val="14"/>
      <name val="Arial"/>
      <family val="2"/>
      <charset val="1"/>
    </font>
    <font>
      <sz val="10"/>
      <color rgb="FF000000"/>
      <name val="Century Gothic"/>
      <family val="2"/>
    </font>
    <font>
      <sz val="10"/>
      <name val="Arial"/>
      <family val="1"/>
    </font>
    <font>
      <b/>
      <sz val="10"/>
      <color rgb="FF000000"/>
      <name val="Century Gothic"/>
      <family val="2"/>
    </font>
    <font>
      <i/>
      <sz val="11"/>
      <color rgb="FF7F7F7F"/>
      <name val="Calibri"/>
      <family val="2"/>
      <charset val="1"/>
    </font>
    <font>
      <sz val="10"/>
      <color rgb="FF000000"/>
      <name val="Century Gothic"/>
      <family val="2"/>
      <charset val="1"/>
    </font>
    <font>
      <b/>
      <sz val="10"/>
      <color rgb="FF000000"/>
      <name val="Century Gothic"/>
      <family val="2"/>
      <charset val="1"/>
    </font>
    <font>
      <sz val="11"/>
      <name val="Calibri"/>
      <family val="2"/>
      <scheme val="minor"/>
    </font>
    <font>
      <b/>
      <sz val="10"/>
      <color rgb="FF005CA9"/>
      <name val="Arial"/>
      <family val="2"/>
    </font>
  </fonts>
  <fills count="34">
    <fill>
      <patternFill patternType="none"/>
    </fill>
    <fill>
      <patternFill patternType="gray125"/>
    </fill>
    <fill>
      <patternFill patternType="solid">
        <fgColor rgb="FFCCCCCC"/>
        <bgColor rgb="FFC0C0C0"/>
      </patternFill>
    </fill>
    <fill>
      <patternFill patternType="solid">
        <fgColor rgb="FFFAC090"/>
        <bgColor rgb="FFCCCCCC"/>
      </patternFill>
    </fill>
    <fill>
      <patternFill patternType="solid">
        <fgColor rgb="FF33CCFF"/>
        <bgColor rgb="FF33CCCC"/>
      </patternFill>
    </fill>
    <fill>
      <patternFill patternType="solid">
        <fgColor rgb="FFD9D9D9"/>
        <bgColor rgb="FFE6E6E6"/>
      </patternFill>
    </fill>
    <fill>
      <patternFill patternType="solid">
        <fgColor rgb="FFE46C0A"/>
        <bgColor rgb="FFFF9900"/>
      </patternFill>
    </fill>
    <fill>
      <patternFill patternType="solid">
        <fgColor rgb="FFE6E6FF"/>
        <bgColor rgb="FFE6E6E6"/>
      </patternFill>
    </fill>
    <fill>
      <patternFill patternType="solid">
        <fgColor rgb="FFE6E6E6"/>
        <bgColor indexed="64"/>
      </patternFill>
    </fill>
    <fill>
      <patternFill patternType="solid">
        <fgColor rgb="FFFFFFFF"/>
        <bgColor indexed="64"/>
      </patternFill>
    </fill>
    <fill>
      <patternFill patternType="solid">
        <fgColor theme="8" tint="0.59999389629810485"/>
        <bgColor indexed="64"/>
      </patternFill>
    </fill>
    <fill>
      <patternFill patternType="solid">
        <fgColor rgb="FFCCCCFF"/>
        <bgColor rgb="FFCCCCFF"/>
      </patternFill>
    </fill>
    <fill>
      <patternFill patternType="solid">
        <fgColor rgb="FFFF0000"/>
        <bgColor rgb="FFFF0000"/>
      </patternFill>
    </fill>
    <fill>
      <patternFill patternType="solid">
        <fgColor rgb="FFB3B3B3"/>
        <bgColor rgb="FFB3B3B3"/>
      </patternFill>
    </fill>
    <fill>
      <patternFill patternType="solid">
        <fgColor rgb="FFC0C0C0"/>
        <bgColor rgb="FFC0C0C0"/>
      </patternFill>
    </fill>
    <fill>
      <patternFill patternType="solid">
        <fgColor rgb="FFCCCCCC"/>
        <bgColor rgb="FFCCCCCC"/>
      </patternFill>
    </fill>
    <fill>
      <patternFill patternType="solid">
        <fgColor rgb="FFE6E6E6"/>
        <bgColor rgb="FFE6E6E6"/>
      </patternFill>
    </fill>
    <fill>
      <patternFill patternType="solid">
        <fgColor indexed="9"/>
        <bgColor indexed="26"/>
      </patternFill>
    </fill>
    <fill>
      <patternFill patternType="solid">
        <fgColor indexed="31"/>
        <bgColor indexed="22"/>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005CA9"/>
        <bgColor indexed="64"/>
      </patternFill>
    </fill>
    <fill>
      <patternFill patternType="solid">
        <fgColor theme="0" tint="-4.9989318521683403E-2"/>
        <bgColor indexed="64"/>
      </patternFill>
    </fill>
    <fill>
      <patternFill patternType="solid">
        <fgColor rgb="FFD9D9D9"/>
        <bgColor indexed="64"/>
      </patternFill>
    </fill>
    <fill>
      <patternFill patternType="solid">
        <fgColor theme="0" tint="-0.14999847407452621"/>
        <bgColor indexed="64"/>
      </patternFill>
    </fill>
    <fill>
      <patternFill patternType="solid">
        <fgColor rgb="FFD9D9D9"/>
        <bgColor rgb="FFC0C0C0"/>
      </patternFill>
    </fill>
    <fill>
      <patternFill patternType="solid">
        <fgColor theme="0"/>
        <bgColor indexed="64"/>
      </patternFill>
    </fill>
    <fill>
      <patternFill patternType="solid">
        <fgColor rgb="FFFFFFFF"/>
        <bgColor rgb="FFEFEFEF"/>
      </patternFill>
    </fill>
    <fill>
      <patternFill patternType="solid">
        <fgColor rgb="FFD9D9D9"/>
        <bgColor rgb="FFD6D6D6"/>
      </patternFill>
    </fill>
  </fills>
  <borders count="38">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hair">
        <color indexed="8"/>
      </left>
      <right style="hair">
        <color indexed="8"/>
      </right>
      <top style="hair">
        <color indexed="8"/>
      </top>
      <bottom style="hair">
        <color indexed="8"/>
      </bottom>
      <diagonal/>
    </border>
    <border>
      <left/>
      <right/>
      <top/>
      <bottom style="thin">
        <color rgb="FF33CCCC"/>
      </bottom>
      <diagonal/>
    </border>
    <border>
      <left/>
      <right/>
      <top/>
      <bottom style="thick">
        <color indexed="49"/>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bottom style="thin">
        <color auto="1"/>
      </bottom>
      <diagonal/>
    </border>
    <border>
      <left style="thin">
        <color auto="1"/>
      </left>
      <right style="thin">
        <color auto="1"/>
      </right>
      <top/>
      <bottom/>
      <diagonal/>
    </border>
    <border>
      <left style="thin">
        <color rgb="FFCCCCCC"/>
      </left>
      <right style="thin">
        <color rgb="FFCCCCCC"/>
      </right>
      <top style="thin">
        <color rgb="FFCCCCCC"/>
      </top>
      <bottom style="thin">
        <color rgb="FFCCCCCC"/>
      </bottom>
      <diagonal/>
    </border>
  </borders>
  <cellStyleXfs count="107">
    <xf numFmtId="0" fontId="0" fillId="0" borderId="0"/>
    <xf numFmtId="167" fontId="31" fillId="0" borderId="0" applyBorder="0" applyProtection="0"/>
    <xf numFmtId="165" fontId="31" fillId="0" borderId="0" applyBorder="0" applyProtection="0"/>
    <xf numFmtId="9" fontId="31" fillId="0" borderId="0" applyBorder="0" applyProtection="0"/>
    <xf numFmtId="166" fontId="4" fillId="0" borderId="0" applyBorder="0" applyProtection="0"/>
    <xf numFmtId="0" fontId="3" fillId="0" borderId="0"/>
    <xf numFmtId="0" fontId="37" fillId="0" borderId="0"/>
    <xf numFmtId="0" fontId="40" fillId="0" borderId="0"/>
    <xf numFmtId="166" fontId="4" fillId="0" borderId="0" applyBorder="0" applyProtection="0"/>
    <xf numFmtId="44" fontId="3" fillId="0" borderId="0" applyFont="0" applyFill="0" applyBorder="0" applyAlignment="0" applyProtection="0"/>
    <xf numFmtId="164" fontId="40" fillId="0" borderId="0"/>
    <xf numFmtId="0" fontId="41" fillId="0" borderId="0"/>
    <xf numFmtId="0" fontId="2" fillId="0" borderId="0"/>
    <xf numFmtId="44" fontId="2" fillId="0" borderId="0" applyFont="0" applyFill="0" applyBorder="0" applyAlignment="0" applyProtection="0"/>
    <xf numFmtId="0" fontId="40" fillId="0" borderId="0"/>
    <xf numFmtId="180" fontId="40" fillId="0" borderId="0"/>
    <xf numFmtId="0" fontId="2" fillId="0" borderId="0"/>
    <xf numFmtId="0" fontId="43" fillId="0" borderId="0" applyNumberFormat="0" applyFill="0" applyBorder="0" applyAlignment="0" applyProtection="0"/>
    <xf numFmtId="4" fontId="45" fillId="0" borderId="28">
      <alignment horizontal="right" vertical="center" wrapText="1"/>
    </xf>
    <xf numFmtId="4" fontId="41" fillId="0" borderId="31" applyProtection="0">
      <alignment horizontal="right" vertical="center" wrapText="1"/>
    </xf>
    <xf numFmtId="181" fontId="40" fillId="0" borderId="0"/>
    <xf numFmtId="182" fontId="46" fillId="0" borderId="0"/>
    <xf numFmtId="0" fontId="47" fillId="0" borderId="0"/>
    <xf numFmtId="183" fontId="47" fillId="0" borderId="0"/>
    <xf numFmtId="0" fontId="40" fillId="0" borderId="0"/>
    <xf numFmtId="183" fontId="46" fillId="0" borderId="0"/>
    <xf numFmtId="0" fontId="40" fillId="11" borderId="0"/>
    <xf numFmtId="0" fontId="48" fillId="0" borderId="0">
      <alignment horizontal="center"/>
    </xf>
    <xf numFmtId="0" fontId="48" fillId="0" borderId="0">
      <alignment horizontal="center" textRotation="90"/>
    </xf>
    <xf numFmtId="0" fontId="42" fillId="0" borderId="0" applyNumberFormat="0" applyFill="0" applyBorder="0" applyAlignment="0" applyProtection="0"/>
    <xf numFmtId="164" fontId="49" fillId="0" borderId="0" applyBorder="0" applyAlignment="0" applyProtection="0"/>
    <xf numFmtId="44" fontId="2" fillId="0" borderId="0" applyFont="0" applyFill="0" applyBorder="0" applyAlignment="0" applyProtection="0"/>
    <xf numFmtId="184" fontId="41" fillId="0" borderId="0" applyFill="0" applyBorder="0" applyAlignment="0" applyProtection="0"/>
    <xf numFmtId="0" fontId="41" fillId="0" borderId="0"/>
    <xf numFmtId="0" fontId="50" fillId="0" borderId="0"/>
    <xf numFmtId="0" fontId="40" fillId="0" borderId="0"/>
    <xf numFmtId="0" fontId="31" fillId="0" borderId="0"/>
    <xf numFmtId="0" fontId="41" fillId="0" borderId="0"/>
    <xf numFmtId="0" fontId="41" fillId="0" borderId="0"/>
    <xf numFmtId="0" fontId="51" fillId="0" borderId="0"/>
    <xf numFmtId="9" fontId="49" fillId="0" borderId="0" applyBorder="0" applyAlignment="0" applyProtection="0"/>
    <xf numFmtId="9" fontId="45" fillId="0" borderId="0"/>
    <xf numFmtId="9" fontId="41" fillId="0" borderId="0" applyFill="0" applyBorder="0" applyAlignment="0" applyProtection="0"/>
    <xf numFmtId="0" fontId="52" fillId="0" borderId="0"/>
    <xf numFmtId="185" fontId="52" fillId="0" borderId="0"/>
    <xf numFmtId="0" fontId="40" fillId="12" borderId="0"/>
    <xf numFmtId="0" fontId="40" fillId="13" borderId="0"/>
    <xf numFmtId="0" fontId="40" fillId="12" borderId="0"/>
    <xf numFmtId="0" fontId="53" fillId="13" borderId="0"/>
    <xf numFmtId="0" fontId="53" fillId="0" borderId="28"/>
    <xf numFmtId="0" fontId="40" fillId="13" borderId="0"/>
    <xf numFmtId="4" fontId="53" fillId="14" borderId="0"/>
    <xf numFmtId="0" fontId="54" fillId="14" borderId="0"/>
    <xf numFmtId="0" fontId="55" fillId="15" borderId="0"/>
    <xf numFmtId="0" fontId="45" fillId="16" borderId="0"/>
    <xf numFmtId="0" fontId="56" fillId="0" borderId="0"/>
    <xf numFmtId="0" fontId="56" fillId="0" borderId="0"/>
    <xf numFmtId="0" fontId="57" fillId="0" borderId="32"/>
    <xf numFmtId="0" fontId="58" fillId="0" borderId="33"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1" fillId="17" borderId="0" applyNumberFormat="0" applyBorder="0" applyAlignment="0" applyProtection="0"/>
    <xf numFmtId="0" fontId="60" fillId="15" borderId="0">
      <alignment horizontal="left"/>
    </xf>
    <xf numFmtId="0" fontId="61" fillId="18" borderId="0" applyNumberFormat="0" applyBorder="0" applyProtection="0">
      <alignment horizontal="left"/>
    </xf>
    <xf numFmtId="43" fontId="41" fillId="0" borderId="0" applyFont="0" applyFill="0" applyBorder="0" applyAlignment="0" applyProtection="0"/>
    <xf numFmtId="186" fontId="45" fillId="0" borderId="0"/>
    <xf numFmtId="187" fontId="41" fillId="0" borderId="0" applyFill="0" applyBorder="0" applyAlignment="0" applyProtection="0"/>
    <xf numFmtId="43" fontId="41" fillId="0" borderId="0" applyFont="0" applyFill="0" applyBorder="0" applyAlignment="0" applyProtection="0"/>
    <xf numFmtId="186" fontId="45" fillId="0" borderId="0"/>
    <xf numFmtId="166" fontId="41" fillId="0" borderId="0" applyFill="0" applyBorder="0" applyAlignment="0" applyProtection="0"/>
    <xf numFmtId="188" fontId="41" fillId="0" borderId="0" applyFont="0" applyFill="0" applyBorder="0" applyAlignment="0" applyProtection="0"/>
    <xf numFmtId="43" fontId="41" fillId="0" borderId="0" applyFont="0" applyFill="0" applyBorder="0" applyAlignment="0" applyProtection="0"/>
    <xf numFmtId="167" fontId="41" fillId="0" borderId="0" applyBorder="0" applyProtection="0"/>
    <xf numFmtId="165" fontId="31" fillId="0" borderId="0"/>
    <xf numFmtId="0" fontId="44" fillId="0" borderId="0" applyBorder="0" applyProtection="0"/>
    <xf numFmtId="0" fontId="31" fillId="0" borderId="0"/>
    <xf numFmtId="0" fontId="63" fillId="0" borderId="0"/>
    <xf numFmtId="0" fontId="63" fillId="21" borderId="0"/>
    <xf numFmtId="0" fontId="62" fillId="0" borderId="0"/>
    <xf numFmtId="0" fontId="64" fillId="19" borderId="0"/>
    <xf numFmtId="0" fontId="64" fillId="20" borderId="0"/>
    <xf numFmtId="0" fontId="65" fillId="22" borderId="0"/>
    <xf numFmtId="0" fontId="66" fillId="23" borderId="0"/>
    <xf numFmtId="0" fontId="67" fillId="0" borderId="0"/>
    <xf numFmtId="0" fontId="68" fillId="24" borderId="0"/>
    <xf numFmtId="0" fontId="69" fillId="0" borderId="0">
      <alignment horizontal="center"/>
    </xf>
    <xf numFmtId="0" fontId="70" fillId="0" borderId="0"/>
    <xf numFmtId="0" fontId="71" fillId="0" borderId="0"/>
    <xf numFmtId="0" fontId="72" fillId="0" borderId="0"/>
    <xf numFmtId="0" fontId="69" fillId="0" borderId="0">
      <alignment horizontal="center" textRotation="90"/>
    </xf>
    <xf numFmtId="0" fontId="73" fillId="0" borderId="0"/>
    <xf numFmtId="0" fontId="74" fillId="25" borderId="0"/>
    <xf numFmtId="0" fontId="75" fillId="25" borderId="34"/>
    <xf numFmtId="0" fontId="76" fillId="0" borderId="0"/>
    <xf numFmtId="0" fontId="77" fillId="0" borderId="0"/>
    <xf numFmtId="185" fontId="76" fillId="0" borderId="0"/>
    <xf numFmtId="0" fontId="62" fillId="0" borderId="0"/>
    <xf numFmtId="0" fontId="62" fillId="0" borderId="0"/>
    <xf numFmtId="0" fontId="65" fillId="0" borderId="0"/>
    <xf numFmtId="0" fontId="76" fillId="0" borderId="0"/>
    <xf numFmtId="0" fontId="69" fillId="0" borderId="0">
      <alignment horizontal="center"/>
    </xf>
    <xf numFmtId="0" fontId="69" fillId="0" borderId="0">
      <alignment horizontal="center"/>
    </xf>
    <xf numFmtId="0" fontId="76" fillId="0" borderId="0"/>
    <xf numFmtId="0" fontId="1" fillId="0" borderId="0"/>
    <xf numFmtId="0" fontId="89" fillId="0" borderId="0" applyBorder="0" applyProtection="0"/>
    <xf numFmtId="0" fontId="31" fillId="0" borderId="0"/>
    <xf numFmtId="0" fontId="31" fillId="0" borderId="0"/>
  </cellStyleXfs>
  <cellXfs count="457">
    <xf numFmtId="0" fontId="0" fillId="0" borderId="0" xfId="0"/>
    <xf numFmtId="0" fontId="0" fillId="0" borderId="3" xfId="0" applyBorder="1"/>
    <xf numFmtId="0" fontId="0" fillId="0" borderId="4" xfId="0" applyBorder="1"/>
    <xf numFmtId="0" fontId="0" fillId="0" borderId="5" xfId="0" applyBorder="1"/>
    <xf numFmtId="0" fontId="0" fillId="0" borderId="7" xfId="0" applyBorder="1"/>
    <xf numFmtId="0" fontId="0" fillId="0" borderId="8" xfId="0" applyBorder="1"/>
    <xf numFmtId="0" fontId="7" fillId="0" borderId="7" xfId="0" applyFont="1" applyBorder="1"/>
    <xf numFmtId="0" fontId="0" fillId="0" borderId="0" xfId="0" applyAlignment="1">
      <alignment horizontal="left" vertical="top"/>
    </xf>
    <xf numFmtId="0" fontId="5" fillId="0" borderId="0" xfId="0" applyFont="1"/>
    <xf numFmtId="168" fontId="5" fillId="0" borderId="0" xfId="0" applyNumberFormat="1" applyFont="1" applyAlignment="1">
      <alignment horizontal="left"/>
    </xf>
    <xf numFmtId="17" fontId="0" fillId="0" borderId="0" xfId="0" applyNumberFormat="1" applyAlignment="1">
      <alignment horizontal="left"/>
    </xf>
    <xf numFmtId="0" fontId="0" fillId="0" borderId="9" xfId="0" applyBorder="1"/>
    <xf numFmtId="0" fontId="0" fillId="0" borderId="10" xfId="0" applyBorder="1"/>
    <xf numFmtId="0" fontId="0" fillId="0" borderId="11" xfId="0" applyBorder="1"/>
    <xf numFmtId="0" fontId="8" fillId="0" borderId="0" xfId="0" applyFont="1" applyAlignment="1">
      <alignment vertical="center"/>
    </xf>
    <xf numFmtId="0" fontId="8" fillId="0" borderId="0" xfId="0" applyFont="1" applyAlignment="1">
      <alignment vertical="center" wrapText="1"/>
    </xf>
    <xf numFmtId="0" fontId="9" fillId="0" borderId="0" xfId="0" applyFont="1" applyAlignment="1">
      <alignment vertical="center"/>
    </xf>
    <xf numFmtId="169" fontId="12" fillId="0" borderId="1" xfId="0" applyNumberFormat="1" applyFont="1" applyBorder="1" applyAlignment="1">
      <alignment horizontal="center" vertical="center"/>
    </xf>
    <xf numFmtId="0" fontId="12" fillId="0" borderId="0" xfId="0" applyFont="1" applyAlignment="1">
      <alignment vertical="center"/>
    </xf>
    <xf numFmtId="168" fontId="13" fillId="0" borderId="1" xfId="0" applyNumberFormat="1" applyFont="1" applyBorder="1" applyAlignment="1">
      <alignment horizontal="center" vertical="center"/>
    </xf>
    <xf numFmtId="169" fontId="13" fillId="0" borderId="1" xfId="0" applyNumberFormat="1" applyFont="1" applyBorder="1" applyAlignment="1">
      <alignment horizontal="center" vertical="center"/>
    </xf>
    <xf numFmtId="0" fontId="14" fillId="0" borderId="1" xfId="0" applyFont="1" applyBorder="1" applyAlignment="1">
      <alignment horizontal="center" vertical="center"/>
    </xf>
    <xf numFmtId="169" fontId="14" fillId="0" borderId="1" xfId="0" applyNumberFormat="1" applyFont="1" applyBorder="1" applyAlignment="1">
      <alignment horizontal="center" vertical="center"/>
    </xf>
    <xf numFmtId="0" fontId="15" fillId="0" borderId="0" xfId="0" applyFont="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2" fontId="8" fillId="0" borderId="1" xfId="0" applyNumberFormat="1" applyFont="1" applyBorder="1" applyAlignment="1">
      <alignment horizontal="center" vertical="center"/>
    </xf>
    <xf numFmtId="169" fontId="8" fillId="0" borderId="1" xfId="0" applyNumberFormat="1" applyFont="1" applyBorder="1" applyAlignment="1">
      <alignment horizontal="center" vertical="center"/>
    </xf>
    <xf numFmtId="169" fontId="8" fillId="0" borderId="1" xfId="0" applyNumberFormat="1" applyFont="1" applyBorder="1" applyAlignment="1">
      <alignment horizontal="center"/>
    </xf>
    <xf numFmtId="0" fontId="8" fillId="0" borderId="12" xfId="0" applyFont="1" applyBorder="1"/>
    <xf numFmtId="0" fontId="8" fillId="0" borderId="13" xfId="0" applyFont="1" applyBorder="1" applyAlignment="1">
      <alignment wrapText="1"/>
    </xf>
    <xf numFmtId="0" fontId="8" fillId="0" borderId="13" xfId="0" applyFont="1" applyBorder="1" applyAlignment="1">
      <alignment horizontal="center"/>
    </xf>
    <xf numFmtId="2" fontId="8" fillId="0" borderId="13" xfId="0" applyNumberFormat="1" applyFont="1" applyBorder="1" applyAlignment="1">
      <alignment horizontal="center"/>
    </xf>
    <xf numFmtId="169" fontId="8" fillId="0" borderId="13" xfId="0" applyNumberFormat="1" applyFont="1" applyBorder="1" applyAlignment="1">
      <alignment horizontal="center"/>
    </xf>
    <xf numFmtId="169" fontId="8" fillId="0" borderId="14" xfId="0" applyNumberFormat="1" applyFont="1" applyBorder="1" applyAlignment="1">
      <alignment horizontal="center"/>
    </xf>
    <xf numFmtId="169" fontId="14" fillId="0" borderId="12" xfId="0" applyNumberFormat="1" applyFont="1" applyBorder="1" applyAlignment="1">
      <alignment horizontal="right" vertical="center"/>
    </xf>
    <xf numFmtId="169" fontId="14" fillId="0" borderId="13" xfId="0" applyNumberFormat="1" applyFont="1" applyBorder="1" applyAlignment="1">
      <alignment horizontal="right" vertical="center"/>
    </xf>
    <xf numFmtId="169" fontId="14" fillId="0" borderId="14" xfId="0" applyNumberFormat="1" applyFont="1" applyBorder="1" applyAlignment="1">
      <alignment horizontal="right" vertical="center"/>
    </xf>
    <xf numFmtId="0" fontId="15" fillId="0" borderId="0" xfId="0" applyFont="1" applyAlignment="1">
      <alignment vertical="center"/>
    </xf>
    <xf numFmtId="10" fontId="14" fillId="0" borderId="1" xfId="0" applyNumberFormat="1" applyFont="1" applyBorder="1" applyAlignment="1">
      <alignment horizontal="center" vertical="center"/>
    </xf>
    <xf numFmtId="169" fontId="14" fillId="0" borderId="12" xfId="0" applyNumberFormat="1" applyFont="1" applyBorder="1" applyAlignment="1">
      <alignment horizontal="center" vertical="center"/>
    </xf>
    <xf numFmtId="0" fontId="14"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left" vertical="center"/>
    </xf>
    <xf numFmtId="4" fontId="8" fillId="0" borderId="0" xfId="0" applyNumberFormat="1" applyFont="1" applyAlignment="1">
      <alignment horizontal="left" vertical="center"/>
    </xf>
    <xf numFmtId="169" fontId="9" fillId="0" borderId="0" xfId="0" applyNumberFormat="1" applyFont="1" applyAlignment="1">
      <alignment horizontal="left" vertical="center"/>
    </xf>
    <xf numFmtId="0" fontId="9" fillId="0" borderId="0" xfId="0" applyFont="1" applyAlignment="1">
      <alignment horizontal="left" vertical="center"/>
    </xf>
    <xf numFmtId="170" fontId="9" fillId="0" borderId="0" xfId="3" applyNumberFormat="1" applyFont="1" applyBorder="1" applyAlignment="1" applyProtection="1">
      <alignment horizontal="left" vertical="center"/>
    </xf>
    <xf numFmtId="169" fontId="15" fillId="0" borderId="0" xfId="0" applyNumberFormat="1" applyFont="1" applyAlignment="1">
      <alignment horizontal="left" vertical="center"/>
    </xf>
    <xf numFmtId="0" fontId="4" fillId="0" borderId="0" xfId="4" applyNumberFormat="1" applyBorder="1"/>
    <xf numFmtId="0" fontId="16" fillId="0" borderId="0" xfId="4" applyNumberFormat="1" applyFont="1" applyBorder="1"/>
    <xf numFmtId="168" fontId="13" fillId="0" borderId="1" xfId="4" applyNumberFormat="1" applyFont="1" applyBorder="1" applyAlignment="1">
      <alignment horizontal="center" vertical="center"/>
    </xf>
    <xf numFmtId="164" fontId="0" fillId="0" borderId="0" xfId="0" applyNumberFormat="1"/>
    <xf numFmtId="0" fontId="13" fillId="0" borderId="1" xfId="4" applyNumberFormat="1" applyFont="1" applyBorder="1" applyAlignment="1">
      <alignment horizontal="center" vertical="center"/>
    </xf>
    <xf numFmtId="0" fontId="9" fillId="0" borderId="0" xfId="4" applyNumberFormat="1" applyFont="1" applyBorder="1"/>
    <xf numFmtId="0" fontId="15" fillId="0" borderId="0" xfId="4" applyNumberFormat="1" applyFont="1" applyBorder="1"/>
    <xf numFmtId="164" fontId="9" fillId="0" borderId="0" xfId="4" applyNumberFormat="1" applyFont="1" applyBorder="1" applyAlignment="1">
      <alignment horizontal="center"/>
    </xf>
    <xf numFmtId="10" fontId="9" fillId="0" borderId="0" xfId="4" applyNumberFormat="1" applyFont="1" applyBorder="1" applyAlignment="1" applyProtection="1">
      <alignment horizontal="center"/>
    </xf>
    <xf numFmtId="164" fontId="9" fillId="0" borderId="0" xfId="4" applyNumberFormat="1" applyFont="1" applyBorder="1" applyAlignment="1">
      <alignment horizontal="center" vertical="center"/>
    </xf>
    <xf numFmtId="164" fontId="9" fillId="0" borderId="0" xfId="4" applyNumberFormat="1" applyFont="1" applyBorder="1"/>
    <xf numFmtId="0" fontId="15" fillId="0" borderId="0" xfId="4" applyNumberFormat="1" applyFont="1" applyBorder="1" applyAlignment="1">
      <alignment horizontal="center" vertical="center"/>
    </xf>
    <xf numFmtId="0" fontId="9" fillId="0" borderId="0" xfId="4" applyNumberFormat="1" applyFont="1" applyBorder="1" applyAlignment="1">
      <alignment horizontal="center"/>
    </xf>
    <xf numFmtId="0" fontId="9" fillId="0" borderId="0" xfId="4" applyNumberFormat="1" applyFont="1" applyBorder="1" applyAlignment="1">
      <alignment wrapText="1"/>
    </xf>
    <xf numFmtId="0" fontId="15" fillId="0" borderId="1" xfId="4" applyNumberFormat="1" applyFont="1" applyBorder="1" applyAlignment="1">
      <alignment horizontal="center" vertical="center" wrapText="1"/>
    </xf>
    <xf numFmtId="0" fontId="9" fillId="0" borderId="0" xfId="4" applyNumberFormat="1" applyFont="1" applyBorder="1" applyAlignment="1">
      <alignment horizontal="center" wrapText="1"/>
    </xf>
    <xf numFmtId="0" fontId="15" fillId="0" borderId="16" xfId="4" applyNumberFormat="1" applyFont="1" applyBorder="1" applyAlignment="1">
      <alignment wrapText="1"/>
    </xf>
    <xf numFmtId="0" fontId="15" fillId="0" borderId="13" xfId="4" applyNumberFormat="1" applyFont="1" applyBorder="1" applyAlignment="1">
      <alignment wrapText="1"/>
    </xf>
    <xf numFmtId="164" fontId="9" fillId="0" borderId="13" xfId="4" applyNumberFormat="1" applyFont="1" applyBorder="1" applyAlignment="1">
      <alignment horizontal="center" wrapText="1"/>
    </xf>
    <xf numFmtId="10" fontId="9" fillId="0" borderId="13" xfId="4" applyNumberFormat="1" applyFont="1" applyBorder="1" applyAlignment="1" applyProtection="1">
      <alignment horizontal="center" wrapText="1"/>
    </xf>
    <xf numFmtId="164" fontId="9" fillId="0" borderId="17" xfId="4" applyNumberFormat="1" applyFont="1" applyBorder="1" applyAlignment="1">
      <alignment horizontal="center" vertical="center" wrapText="1"/>
    </xf>
    <xf numFmtId="164" fontId="9" fillId="0" borderId="0" xfId="4" applyNumberFormat="1" applyFont="1" applyBorder="1" applyAlignment="1">
      <alignment horizontal="center" wrapText="1"/>
    </xf>
    <xf numFmtId="164" fontId="9" fillId="0" borderId="0" xfId="4" applyNumberFormat="1" applyFont="1" applyBorder="1" applyAlignment="1">
      <alignment wrapText="1"/>
    </xf>
    <xf numFmtId="0" fontId="9" fillId="0" borderId="16" xfId="0" applyFont="1" applyBorder="1" applyAlignment="1">
      <alignment vertical="center"/>
    </xf>
    <xf numFmtId="0" fontId="15" fillId="0" borderId="18" xfId="4" applyNumberFormat="1" applyFont="1" applyBorder="1"/>
    <xf numFmtId="164" fontId="9" fillId="0" borderId="18" xfId="4" applyNumberFormat="1" applyFont="1" applyBorder="1" applyAlignment="1">
      <alignment horizontal="center"/>
    </xf>
    <xf numFmtId="10" fontId="9" fillId="0" borderId="18" xfId="4" applyNumberFormat="1" applyFont="1" applyBorder="1" applyAlignment="1" applyProtection="1">
      <alignment horizontal="center"/>
    </xf>
    <xf numFmtId="10" fontId="15" fillId="0" borderId="19" xfId="4" applyNumberFormat="1" applyFont="1" applyBorder="1" applyAlignment="1" applyProtection="1">
      <alignment horizontal="center"/>
    </xf>
    <xf numFmtId="10" fontId="16" fillId="3" borderId="1" xfId="4" applyNumberFormat="1" applyFont="1" applyFill="1" applyBorder="1" applyAlignment="1" applyProtection="1">
      <alignment horizontal="center" vertical="center"/>
    </xf>
    <xf numFmtId="9" fontId="9" fillId="0" borderId="0" xfId="4" applyNumberFormat="1" applyFont="1" applyBorder="1" applyProtection="1"/>
    <xf numFmtId="0" fontId="9" fillId="0" borderId="20" xfId="0" applyFont="1" applyBorder="1" applyAlignment="1">
      <alignment vertical="center"/>
    </xf>
    <xf numFmtId="0" fontId="9" fillId="0" borderId="21" xfId="4" applyNumberFormat="1" applyFont="1" applyBorder="1"/>
    <xf numFmtId="164" fontId="9" fillId="0" borderId="21" xfId="4" applyNumberFormat="1" applyFont="1" applyBorder="1" applyAlignment="1">
      <alignment horizontal="center"/>
    </xf>
    <xf numFmtId="164" fontId="15" fillId="0" borderId="22" xfId="4" applyNumberFormat="1" applyFont="1" applyBorder="1" applyAlignment="1">
      <alignment horizontal="center"/>
    </xf>
    <xf numFmtId="169" fontId="16" fillId="0" borderId="1" xfId="4" applyNumberFormat="1" applyFont="1" applyBorder="1" applyAlignment="1">
      <alignment horizontal="center" vertical="center"/>
    </xf>
    <xf numFmtId="0" fontId="9" fillId="0" borderId="18" xfId="4" applyNumberFormat="1" applyFont="1" applyBorder="1"/>
    <xf numFmtId="10" fontId="16" fillId="4" borderId="1" xfId="4" applyNumberFormat="1" applyFont="1" applyFill="1" applyBorder="1" applyAlignment="1" applyProtection="1">
      <alignment horizontal="center" vertical="center"/>
    </xf>
    <xf numFmtId="164" fontId="9" fillId="5" borderId="17" xfId="4" applyNumberFormat="1" applyFont="1" applyFill="1" applyBorder="1" applyAlignment="1">
      <alignment horizontal="center"/>
    </xf>
    <xf numFmtId="10" fontId="9" fillId="5" borderId="23" xfId="4" applyNumberFormat="1" applyFont="1" applyFill="1" applyBorder="1" applyAlignment="1" applyProtection="1">
      <alignment horizontal="center"/>
    </xf>
    <xf numFmtId="10" fontId="15" fillId="5" borderId="13" xfId="4" applyNumberFormat="1" applyFont="1" applyFill="1" applyBorder="1" applyAlignment="1" applyProtection="1">
      <alignment horizontal="center"/>
    </xf>
    <xf numFmtId="10" fontId="9" fillId="5" borderId="1" xfId="4" applyNumberFormat="1" applyFont="1" applyFill="1" applyBorder="1" applyAlignment="1" applyProtection="1">
      <alignment horizontal="center" vertical="center"/>
    </xf>
    <xf numFmtId="9" fontId="9" fillId="0" borderId="0" xfId="3" applyFont="1" applyBorder="1" applyAlignment="1" applyProtection="1">
      <alignment horizontal="center"/>
    </xf>
    <xf numFmtId="0" fontId="9" fillId="5" borderId="20" xfId="4" applyNumberFormat="1" applyFont="1" applyFill="1" applyBorder="1"/>
    <xf numFmtId="0" fontId="9" fillId="5" borderId="24" xfId="4" applyNumberFormat="1" applyFont="1" applyFill="1" applyBorder="1"/>
    <xf numFmtId="164" fontId="9" fillId="5" borderId="24" xfId="4" applyNumberFormat="1" applyFont="1" applyFill="1" applyBorder="1" applyAlignment="1">
      <alignment horizontal="center"/>
    </xf>
    <xf numFmtId="164" fontId="9" fillId="5" borderId="25" xfId="4" applyNumberFormat="1" applyFont="1" applyFill="1" applyBorder="1" applyAlignment="1">
      <alignment horizontal="center"/>
    </xf>
    <xf numFmtId="164" fontId="15" fillId="5" borderId="13" xfId="4" applyNumberFormat="1" applyFont="1" applyFill="1" applyBorder="1" applyAlignment="1">
      <alignment horizontal="center"/>
    </xf>
    <xf numFmtId="169" fontId="9" fillId="5" borderId="1" xfId="4" applyNumberFormat="1" applyFont="1" applyFill="1" applyBorder="1" applyAlignment="1">
      <alignment horizontal="center" vertical="center"/>
    </xf>
    <xf numFmtId="165" fontId="9" fillId="0" borderId="0" xfId="2" applyFont="1" applyBorder="1" applyAlignment="1" applyProtection="1">
      <alignment horizontal="center"/>
    </xf>
    <xf numFmtId="164" fontId="9" fillId="0" borderId="0" xfId="4" applyNumberFormat="1" applyFont="1" applyBorder="1" applyAlignment="1" applyProtection="1">
      <alignment horizontal="center" vertical="center"/>
    </xf>
    <xf numFmtId="164" fontId="15" fillId="0" borderId="0" xfId="4" applyNumberFormat="1" applyFont="1" applyBorder="1" applyAlignment="1">
      <alignment horizontal="center"/>
    </xf>
    <xf numFmtId="169" fontId="9" fillId="0" borderId="0" xfId="4" applyNumberFormat="1" applyFont="1" applyBorder="1" applyAlignment="1">
      <alignment horizontal="center" vertical="center"/>
    </xf>
    <xf numFmtId="0" fontId="4" fillId="0" borderId="0" xfId="4" applyNumberFormat="1" applyBorder="1" applyAlignment="1">
      <alignment wrapText="1"/>
    </xf>
    <xf numFmtId="0" fontId="16" fillId="0" borderId="0" xfId="4" applyNumberFormat="1" applyFont="1" applyBorder="1" applyAlignment="1">
      <alignment wrapText="1"/>
    </xf>
    <xf numFmtId="168" fontId="4" fillId="0" borderId="1" xfId="1" applyNumberFormat="1" applyFont="1" applyBorder="1" applyAlignment="1" applyProtection="1">
      <alignment horizontal="center" vertical="center" wrapText="1"/>
    </xf>
    <xf numFmtId="0" fontId="0" fillId="0" borderId="0" xfId="0" applyAlignment="1">
      <alignment wrapText="1"/>
    </xf>
    <xf numFmtId="0" fontId="22" fillId="0" borderId="1" xfId="0" applyFont="1" applyBorder="1" applyAlignment="1">
      <alignment horizontal="right" vertical="center"/>
    </xf>
    <xf numFmtId="2" fontId="22" fillId="0" borderId="1" xfId="0" applyNumberFormat="1" applyFont="1" applyBorder="1" applyAlignment="1">
      <alignment horizontal="right" vertical="center"/>
    </xf>
    <xf numFmtId="0" fontId="8" fillId="0" borderId="0" xfId="4" applyNumberFormat="1" applyFont="1" applyBorder="1"/>
    <xf numFmtId="168" fontId="4" fillId="0" borderId="15" xfId="4" applyNumberFormat="1" applyBorder="1" applyAlignment="1" applyProtection="1">
      <alignment horizontal="center" vertical="top" wrapText="1"/>
    </xf>
    <xf numFmtId="168" fontId="8" fillId="0" borderId="0" xfId="4" applyNumberFormat="1" applyFont="1" applyBorder="1"/>
    <xf numFmtId="168" fontId="4" fillId="0" borderId="1" xfId="4" applyNumberFormat="1" applyBorder="1" applyAlignment="1" applyProtection="1">
      <alignment horizontal="center" vertical="center" wrapText="1"/>
    </xf>
    <xf numFmtId="0" fontId="4" fillId="0" borderId="0" xfId="4" applyNumberFormat="1" applyBorder="1" applyAlignment="1">
      <alignment horizontal="center" vertical="center" wrapText="1"/>
    </xf>
    <xf numFmtId="0" fontId="4" fillId="0" borderId="0" xfId="4" applyNumberFormat="1" applyBorder="1" applyAlignment="1">
      <alignment horizontal="center" vertical="top" wrapText="1"/>
    </xf>
    <xf numFmtId="0" fontId="21" fillId="6" borderId="1" xfId="4" applyNumberFormat="1" applyFont="1" applyFill="1" applyBorder="1" applyAlignment="1">
      <alignment horizontal="center" vertical="center"/>
    </xf>
    <xf numFmtId="0" fontId="8" fillId="0" borderId="0" xfId="4" applyNumberFormat="1" applyFont="1" applyBorder="1" applyAlignment="1">
      <alignment wrapText="1"/>
    </xf>
    <xf numFmtId="171" fontId="14" fillId="5" borderId="1" xfId="4" applyNumberFormat="1" applyFont="1" applyFill="1" applyBorder="1" applyAlignment="1">
      <alignment horizontal="center" vertical="center"/>
    </xf>
    <xf numFmtId="0" fontId="14" fillId="5" borderId="1" xfId="4" applyNumberFormat="1" applyFont="1" applyFill="1" applyBorder="1" applyAlignment="1">
      <alignment horizontal="center" vertical="center"/>
    </xf>
    <xf numFmtId="0" fontId="8" fillId="0" borderId="1" xfId="4" applyNumberFormat="1" applyFont="1" applyBorder="1"/>
    <xf numFmtId="0" fontId="8" fillId="0" borderId="1" xfId="4" applyNumberFormat="1" applyFont="1" applyBorder="1" applyAlignment="1">
      <alignment horizontal="center" vertical="center"/>
    </xf>
    <xf numFmtId="165" fontId="8" fillId="0" borderId="1" xfId="4" applyNumberFormat="1" applyFont="1" applyBorder="1" applyAlignment="1" applyProtection="1">
      <alignment horizontal="center" vertical="center"/>
    </xf>
    <xf numFmtId="0" fontId="8" fillId="0" borderId="0" xfId="4" applyNumberFormat="1" applyFont="1" applyBorder="1" applyAlignment="1">
      <alignment horizontal="center" vertical="center"/>
    </xf>
    <xf numFmtId="169" fontId="8" fillId="0" borderId="1" xfId="4" applyNumberFormat="1" applyFont="1" applyBorder="1" applyAlignment="1">
      <alignment horizontal="center" vertical="center"/>
    </xf>
    <xf numFmtId="0" fontId="14" fillId="0" borderId="0" xfId="4" applyNumberFormat="1" applyFont="1" applyBorder="1" applyAlignment="1">
      <alignment horizontal="center" vertical="center"/>
    </xf>
    <xf numFmtId="165" fontId="8" fillId="0" borderId="0" xfId="4" applyNumberFormat="1" applyFont="1" applyBorder="1" applyAlignment="1" applyProtection="1">
      <alignment horizontal="center" vertical="center"/>
    </xf>
    <xf numFmtId="169" fontId="8" fillId="0" borderId="0" xfId="4" applyNumberFormat="1" applyFont="1" applyBorder="1" applyAlignment="1">
      <alignment horizontal="center" vertical="center"/>
    </xf>
    <xf numFmtId="0" fontId="31" fillId="0" borderId="0" xfId="4" applyNumberFormat="1" applyFont="1" applyBorder="1"/>
    <xf numFmtId="0" fontId="10" fillId="0" borderId="0" xfId="4" applyNumberFormat="1" applyFont="1" applyBorder="1" applyAlignment="1">
      <alignment horizontal="center"/>
    </xf>
    <xf numFmtId="0" fontId="9" fillId="0" borderId="2" xfId="4" applyNumberFormat="1" applyFont="1" applyBorder="1" applyAlignment="1">
      <alignment horizontal="center"/>
    </xf>
    <xf numFmtId="0" fontId="9" fillId="0" borderId="2" xfId="4" applyNumberFormat="1" applyFont="1" applyBorder="1"/>
    <xf numFmtId="172" fontId="9" fillId="0" borderId="0" xfId="4" applyNumberFormat="1" applyFont="1" applyBorder="1" applyAlignment="1">
      <alignment horizontal="left" indent="1"/>
    </xf>
    <xf numFmtId="9" fontId="9" fillId="0" borderId="0" xfId="4" applyNumberFormat="1" applyFont="1" applyBorder="1"/>
    <xf numFmtId="0" fontId="15" fillId="2" borderId="2" xfId="4" applyNumberFormat="1" applyFont="1" applyFill="1" applyBorder="1" applyAlignment="1">
      <alignment horizontal="center" vertical="center"/>
    </xf>
    <xf numFmtId="0" fontId="15" fillId="2" borderId="2" xfId="4" applyNumberFormat="1" applyFont="1" applyFill="1" applyBorder="1" applyAlignment="1">
      <alignment horizontal="center" vertical="center" wrapText="1"/>
    </xf>
    <xf numFmtId="0" fontId="9" fillId="0" borderId="2" xfId="4" applyNumberFormat="1" applyFont="1" applyBorder="1" applyAlignment="1">
      <alignment horizontal="right"/>
    </xf>
    <xf numFmtId="10" fontId="9" fillId="0" borderId="2" xfId="4" applyNumberFormat="1" applyFont="1" applyBorder="1" applyAlignment="1">
      <alignment horizontal="center"/>
    </xf>
    <xf numFmtId="10" fontId="9" fillId="0" borderId="0" xfId="4" applyNumberFormat="1" applyFont="1" applyBorder="1" applyAlignment="1">
      <alignment horizontal="left"/>
    </xf>
    <xf numFmtId="0" fontId="23" fillId="7" borderId="2" xfId="4" applyNumberFormat="1" applyFont="1" applyFill="1" applyBorder="1" applyAlignment="1">
      <alignment horizontal="right"/>
    </xf>
    <xf numFmtId="173" fontId="9" fillId="7" borderId="2" xfId="4" applyNumberFormat="1" applyFont="1" applyFill="1" applyBorder="1" applyAlignment="1">
      <alignment horizontal="center"/>
    </xf>
    <xf numFmtId="174" fontId="9" fillId="7" borderId="2" xfId="4" applyNumberFormat="1" applyFont="1" applyFill="1" applyBorder="1" applyAlignment="1">
      <alignment horizontal="center"/>
    </xf>
    <xf numFmtId="175" fontId="9" fillId="7" borderId="2" xfId="4" applyNumberFormat="1" applyFont="1" applyFill="1" applyBorder="1" applyAlignment="1">
      <alignment horizontal="center"/>
    </xf>
    <xf numFmtId="10" fontId="9" fillId="0" borderId="0" xfId="4" applyNumberFormat="1" applyFont="1" applyBorder="1"/>
    <xf numFmtId="0" fontId="15" fillId="2" borderId="2" xfId="4" applyNumberFormat="1" applyFont="1" applyFill="1" applyBorder="1" applyAlignment="1">
      <alignment horizontal="right"/>
    </xf>
    <xf numFmtId="176" fontId="9" fillId="2" borderId="2" xfId="4" applyNumberFormat="1" applyFont="1" applyFill="1" applyBorder="1" applyAlignment="1">
      <alignment horizontal="center"/>
    </xf>
    <xf numFmtId="176" fontId="24" fillId="2" borderId="2" xfId="4" applyNumberFormat="1" applyFont="1" applyFill="1" applyBorder="1" applyAlignment="1">
      <alignment horizontal="center"/>
    </xf>
    <xf numFmtId="177" fontId="10" fillId="0" borderId="0" xfId="4" applyNumberFormat="1" applyFont="1" applyBorder="1" applyAlignment="1">
      <alignment horizontal="center"/>
    </xf>
    <xf numFmtId="10" fontId="9" fillId="0" borderId="2" xfId="4" applyNumberFormat="1" applyFont="1" applyBorder="1"/>
    <xf numFmtId="168" fontId="8" fillId="0" borderId="15" xfId="4" applyNumberFormat="1" applyFont="1" applyBorder="1" applyAlignment="1" applyProtection="1">
      <alignment horizontal="center" vertical="top" wrapText="1"/>
    </xf>
    <xf numFmtId="168" fontId="8" fillId="0" borderId="1" xfId="4" applyNumberFormat="1" applyFont="1" applyBorder="1" applyAlignment="1" applyProtection="1">
      <alignment horizontal="center" vertical="center" wrapText="1"/>
    </xf>
    <xf numFmtId="0" fontId="0" fillId="0" borderId="16" xfId="0" applyBorder="1"/>
    <xf numFmtId="0" fontId="0" fillId="0" borderId="17" xfId="0" applyBorder="1"/>
    <xf numFmtId="0" fontId="0" fillId="0" borderId="23" xfId="0" applyBorder="1"/>
    <xf numFmtId="0" fontId="0" fillId="0" borderId="26" xfId="0" applyBorder="1"/>
    <xf numFmtId="0" fontId="0" fillId="0" borderId="27" xfId="0" applyBorder="1"/>
    <xf numFmtId="0" fontId="0" fillId="0" borderId="20" xfId="0" applyBorder="1"/>
    <xf numFmtId="0" fontId="0" fillId="0" borderId="24" xfId="0" applyBorder="1"/>
    <xf numFmtId="0" fontId="0" fillId="0" borderId="25" xfId="0" applyBorder="1"/>
    <xf numFmtId="0" fontId="0" fillId="0" borderId="0" xfId="0" applyAlignment="1">
      <alignment vertical="center"/>
    </xf>
    <xf numFmtId="165" fontId="0" fillId="0" borderId="0" xfId="2" applyFont="1" applyBorder="1" applyProtection="1"/>
    <xf numFmtId="0" fontId="0" fillId="0" borderId="0" xfId="0" applyAlignment="1">
      <alignment horizontal="center"/>
    </xf>
    <xf numFmtId="165" fontId="12" fillId="0" borderId="0" xfId="0" applyNumberFormat="1" applyFont="1" applyAlignment="1">
      <alignment vertical="center"/>
    </xf>
    <xf numFmtId="165" fontId="12" fillId="0" borderId="0" xfId="2" applyFont="1" applyBorder="1" applyAlignment="1" applyProtection="1">
      <alignment vertical="center"/>
    </xf>
    <xf numFmtId="165" fontId="14" fillId="0" borderId="1" xfId="2" applyFont="1" applyBorder="1" applyAlignment="1" applyProtection="1">
      <alignment horizontal="center" vertical="center"/>
    </xf>
    <xf numFmtId="0" fontId="14" fillId="0" borderId="1" xfId="0" applyFont="1" applyBorder="1" applyAlignment="1">
      <alignment horizontal="center"/>
    </xf>
    <xf numFmtId="0" fontId="14" fillId="0" borderId="0" xfId="0" applyFont="1" applyAlignment="1">
      <alignment horizontal="center" vertical="center" wrapText="1"/>
    </xf>
    <xf numFmtId="10" fontId="26" fillId="0" borderId="1" xfId="0" applyNumberFormat="1" applyFont="1" applyBorder="1" applyAlignment="1">
      <alignment horizontal="center"/>
    </xf>
    <xf numFmtId="0" fontId="16"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center" vertical="center"/>
    </xf>
    <xf numFmtId="165" fontId="16" fillId="0" borderId="0" xfId="0" applyNumberFormat="1" applyFont="1" applyAlignment="1">
      <alignment horizontal="center" vertical="center"/>
    </xf>
    <xf numFmtId="0" fontId="27" fillId="0" borderId="0" xfId="0" applyFont="1" applyAlignment="1">
      <alignment horizontal="center" vertical="center"/>
    </xf>
    <xf numFmtId="0" fontId="16" fillId="0" borderId="0" xfId="0" applyFont="1"/>
    <xf numFmtId="0" fontId="28" fillId="0" borderId="0" xfId="0" applyFont="1" applyAlignment="1">
      <alignment horizontal="left" vertical="center"/>
    </xf>
    <xf numFmtId="0" fontId="27" fillId="0" borderId="1" xfId="0" applyFont="1" applyBorder="1" applyAlignment="1">
      <alignment horizontal="center" vertical="center"/>
    </xf>
    <xf numFmtId="2" fontId="27" fillId="0" borderId="1" xfId="0" applyNumberFormat="1" applyFont="1" applyBorder="1" applyAlignment="1">
      <alignment horizontal="center" vertical="center"/>
    </xf>
    <xf numFmtId="0" fontId="32" fillId="0" borderId="0" xfId="0" applyFont="1"/>
    <xf numFmtId="0" fontId="34" fillId="0" borderId="28" xfId="0" applyFont="1" applyBorder="1" applyAlignment="1">
      <alignment horizontal="center" vertical="center"/>
    </xf>
    <xf numFmtId="0" fontId="34" fillId="0" borderId="28" xfId="0" applyFont="1" applyBorder="1" applyAlignment="1">
      <alignment horizontal="right" vertical="center"/>
    </xf>
    <xf numFmtId="0" fontId="35" fillId="0" borderId="28" xfId="0" applyFont="1" applyBorder="1" applyAlignment="1">
      <alignment horizontal="left" vertical="center"/>
    </xf>
    <xf numFmtId="0" fontId="34" fillId="8" borderId="28" xfId="0" applyFont="1" applyFill="1" applyBorder="1" applyAlignment="1">
      <alignment horizontal="left" vertical="center"/>
    </xf>
    <xf numFmtId="0" fontId="34" fillId="8" borderId="28" xfId="0" applyFont="1" applyFill="1" applyBorder="1" applyAlignment="1">
      <alignment horizontal="center" vertical="center"/>
    </xf>
    <xf numFmtId="0" fontId="34" fillId="8" borderId="28" xfId="0" applyFont="1" applyFill="1" applyBorder="1" applyAlignment="1">
      <alignment horizontal="righ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0" fontId="35" fillId="0" borderId="30" xfId="0" applyFont="1" applyBorder="1" applyAlignment="1">
      <alignment vertical="center"/>
    </xf>
    <xf numFmtId="4" fontId="34" fillId="8" borderId="28" xfId="0" applyNumberFormat="1" applyFont="1" applyFill="1" applyBorder="1" applyAlignment="1">
      <alignment horizontal="right" vertical="center"/>
    </xf>
    <xf numFmtId="0" fontId="9" fillId="0" borderId="16" xfId="0" applyFont="1" applyBorder="1" applyAlignment="1">
      <alignment horizontal="right" vertical="center"/>
    </xf>
    <xf numFmtId="0" fontId="9" fillId="0" borderId="20" xfId="0" applyFont="1" applyBorder="1" applyAlignment="1">
      <alignment horizontal="right" vertical="center"/>
    </xf>
    <xf numFmtId="169" fontId="14" fillId="0" borderId="13" xfId="0" applyNumberFormat="1" applyFont="1" applyBorder="1" applyAlignment="1">
      <alignment horizontal="right" vertical="center" wrapText="1"/>
    </xf>
    <xf numFmtId="165" fontId="31" fillId="0" borderId="1" xfId="2" applyBorder="1"/>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165" fontId="4" fillId="0" borderId="1" xfId="2" applyFont="1" applyBorder="1" applyAlignment="1" applyProtection="1">
      <alignment horizontal="left" vertical="center" wrapText="1"/>
    </xf>
    <xf numFmtId="0" fontId="4" fillId="10" borderId="1" xfId="0" applyFont="1" applyFill="1" applyBorder="1" applyAlignment="1">
      <alignment horizontal="left" vertical="center" wrapText="1"/>
    </xf>
    <xf numFmtId="0" fontId="4" fillId="10" borderId="1" xfId="0" applyFont="1" applyFill="1" applyBorder="1" applyAlignment="1">
      <alignment horizontal="center" vertical="center" wrapText="1"/>
    </xf>
    <xf numFmtId="165" fontId="4" fillId="10" borderId="1" xfId="2" applyFont="1" applyFill="1" applyBorder="1" applyAlignment="1" applyProtection="1">
      <alignment horizontal="left" vertical="center" wrapText="1"/>
    </xf>
    <xf numFmtId="10" fontId="26" fillId="10" borderId="1" xfId="0" applyNumberFormat="1" applyFont="1" applyFill="1" applyBorder="1" applyAlignment="1">
      <alignment horizontal="center"/>
    </xf>
    <xf numFmtId="0" fontId="36" fillId="0" borderId="1" xfId="0" applyFont="1" applyBorder="1" applyAlignment="1">
      <alignment horizontal="center" vertical="center"/>
    </xf>
    <xf numFmtId="0" fontId="38" fillId="0" borderId="1" xfId="6" applyFont="1" applyBorder="1" applyAlignment="1">
      <alignment horizontal="center" vertical="center"/>
    </xf>
    <xf numFmtId="0" fontId="33" fillId="0" borderId="1" xfId="0" quotePrefix="1" applyFont="1" applyBorder="1"/>
    <xf numFmtId="0" fontId="33" fillId="0" borderId="1" xfId="0" applyFont="1" applyBorder="1"/>
    <xf numFmtId="178" fontId="33" fillId="0" borderId="1" xfId="0" applyNumberFormat="1" applyFont="1" applyBorder="1" applyAlignment="1">
      <alignment horizontal="center"/>
    </xf>
    <xf numFmtId="0" fontId="33" fillId="0" borderId="1" xfId="0" applyFont="1" applyBorder="1" applyAlignment="1">
      <alignment horizontal="center"/>
    </xf>
    <xf numFmtId="2" fontId="33" fillId="0" borderId="1" xfId="0" applyNumberFormat="1" applyFont="1" applyBorder="1" applyAlignment="1">
      <alignment horizontal="center"/>
    </xf>
    <xf numFmtId="0" fontId="35" fillId="8" borderId="28" xfId="0" applyFont="1" applyFill="1" applyBorder="1" applyAlignment="1">
      <alignment horizontal="left" vertical="center" wrapText="1"/>
    </xf>
    <xf numFmtId="0" fontId="35" fillId="8" borderId="28" xfId="0" applyFont="1" applyFill="1" applyBorder="1" applyAlignment="1">
      <alignment horizontal="center" vertical="center" wrapText="1"/>
    </xf>
    <xf numFmtId="0" fontId="35" fillId="8" borderId="28" xfId="0" applyFont="1" applyFill="1" applyBorder="1" applyAlignment="1">
      <alignment horizontal="right" vertical="center" wrapText="1"/>
    </xf>
    <xf numFmtId="0" fontId="34" fillId="0" borderId="28" xfId="0" applyFont="1" applyBorder="1" applyAlignment="1">
      <alignment horizontal="left" vertical="center"/>
    </xf>
    <xf numFmtId="0" fontId="34" fillId="0" borderId="29" xfId="0" applyFont="1" applyBorder="1" applyAlignment="1">
      <alignment vertical="center"/>
    </xf>
    <xf numFmtId="0" fontId="34" fillId="0" borderId="30" xfId="0" applyFont="1" applyBorder="1" applyAlignment="1">
      <alignment vertical="center"/>
    </xf>
    <xf numFmtId="4" fontId="34" fillId="0" borderId="28" xfId="0" applyNumberFormat="1" applyFont="1" applyBorder="1" applyAlignment="1">
      <alignment horizontal="right" vertical="center"/>
    </xf>
    <xf numFmtId="0" fontId="78" fillId="0" borderId="0" xfId="0" applyFont="1"/>
    <xf numFmtId="0" fontId="39" fillId="0" borderId="0" xfId="0" applyFont="1"/>
    <xf numFmtId="0" fontId="78" fillId="0" borderId="0" xfId="0" applyFont="1" applyAlignment="1">
      <alignment horizontal="center"/>
    </xf>
    <xf numFmtId="0" fontId="39" fillId="0" borderId="0" xfId="0" applyFont="1" applyAlignment="1">
      <alignment horizontal="right"/>
    </xf>
    <xf numFmtId="0" fontId="78" fillId="0" borderId="0" xfId="0" applyFont="1" applyAlignment="1">
      <alignment horizontal="right"/>
    </xf>
    <xf numFmtId="0" fontId="79" fillId="26" borderId="1" xfId="0" applyFont="1" applyFill="1" applyBorder="1" applyAlignment="1">
      <alignment horizontal="centerContinuous" vertical="center" wrapText="1"/>
    </xf>
    <xf numFmtId="0" fontId="39" fillId="0" borderId="0" xfId="0" applyFont="1" applyAlignment="1">
      <alignment horizontal="centerContinuous"/>
    </xf>
    <xf numFmtId="10" fontId="39" fillId="0" borderId="0" xfId="0" applyNumberFormat="1" applyFont="1" applyAlignment="1">
      <alignment horizontal="centerContinuous"/>
    </xf>
    <xf numFmtId="0" fontId="39" fillId="0" borderId="0" xfId="0" applyFont="1" applyAlignment="1">
      <alignment horizontal="center"/>
    </xf>
    <xf numFmtId="189" fontId="39" fillId="0" borderId="0" xfId="0" applyNumberFormat="1" applyFont="1"/>
    <xf numFmtId="0" fontId="29" fillId="27" borderId="15" xfId="0" applyFont="1" applyFill="1" applyBorder="1" applyAlignment="1">
      <alignment horizontal="left" vertical="center"/>
    </xf>
    <xf numFmtId="0" fontId="29" fillId="27" borderId="15" xfId="0" applyFont="1" applyFill="1" applyBorder="1" applyAlignment="1">
      <alignment horizontal="left" vertical="center" wrapText="1"/>
    </xf>
    <xf numFmtId="0" fontId="29" fillId="27" borderId="15" xfId="0" applyFont="1" applyFill="1" applyBorder="1" applyAlignment="1">
      <alignment horizontal="center" vertical="center"/>
    </xf>
    <xf numFmtId="165" fontId="29" fillId="27" borderId="15" xfId="0" applyNumberFormat="1" applyFont="1" applyFill="1" applyBorder="1" applyAlignment="1">
      <alignment horizontal="center" vertical="center"/>
    </xf>
    <xf numFmtId="0" fontId="30" fillId="27" borderId="15" xfId="0" applyFont="1" applyFill="1" applyBorder="1" applyAlignment="1">
      <alignment horizontal="center" vertical="center"/>
    </xf>
    <xf numFmtId="0" fontId="33" fillId="0" borderId="1" xfId="0" applyFont="1" applyBorder="1" applyAlignment="1">
      <alignment wrapText="1"/>
    </xf>
    <xf numFmtId="0" fontId="8" fillId="0" borderId="1" xfId="4" applyNumberFormat="1" applyFont="1" applyBorder="1" applyAlignment="1">
      <alignment horizontal="left" vertical="center"/>
    </xf>
    <xf numFmtId="190" fontId="15" fillId="0" borderId="15" xfId="4" applyNumberFormat="1" applyFont="1" applyBorder="1" applyAlignment="1">
      <alignment horizontal="center" vertical="center" wrapText="1"/>
    </xf>
    <xf numFmtId="10" fontId="16" fillId="0" borderId="1" xfId="4" applyNumberFormat="1" applyFont="1" applyBorder="1" applyAlignment="1" applyProtection="1">
      <alignment horizontal="center" vertical="center"/>
    </xf>
    <xf numFmtId="0" fontId="34" fillId="9" borderId="30" xfId="0" applyFont="1" applyFill="1" applyBorder="1" applyAlignment="1">
      <alignment vertical="center" wrapText="1"/>
    </xf>
    <xf numFmtId="0" fontId="35" fillId="0" borderId="29" xfId="0" applyFont="1" applyBorder="1" applyAlignment="1">
      <alignment vertical="center" wrapText="1"/>
    </xf>
    <xf numFmtId="0" fontId="34" fillId="8" borderId="28" xfId="0" applyFont="1" applyFill="1" applyBorder="1" applyAlignment="1">
      <alignment horizontal="left" vertical="center" wrapText="1"/>
    </xf>
    <xf numFmtId="0" fontId="34" fillId="0" borderId="28" xfId="0" applyFont="1" applyBorder="1" applyAlignment="1">
      <alignment horizontal="left" vertical="center" wrapText="1"/>
    </xf>
    <xf numFmtId="179" fontId="26" fillId="0" borderId="1" xfId="3" applyNumberFormat="1" applyFont="1" applyBorder="1" applyAlignment="1" applyProtection="1">
      <alignment horizontal="center"/>
    </xf>
    <xf numFmtId="0" fontId="36" fillId="0" borderId="1" xfId="0" applyFont="1" applyBorder="1" applyAlignment="1">
      <alignment horizontal="center" vertical="center" wrapText="1"/>
    </xf>
    <xf numFmtId="0" fontId="38" fillId="0" borderId="31" xfId="6" applyFont="1" applyBorder="1" applyAlignment="1">
      <alignment horizontal="center" vertical="center" wrapText="1"/>
    </xf>
    <xf numFmtId="0" fontId="39" fillId="0" borderId="1" xfId="5" applyFont="1" applyBorder="1" applyAlignment="1">
      <alignment horizontal="center" vertical="center" wrapText="1"/>
    </xf>
    <xf numFmtId="178" fontId="33" fillId="0" borderId="1" xfId="7" applyNumberFormat="1" applyFont="1" applyBorder="1" applyAlignment="1">
      <alignment horizontal="center" vertical="center" wrapText="1"/>
    </xf>
    <xf numFmtId="171" fontId="80" fillId="29" borderId="1" xfId="7" quotePrefix="1" applyNumberFormat="1" applyFont="1" applyFill="1" applyBorder="1" applyAlignment="1">
      <alignment horizontal="center" vertical="center"/>
    </xf>
    <xf numFmtId="0" fontId="80" fillId="29" borderId="1" xfId="7" quotePrefix="1" applyFont="1" applyFill="1" applyBorder="1" applyAlignment="1">
      <alignment horizontal="center" vertical="center"/>
    </xf>
    <xf numFmtId="0" fontId="39" fillId="0" borderId="1" xfId="5" applyFont="1" applyBorder="1"/>
    <xf numFmtId="0" fontId="39" fillId="0" borderId="1" xfId="5" applyFont="1" applyBorder="1" applyAlignment="1">
      <alignment horizontal="center" vertical="center"/>
    </xf>
    <xf numFmtId="0" fontId="8" fillId="0" borderId="1" xfId="8" applyNumberFormat="1" applyFont="1" applyBorder="1" applyAlignment="1" applyProtection="1">
      <alignment horizontal="center" vertical="justify" wrapText="1"/>
    </xf>
    <xf numFmtId="44" fontId="39" fillId="0" borderId="1" xfId="9" applyFont="1" applyBorder="1" applyAlignment="1">
      <alignment horizontal="center" vertical="center"/>
    </xf>
    <xf numFmtId="178" fontId="41" fillId="0" borderId="36" xfId="10" applyNumberFormat="1" applyFont="1" applyBorder="1" applyAlignment="1">
      <alignment horizontal="center" vertical="center"/>
    </xf>
    <xf numFmtId="178" fontId="33" fillId="0" borderId="36" xfId="10" applyNumberFormat="1" applyFont="1" applyBorder="1" applyAlignment="1">
      <alignment horizontal="center" vertical="center"/>
    </xf>
    <xf numFmtId="0" fontId="33" fillId="0" borderId="36" xfId="7" applyFont="1" applyBorder="1" applyAlignment="1">
      <alignment horizontal="center" vertical="center"/>
    </xf>
    <xf numFmtId="178" fontId="33" fillId="0" borderId="35" xfId="10" applyNumberFormat="1" applyFont="1" applyBorder="1" applyAlignment="1">
      <alignment horizontal="center" vertical="center"/>
    </xf>
    <xf numFmtId="0" fontId="33" fillId="0" borderId="35" xfId="7" applyFont="1" applyBorder="1" applyAlignment="1">
      <alignment horizontal="center" vertical="center"/>
    </xf>
    <xf numFmtId="0" fontId="33" fillId="0" borderId="0" xfId="7" applyFont="1"/>
    <xf numFmtId="0" fontId="82" fillId="0" borderId="15" xfId="0" applyFont="1" applyBorder="1" applyAlignment="1">
      <alignment horizontal="left" vertical="justify"/>
    </xf>
    <xf numFmtId="0" fontId="39" fillId="0" borderId="13" xfId="5" applyFont="1" applyBorder="1" applyAlignment="1">
      <alignment vertical="center"/>
    </xf>
    <xf numFmtId="0" fontId="39" fillId="0" borderId="14" xfId="5" applyFont="1" applyBorder="1" applyAlignment="1">
      <alignment vertical="center"/>
    </xf>
    <xf numFmtId="178" fontId="33" fillId="0" borderId="1" xfId="7" applyNumberFormat="1" applyFont="1" applyBorder="1" applyAlignment="1">
      <alignment horizontal="center" vertical="center"/>
    </xf>
    <xf numFmtId="0" fontId="39" fillId="0" borderId="1" xfId="5" applyFont="1" applyBorder="1" applyAlignment="1">
      <alignment wrapText="1"/>
    </xf>
    <xf numFmtId="0" fontId="39" fillId="0" borderId="1" xfId="5" quotePrefix="1" applyFont="1" applyBorder="1" applyAlignment="1">
      <alignment horizontal="center" vertical="justify"/>
    </xf>
    <xf numFmtId="0" fontId="33" fillId="0" borderId="0" xfId="7" applyFont="1" applyAlignment="1">
      <alignment vertical="justify"/>
    </xf>
    <xf numFmtId="0" fontId="82" fillId="0" borderId="1" xfId="0" applyFont="1" applyBorder="1" applyAlignment="1">
      <alignment horizontal="center" vertical="center" wrapText="1"/>
    </xf>
    <xf numFmtId="0" fontId="83" fillId="0" borderId="1" xfId="0" applyFont="1" applyBorder="1" applyAlignment="1">
      <alignment horizontal="center" vertical="center" wrapText="1"/>
    </xf>
    <xf numFmtId="165" fontId="83" fillId="0" borderId="1" xfId="2" applyFont="1" applyBorder="1" applyAlignment="1">
      <alignment horizontal="center" vertical="center" wrapText="1"/>
    </xf>
    <xf numFmtId="169" fontId="8" fillId="0" borderId="35" xfId="8" applyNumberFormat="1" applyFont="1" applyBorder="1" applyAlignment="1" applyProtection="1">
      <alignment horizontal="center" vertical="center"/>
    </xf>
    <xf numFmtId="0" fontId="21" fillId="6" borderId="1" xfId="8" applyNumberFormat="1" applyFont="1" applyFill="1" applyBorder="1" applyAlignment="1" applyProtection="1">
      <alignment horizontal="center" vertical="center"/>
    </xf>
    <xf numFmtId="0" fontId="9" fillId="0" borderId="1" xfId="0" applyFont="1" applyBorder="1" applyAlignment="1">
      <alignment horizontal="center" vertical="center"/>
    </xf>
    <xf numFmtId="0" fontId="8" fillId="0" borderId="2" xfId="8" applyNumberFormat="1" applyFont="1" applyBorder="1" applyAlignment="1" applyProtection="1">
      <alignment horizontal="center" vertical="center" wrapText="1"/>
    </xf>
    <xf numFmtId="0" fontId="82" fillId="0" borderId="1" xfId="0" applyFont="1" applyBorder="1" applyAlignment="1">
      <alignment horizontal="left" vertical="center" wrapText="1"/>
    </xf>
    <xf numFmtId="0" fontId="8" fillId="0" borderId="1" xfId="8" applyNumberFormat="1" applyFont="1" applyBorder="1" applyAlignment="1" applyProtection="1">
      <alignment vertical="center" wrapText="1"/>
    </xf>
    <xf numFmtId="0" fontId="8" fillId="0" borderId="1" xfId="8" applyNumberFormat="1" applyFont="1" applyBorder="1" applyAlignment="1" applyProtection="1">
      <alignment horizontal="center" vertical="center" wrapText="1"/>
    </xf>
    <xf numFmtId="169" fontId="8" fillId="0" borderId="1" xfId="8" applyNumberFormat="1" applyFont="1" applyBorder="1" applyAlignment="1" applyProtection="1">
      <alignment horizontal="center" vertical="center"/>
    </xf>
    <xf numFmtId="171" fontId="14" fillId="30" borderId="1" xfId="8" applyNumberFormat="1" applyFont="1" applyFill="1" applyBorder="1" applyAlignment="1" applyProtection="1">
      <alignment horizontal="center" vertical="center"/>
    </xf>
    <xf numFmtId="0" fontId="14" fillId="30" borderId="1" xfId="8" applyNumberFormat="1" applyFont="1" applyFill="1" applyBorder="1" applyAlignment="1" applyProtection="1">
      <alignment horizontal="center" vertical="center"/>
    </xf>
    <xf numFmtId="169" fontId="8" fillId="0" borderId="36" xfId="8" applyNumberFormat="1" applyFont="1" applyBorder="1" applyAlignment="1" applyProtection="1">
      <alignment horizontal="center" vertical="center"/>
    </xf>
    <xf numFmtId="0" fontId="84" fillId="0" borderId="1" xfId="11" applyFont="1" applyBorder="1" applyAlignment="1">
      <alignment horizontal="left" vertical="center" wrapText="1"/>
    </xf>
    <xf numFmtId="0" fontId="33" fillId="0" borderId="0" xfId="7" applyFont="1" applyAlignment="1">
      <alignment wrapText="1"/>
    </xf>
    <xf numFmtId="0" fontId="39" fillId="0" borderId="1" xfId="0" applyFont="1" applyBorder="1" applyAlignment="1">
      <alignment horizontal="left" vertical="top" wrapText="1"/>
    </xf>
    <xf numFmtId="0" fontId="39" fillId="0" borderId="12" xfId="5" applyFont="1" applyBorder="1" applyAlignment="1">
      <alignment vertical="center"/>
    </xf>
    <xf numFmtId="0" fontId="83" fillId="0" borderId="1" xfId="0" applyFont="1" applyBorder="1" applyAlignment="1">
      <alignment horizontal="left" vertical="justify" wrapText="1"/>
    </xf>
    <xf numFmtId="165" fontId="8" fillId="0" borderId="1" xfId="8" applyNumberFormat="1" applyFont="1" applyBorder="1" applyAlignment="1" applyProtection="1">
      <alignment horizontal="center" vertical="center" wrapText="1"/>
    </xf>
    <xf numFmtId="0" fontId="39" fillId="0" borderId="1" xfId="5" applyFont="1" applyBorder="1" applyAlignment="1">
      <alignment horizontal="center" wrapText="1"/>
    </xf>
    <xf numFmtId="0" fontId="39" fillId="0" borderId="1" xfId="5" quotePrefix="1" applyFont="1" applyBorder="1" applyAlignment="1">
      <alignment horizontal="center" vertical="center"/>
    </xf>
    <xf numFmtId="0" fontId="8" fillId="0" borderId="36" xfId="8" applyNumberFormat="1" applyFont="1" applyBorder="1" applyAlignment="1" applyProtection="1">
      <alignment horizontal="center" vertical="center"/>
    </xf>
    <xf numFmtId="0" fontId="8" fillId="0" borderId="12" xfId="8" applyNumberFormat="1" applyFont="1" applyBorder="1" applyAlignment="1" applyProtection="1">
      <alignment horizontal="center" vertical="justify" wrapText="1"/>
    </xf>
    <xf numFmtId="165" fontId="83" fillId="0" borderId="13" xfId="2" applyFont="1" applyBorder="1" applyAlignment="1">
      <alignment horizontal="center" vertical="center" wrapText="1"/>
    </xf>
    <xf numFmtId="178" fontId="41" fillId="0" borderId="27" xfId="10" applyNumberFormat="1" applyFont="1" applyBorder="1" applyAlignment="1">
      <alignment horizontal="center" vertical="center"/>
    </xf>
    <xf numFmtId="178" fontId="41" fillId="0" borderId="25" xfId="10" applyNumberFormat="1" applyFont="1" applyBorder="1" applyAlignment="1">
      <alignment horizontal="center" vertical="center"/>
    </xf>
    <xf numFmtId="0" fontId="39" fillId="0" borderId="12" xfId="5" quotePrefix="1" applyFont="1" applyBorder="1" applyAlignment="1">
      <alignment horizontal="center" vertical="justify"/>
    </xf>
    <xf numFmtId="44" fontId="39" fillId="0" borderId="13" xfId="9" applyFont="1" applyBorder="1" applyAlignment="1">
      <alignment horizontal="center" vertical="center"/>
    </xf>
    <xf numFmtId="179" fontId="26" fillId="10" borderId="1" xfId="3" applyNumberFormat="1" applyFont="1" applyFill="1" applyBorder="1" applyAlignment="1" applyProtection="1">
      <alignment horizontal="center"/>
    </xf>
    <xf numFmtId="0" fontId="16" fillId="0" borderId="1" xfId="0" applyFont="1" applyBorder="1" applyAlignment="1">
      <alignment horizontal="center" vertical="center"/>
    </xf>
    <xf numFmtId="0" fontId="4" fillId="0" borderId="2" xfId="8" applyNumberFormat="1" applyBorder="1" applyAlignment="1" applyProtection="1">
      <alignment horizontal="center" vertical="center" wrapText="1"/>
    </xf>
    <xf numFmtId="0" fontId="4" fillId="0" borderId="1" xfId="8" applyNumberFormat="1" applyBorder="1" applyAlignment="1" applyProtection="1">
      <alignment horizontal="center" vertical="center" wrapText="1"/>
    </xf>
    <xf numFmtId="169" fontId="4" fillId="0" borderId="1" xfId="8" applyNumberFormat="1" applyBorder="1" applyAlignment="1" applyProtection="1">
      <alignment horizontal="center" vertical="center"/>
    </xf>
    <xf numFmtId="171" fontId="21" fillId="30" borderId="1" xfId="8" applyNumberFormat="1" applyFont="1" applyFill="1" applyBorder="1" applyAlignment="1" applyProtection="1">
      <alignment horizontal="center" vertical="center"/>
    </xf>
    <xf numFmtId="0" fontId="21" fillId="30" borderId="1" xfId="8" applyNumberFormat="1" applyFont="1" applyFill="1" applyBorder="1" applyAlignment="1" applyProtection="1">
      <alignment horizontal="center" vertical="center"/>
    </xf>
    <xf numFmtId="0" fontId="4" fillId="0" borderId="1" xfId="8" applyNumberFormat="1" applyBorder="1" applyAlignment="1" applyProtection="1">
      <alignment wrapText="1"/>
    </xf>
    <xf numFmtId="0" fontId="4" fillId="0" borderId="1" xfId="8" applyNumberFormat="1" applyBorder="1" applyAlignment="1" applyProtection="1">
      <alignment horizontal="left" vertical="center" wrapText="1"/>
    </xf>
    <xf numFmtId="165" fontId="4" fillId="0" borderId="1" xfId="8" applyNumberFormat="1" applyBorder="1" applyAlignment="1" applyProtection="1">
      <alignment horizontal="center" vertical="center" wrapText="1"/>
    </xf>
    <xf numFmtId="0" fontId="43" fillId="0" borderId="1" xfId="17" applyNumberFormat="1" applyBorder="1" applyAlignment="1" applyProtection="1">
      <alignment horizontal="left" vertical="center" wrapText="1"/>
    </xf>
    <xf numFmtId="0" fontId="86" fillId="9" borderId="1" xfId="103" applyFont="1" applyFill="1" applyBorder="1" applyAlignment="1">
      <alignment horizontal="center" vertical="center" wrapText="1"/>
    </xf>
    <xf numFmtId="0" fontId="87" fillId="31" borderId="37" xfId="0" applyFont="1" applyFill="1" applyBorder="1" applyAlignment="1">
      <alignment horizontal="center" vertical="center" wrapText="1"/>
    </xf>
    <xf numFmtId="0" fontId="80" fillId="0" borderId="1" xfId="4" applyNumberFormat="1" applyFont="1" applyBorder="1" applyAlignment="1">
      <alignment horizontal="center" vertical="center" wrapText="1"/>
    </xf>
    <xf numFmtId="14" fontId="80" fillId="0" borderId="1" xfId="4" applyNumberFormat="1" applyFont="1" applyBorder="1" applyAlignment="1">
      <alignment horizontal="center" vertical="center" wrapText="1"/>
    </xf>
    <xf numFmtId="0" fontId="8" fillId="0" borderId="1" xfId="4" applyNumberFormat="1" applyFont="1" applyBorder="1" applyAlignment="1">
      <alignment horizontal="center" vertical="center" wrapText="1"/>
    </xf>
    <xf numFmtId="0" fontId="43" fillId="0" borderId="0" xfId="17" applyAlignment="1">
      <alignment horizontal="center" wrapText="1"/>
    </xf>
    <xf numFmtId="0" fontId="8" fillId="0" borderId="1" xfId="4" applyNumberFormat="1" applyFont="1" applyBorder="1" applyAlignment="1">
      <alignment horizontal="left" vertical="center" wrapText="1"/>
    </xf>
    <xf numFmtId="0" fontId="43" fillId="0" borderId="1" xfId="17" applyNumberFormat="1" applyBorder="1" applyAlignment="1">
      <alignment horizontal="center" vertical="center" wrapText="1"/>
    </xf>
    <xf numFmtId="0" fontId="40" fillId="0" borderId="1" xfId="7" applyBorder="1" applyAlignment="1">
      <alignment horizontal="center" vertical="center" wrapText="1"/>
    </xf>
    <xf numFmtId="0" fontId="50" fillId="0" borderId="1" xfId="0" applyFont="1" applyBorder="1" applyAlignment="1">
      <alignment horizontal="center" vertical="center" wrapText="1"/>
    </xf>
    <xf numFmtId="0" fontId="41" fillId="0" borderId="31" xfId="6" applyFont="1" applyBorder="1" applyAlignment="1">
      <alignment horizontal="center" vertical="center" wrapText="1"/>
    </xf>
    <xf numFmtId="0" fontId="41" fillId="0" borderId="1" xfId="5" applyFont="1" applyBorder="1" applyAlignment="1">
      <alignment horizontal="center" vertical="center" wrapText="1"/>
    </xf>
    <xf numFmtId="178" fontId="41" fillId="0" borderId="1" xfId="7" applyNumberFormat="1" applyFont="1" applyBorder="1" applyAlignment="1">
      <alignment horizontal="center" vertical="center" wrapText="1"/>
    </xf>
    <xf numFmtId="171" fontId="81" fillId="29" borderId="1" xfId="7" quotePrefix="1" applyNumberFormat="1" applyFont="1" applyFill="1" applyBorder="1" applyAlignment="1">
      <alignment horizontal="center" vertical="center"/>
    </xf>
    <xf numFmtId="0" fontId="81" fillId="29" borderId="1" xfId="7" quotePrefix="1" applyFont="1" applyFill="1" applyBorder="1" applyAlignment="1">
      <alignment horizontal="center" vertical="center"/>
    </xf>
    <xf numFmtId="0" fontId="41" fillId="0" borderId="1" xfId="5" applyFont="1" applyBorder="1"/>
    <xf numFmtId="0" fontId="41" fillId="0" borderId="1" xfId="5" quotePrefix="1" applyFont="1" applyBorder="1" applyAlignment="1">
      <alignment horizontal="center" vertical="center"/>
    </xf>
    <xf numFmtId="0" fontId="41" fillId="0" borderId="1" xfId="5" applyFont="1" applyBorder="1" applyAlignment="1">
      <alignment horizontal="center" vertical="center"/>
    </xf>
    <xf numFmtId="44" fontId="41" fillId="0" borderId="1" xfId="9" applyFont="1" applyBorder="1" applyAlignment="1">
      <alignment horizontal="center" vertical="center"/>
    </xf>
    <xf numFmtId="0" fontId="50" fillId="0" borderId="1" xfId="0" applyFont="1" applyBorder="1" applyAlignment="1">
      <alignment horizontal="center" vertical="center"/>
    </xf>
    <xf numFmtId="0" fontId="41" fillId="0" borderId="1" xfId="6" applyFont="1" applyBorder="1" applyAlignment="1">
      <alignment horizontal="center" vertical="center"/>
    </xf>
    <xf numFmtId="178" fontId="41" fillId="0" borderId="1" xfId="7" applyNumberFormat="1" applyFont="1" applyBorder="1" applyAlignment="1">
      <alignment horizontal="center" vertical="center"/>
    </xf>
    <xf numFmtId="0" fontId="41" fillId="0" borderId="1" xfId="8" applyNumberFormat="1" applyFont="1" applyBorder="1" applyAlignment="1" applyProtection="1">
      <alignment wrapText="1"/>
    </xf>
    <xf numFmtId="0" fontId="41" fillId="0" borderId="1" xfId="8" applyNumberFormat="1" applyFont="1" applyBorder="1" applyAlignment="1" applyProtection="1">
      <alignment horizontal="center" vertical="center" wrapText="1"/>
    </xf>
    <xf numFmtId="165" fontId="41" fillId="0" borderId="1" xfId="8" applyNumberFormat="1" applyFont="1" applyBorder="1" applyAlignment="1" applyProtection="1">
      <alignment horizontal="center" vertical="center" wrapText="1"/>
    </xf>
    <xf numFmtId="0" fontId="21" fillId="6" borderId="1" xfId="104" applyFont="1" applyFill="1" applyBorder="1" applyAlignment="1" applyProtection="1">
      <alignment horizontal="center" vertical="center"/>
    </xf>
    <xf numFmtId="0" fontId="90" fillId="32" borderId="1" xfId="105" applyFont="1" applyFill="1" applyBorder="1" applyAlignment="1">
      <alignment horizontal="center" vertical="center" wrapText="1"/>
    </xf>
    <xf numFmtId="0" fontId="8" fillId="0" borderId="1" xfId="104" applyFont="1" applyBorder="1" applyAlignment="1" applyProtection="1">
      <alignment horizontal="center" vertical="center"/>
    </xf>
    <xf numFmtId="0" fontId="8" fillId="0" borderId="1" xfId="0" applyFont="1" applyBorder="1" applyAlignment="1">
      <alignment horizontal="left" vertical="center" wrapText="1"/>
    </xf>
    <xf numFmtId="0" fontId="14" fillId="0" borderId="1" xfId="104" applyFont="1" applyBorder="1" applyAlignment="1" applyProtection="1">
      <alignment horizontal="center" vertical="center" wrapText="1"/>
    </xf>
    <xf numFmtId="168" fontId="14" fillId="0" borderId="1" xfId="104" applyNumberFormat="1" applyFont="1" applyBorder="1" applyAlignment="1" applyProtection="1">
      <alignment horizontal="center" vertical="center" wrapText="1"/>
    </xf>
    <xf numFmtId="169" fontId="8" fillId="0" borderId="1" xfId="104" applyNumberFormat="1" applyFont="1" applyBorder="1" applyAlignment="1" applyProtection="1">
      <alignment horizontal="center" vertical="center"/>
    </xf>
    <xf numFmtId="171" fontId="14" fillId="33" borderId="1" xfId="104" applyNumberFormat="1" applyFont="1" applyFill="1" applyBorder="1" applyAlignment="1" applyProtection="1">
      <alignment horizontal="center" vertical="center"/>
    </xf>
    <xf numFmtId="0" fontId="14" fillId="33" borderId="1" xfId="104" applyFont="1" applyFill="1" applyBorder="1" applyAlignment="1" applyProtection="1">
      <alignment horizontal="center" vertical="center"/>
    </xf>
    <xf numFmtId="0" fontId="8" fillId="0" borderId="1" xfId="104" applyFont="1" applyBorder="1" applyAlignment="1" applyProtection="1">
      <alignment horizontal="left" vertical="center"/>
    </xf>
    <xf numFmtId="0" fontId="8" fillId="0" borderId="1" xfId="104" applyFont="1" applyBorder="1" applyAlignment="1" applyProtection="1">
      <alignment horizontal="center" vertical="center" wrapText="1"/>
    </xf>
    <xf numFmtId="0" fontId="43" fillId="0" borderId="1" xfId="17" applyBorder="1" applyAlignment="1" applyProtection="1">
      <alignment horizontal="left" vertical="center" wrapText="1"/>
    </xf>
    <xf numFmtId="165" fontId="8" fillId="0" borderId="1" xfId="104" applyNumberFormat="1" applyFont="1" applyBorder="1" applyAlignment="1" applyProtection="1">
      <alignment horizontal="center" vertical="center"/>
    </xf>
    <xf numFmtId="0" fontId="8" fillId="0" borderId="1" xfId="104" applyFont="1" applyBorder="1" applyAlignment="1" applyProtection="1">
      <alignment horizontal="left" vertical="center" wrapText="1"/>
    </xf>
    <xf numFmtId="0" fontId="31" fillId="0" borderId="1" xfId="106" applyBorder="1" applyAlignment="1">
      <alignment horizontal="center" vertical="center" wrapText="1"/>
    </xf>
    <xf numFmtId="0" fontId="4" fillId="0" borderId="1" xfId="8" applyNumberFormat="1" applyBorder="1" applyAlignment="1" applyProtection="1">
      <alignment horizontal="center" vertical="center"/>
    </xf>
    <xf numFmtId="0" fontId="92" fillId="0" borderId="1" xfId="0" applyFont="1" applyBorder="1"/>
    <xf numFmtId="0" fontId="4" fillId="0" borderId="12" xfId="8" applyNumberFormat="1" applyBorder="1" applyAlignment="1" applyProtection="1">
      <alignment horizontal="left" vertical="center" wrapText="1"/>
    </xf>
    <xf numFmtId="165" fontId="4" fillId="0" borderId="13" xfId="8" applyNumberFormat="1" applyBorder="1" applyAlignment="1" applyProtection="1">
      <alignment horizontal="center" vertical="center" wrapText="1"/>
    </xf>
    <xf numFmtId="169" fontId="4" fillId="0" borderId="14" xfId="8" applyNumberFormat="1" applyBorder="1" applyAlignment="1" applyProtection="1">
      <alignment horizontal="center" vertical="center"/>
    </xf>
    <xf numFmtId="9" fontId="31" fillId="0" borderId="0" xfId="3"/>
    <xf numFmtId="10" fontId="31" fillId="0" borderId="0" xfId="3" applyNumberFormat="1"/>
    <xf numFmtId="4" fontId="0" fillId="0" borderId="0" xfId="0" applyNumberFormat="1"/>
    <xf numFmtId="0" fontId="79" fillId="26" borderId="0" xfId="0" applyFont="1" applyFill="1" applyAlignment="1">
      <alignment horizontal="centerContinuous" vertical="center" wrapText="1"/>
    </xf>
    <xf numFmtId="0" fontId="93" fillId="0" borderId="0" xfId="0" applyFont="1"/>
    <xf numFmtId="0" fontId="39" fillId="27" borderId="0" xfId="0" applyFont="1" applyFill="1" applyAlignment="1">
      <alignment horizontal="center"/>
    </xf>
    <xf numFmtId="0" fontId="32" fillId="0" borderId="0" xfId="0" applyFont="1" applyAlignment="1">
      <alignment horizontal="left" wrapText="1"/>
    </xf>
    <xf numFmtId="0" fontId="32" fillId="0" borderId="8" xfId="0" applyFont="1" applyBorder="1" applyAlignment="1">
      <alignment horizontal="left" wrapText="1"/>
    </xf>
    <xf numFmtId="0" fontId="6" fillId="0" borderId="6" xfId="0" applyFont="1" applyBorder="1" applyAlignment="1">
      <alignment horizontal="center"/>
    </xf>
    <xf numFmtId="0" fontId="0" fillId="0" borderId="0" xfId="0" applyAlignment="1">
      <alignment horizontal="left" vertical="top" wrapText="1"/>
    </xf>
    <xf numFmtId="169" fontId="14" fillId="0" borderId="1" xfId="0" applyNumberFormat="1" applyFont="1" applyBorder="1" applyAlignment="1">
      <alignment horizontal="right" vertical="center"/>
    </xf>
    <xf numFmtId="169" fontId="14"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xf>
    <xf numFmtId="0" fontId="13" fillId="0" borderId="1" xfId="0" applyFont="1" applyBorder="1" applyAlignment="1">
      <alignment horizontal="left"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2" fontId="14" fillId="0" borderId="1" xfId="0" applyNumberFormat="1" applyFont="1" applyBorder="1" applyAlignment="1">
      <alignment horizontal="center" vertical="center"/>
    </xf>
    <xf numFmtId="0" fontId="9" fillId="0" borderId="0" xfId="4" applyNumberFormat="1" applyFont="1" applyBorder="1" applyAlignment="1">
      <alignment horizontal="center" wrapText="1"/>
    </xf>
    <xf numFmtId="0" fontId="17" fillId="5" borderId="16" xfId="4" applyNumberFormat="1" applyFont="1" applyFill="1" applyBorder="1" applyAlignment="1">
      <alignment horizontal="left"/>
    </xf>
    <xf numFmtId="0" fontId="10" fillId="0" borderId="1" xfId="4" applyNumberFormat="1" applyFont="1" applyBorder="1" applyAlignment="1">
      <alignment horizontal="center" vertical="center" wrapText="1"/>
    </xf>
    <xf numFmtId="0" fontId="11" fillId="0" borderId="1" xfId="4" applyNumberFormat="1" applyFont="1" applyBorder="1" applyAlignment="1">
      <alignment horizontal="center" vertical="center"/>
    </xf>
    <xf numFmtId="0" fontId="13" fillId="0" borderId="1" xfId="4" applyNumberFormat="1" applyFont="1" applyBorder="1" applyAlignment="1">
      <alignment horizontal="center" vertical="center" wrapText="1"/>
    </xf>
    <xf numFmtId="0" fontId="15" fillId="0" borderId="15" xfId="4" applyNumberFormat="1" applyFont="1" applyBorder="1" applyAlignment="1">
      <alignment horizontal="center" vertical="center"/>
    </xf>
    <xf numFmtId="0" fontId="15" fillId="0" borderId="15" xfId="4" applyNumberFormat="1" applyFont="1" applyBorder="1" applyAlignment="1">
      <alignment horizontal="center" vertical="center" wrapText="1"/>
    </xf>
    <xf numFmtId="0" fontId="15" fillId="0" borderId="1" xfId="4" applyNumberFormat="1" applyFont="1" applyBorder="1" applyAlignment="1">
      <alignment horizontal="center" vertical="center"/>
    </xf>
    <xf numFmtId="0" fontId="20" fillId="0" borderId="1" xfId="4" applyNumberFormat="1" applyFont="1" applyBorder="1" applyAlignment="1">
      <alignment horizontal="center" vertical="center" wrapText="1"/>
    </xf>
    <xf numFmtId="0" fontId="21" fillId="0" borderId="1" xfId="4" applyNumberFormat="1" applyFont="1" applyBorder="1" applyAlignment="1">
      <alignment horizontal="center" vertical="center" wrapText="1"/>
    </xf>
    <xf numFmtId="0" fontId="4" fillId="0" borderId="1" xfId="4" applyNumberFormat="1" applyBorder="1" applyAlignment="1">
      <alignment horizontal="left" vertical="center" wrapText="1"/>
    </xf>
    <xf numFmtId="0" fontId="21" fillId="6" borderId="1" xfId="4" applyNumberFormat="1" applyFont="1" applyFill="1" applyBorder="1" applyAlignment="1">
      <alignment horizontal="center" vertical="center"/>
    </xf>
    <xf numFmtId="0" fontId="21" fillId="33" borderId="1" xfId="104" applyFont="1" applyFill="1" applyBorder="1" applyAlignment="1" applyProtection="1">
      <alignment horizontal="center" vertical="center"/>
    </xf>
    <xf numFmtId="0" fontId="91" fillId="33" borderId="1" xfId="105" applyFont="1" applyFill="1" applyBorder="1" applyAlignment="1">
      <alignment horizontal="center" vertical="center"/>
    </xf>
    <xf numFmtId="0" fontId="21" fillId="33" borderId="1" xfId="104" applyFont="1" applyFill="1" applyBorder="1" applyAlignment="1" applyProtection="1">
      <alignment horizontal="center" vertical="center" wrapText="1"/>
    </xf>
    <xf numFmtId="169" fontId="8" fillId="0" borderId="1" xfId="104" applyNumberFormat="1" applyFont="1" applyBorder="1" applyAlignment="1" applyProtection="1">
      <alignment horizontal="center" vertical="center"/>
    </xf>
    <xf numFmtId="0" fontId="8" fillId="0" borderId="1" xfId="104" applyFont="1" applyBorder="1" applyAlignment="1" applyProtection="1">
      <alignment horizontal="center" vertical="center"/>
    </xf>
    <xf numFmtId="168" fontId="4" fillId="0" borderId="1" xfId="4" applyNumberFormat="1" applyBorder="1" applyAlignment="1" applyProtection="1">
      <alignment horizontal="left" vertical="top" wrapText="1"/>
    </xf>
    <xf numFmtId="0" fontId="4" fillId="0" borderId="0" xfId="4" applyNumberFormat="1" applyBorder="1" applyAlignment="1">
      <alignment horizontal="left" vertical="top" wrapText="1"/>
    </xf>
    <xf numFmtId="169" fontId="8" fillId="0" borderId="1" xfId="4" applyNumberFormat="1" applyFont="1" applyBorder="1" applyAlignment="1">
      <alignment horizontal="center" vertical="center"/>
    </xf>
    <xf numFmtId="0" fontId="8" fillId="0" borderId="1" xfId="4" applyNumberFormat="1" applyFont="1" applyBorder="1" applyAlignment="1">
      <alignment horizontal="center" vertical="center"/>
    </xf>
    <xf numFmtId="0" fontId="8" fillId="0" borderId="1" xfId="4" applyNumberFormat="1" applyFont="1" applyBorder="1" applyAlignment="1">
      <alignment horizontal="left" vertical="center"/>
    </xf>
    <xf numFmtId="0" fontId="21" fillId="5" borderId="1" xfId="4" applyNumberFormat="1" applyFont="1" applyFill="1" applyBorder="1" applyAlignment="1">
      <alignment horizontal="center" vertical="center"/>
    </xf>
    <xf numFmtId="0" fontId="21" fillId="5" borderId="1" xfId="4" applyNumberFormat="1" applyFont="1" applyFill="1" applyBorder="1" applyAlignment="1">
      <alignment horizontal="center" vertical="center" wrapText="1"/>
    </xf>
    <xf numFmtId="0" fontId="81" fillId="29" borderId="12" xfId="5" applyFont="1" applyFill="1" applyBorder="1" applyAlignment="1">
      <alignment horizontal="center" vertical="center" wrapText="1"/>
    </xf>
    <xf numFmtId="0" fontId="81" fillId="29" borderId="14" xfId="5" applyFont="1" applyFill="1" applyBorder="1" applyAlignment="1">
      <alignment horizontal="center" vertical="center" wrapText="1"/>
    </xf>
    <xf numFmtId="178" fontId="41" fillId="0" borderId="15" xfId="10" applyNumberFormat="1" applyFont="1" applyBorder="1" applyAlignment="1">
      <alignment horizontal="center" vertical="center"/>
    </xf>
    <xf numFmtId="178" fontId="41" fillId="0" borderId="36" xfId="10" applyNumberFormat="1" applyFont="1" applyBorder="1" applyAlignment="1">
      <alignment horizontal="center" vertical="center"/>
    </xf>
    <xf numFmtId="178" fontId="41" fillId="0" borderId="35" xfId="10" applyNumberFormat="1" applyFont="1" applyBorder="1" applyAlignment="1">
      <alignment horizontal="center" vertical="center"/>
    </xf>
    <xf numFmtId="178" fontId="33" fillId="0" borderId="15" xfId="10" applyNumberFormat="1" applyFont="1" applyBorder="1" applyAlignment="1">
      <alignment horizontal="center" vertical="center"/>
    </xf>
    <xf numFmtId="178" fontId="33" fillId="0" borderId="36" xfId="10" applyNumberFormat="1" applyFont="1" applyBorder="1" applyAlignment="1">
      <alignment horizontal="center" vertical="center"/>
    </xf>
    <xf numFmtId="178" fontId="33" fillId="0" borderId="35" xfId="10" applyNumberFormat="1" applyFont="1" applyBorder="1" applyAlignment="1">
      <alignment horizontal="center" vertical="center"/>
    </xf>
    <xf numFmtId="0" fontId="33" fillId="0" borderId="15" xfId="7" applyFont="1" applyBorder="1" applyAlignment="1">
      <alignment horizontal="center" vertical="center"/>
    </xf>
    <xf numFmtId="0" fontId="33" fillId="0" borderId="36" xfId="7" applyFont="1" applyBorder="1" applyAlignment="1">
      <alignment horizontal="center" vertical="center"/>
    </xf>
    <xf numFmtId="0" fontId="33" fillId="0" borderId="35" xfId="7" applyFont="1" applyBorder="1" applyAlignment="1">
      <alignment horizontal="center" vertical="center"/>
    </xf>
    <xf numFmtId="0" fontId="39" fillId="0" borderId="12" xfId="5" applyFont="1" applyBorder="1" applyAlignment="1">
      <alignment horizontal="left" vertical="center" wrapText="1"/>
    </xf>
    <xf numFmtId="0" fontId="39" fillId="0" borderId="13" xfId="5" applyFont="1" applyBorder="1" applyAlignment="1">
      <alignment horizontal="left" vertical="center" wrapText="1"/>
    </xf>
    <xf numFmtId="0" fontId="39" fillId="0" borderId="14" xfId="5" applyFont="1" applyBorder="1" applyAlignment="1">
      <alignment horizontal="left" vertical="center" wrapText="1"/>
    </xf>
    <xf numFmtId="0" fontId="81" fillId="29" borderId="15" xfId="5" applyFont="1" applyFill="1" applyBorder="1" applyAlignment="1">
      <alignment horizontal="center" vertical="center" wrapText="1"/>
    </xf>
    <xf numFmtId="0" fontId="81" fillId="29" borderId="35" xfId="5" applyFont="1" applyFill="1" applyBorder="1" applyAlignment="1">
      <alignment horizontal="center" vertical="center" wrapText="1"/>
    </xf>
    <xf numFmtId="0" fontId="81" fillId="29" borderId="15" xfId="5" applyFont="1" applyFill="1" applyBorder="1" applyAlignment="1">
      <alignment horizontal="center" vertical="justify" wrapText="1"/>
    </xf>
    <xf numFmtId="0" fontId="81" fillId="29" borderId="35" xfId="5" applyFont="1" applyFill="1" applyBorder="1" applyAlignment="1">
      <alignment horizontal="center" vertical="justify" wrapText="1"/>
    </xf>
    <xf numFmtId="0" fontId="81" fillId="29" borderId="12" xfId="5" applyFont="1" applyFill="1" applyBorder="1" applyAlignment="1">
      <alignment horizontal="center" vertical="center"/>
    </xf>
    <xf numFmtId="0" fontId="81" fillId="29" borderId="14" xfId="5" applyFont="1" applyFill="1" applyBorder="1" applyAlignment="1">
      <alignment horizontal="center" vertical="center"/>
    </xf>
    <xf numFmtId="0" fontId="81" fillId="29" borderId="15" xfId="5" applyFont="1" applyFill="1" applyBorder="1" applyAlignment="1">
      <alignment horizontal="center" vertical="center"/>
    </xf>
    <xf numFmtId="0" fontId="81" fillId="29" borderId="35" xfId="5" applyFont="1" applyFill="1" applyBorder="1" applyAlignment="1">
      <alignment horizontal="center" vertical="center"/>
    </xf>
    <xf numFmtId="0" fontId="81" fillId="29" borderId="15" xfId="5" applyFont="1" applyFill="1" applyBorder="1" applyAlignment="1">
      <alignment horizontal="center" vertical="justify"/>
    </xf>
    <xf numFmtId="0" fontId="81" fillId="29" borderId="35" xfId="5" applyFont="1" applyFill="1" applyBorder="1" applyAlignment="1">
      <alignment horizontal="center" vertical="justify"/>
    </xf>
    <xf numFmtId="0" fontId="21" fillId="6" borderId="12" xfId="8" applyNumberFormat="1" applyFont="1" applyFill="1" applyBorder="1" applyAlignment="1" applyProtection="1">
      <alignment horizontal="center" vertical="center"/>
    </xf>
    <xf numFmtId="0" fontId="21" fillId="6" borderId="13" xfId="8" applyNumberFormat="1" applyFont="1" applyFill="1" applyBorder="1" applyAlignment="1" applyProtection="1">
      <alignment horizontal="center" vertical="center"/>
    </xf>
    <xf numFmtId="0" fontId="21" fillId="6" borderId="14" xfId="8" applyNumberFormat="1" applyFont="1" applyFill="1" applyBorder="1" applyAlignment="1" applyProtection="1">
      <alignment horizontal="center" vertical="center"/>
    </xf>
    <xf numFmtId="0" fontId="21" fillId="30" borderId="12" xfId="8" applyNumberFormat="1" applyFont="1" applyFill="1" applyBorder="1" applyAlignment="1" applyProtection="1">
      <alignment horizontal="center" vertical="center" wrapText="1"/>
    </xf>
    <xf numFmtId="0" fontId="21" fillId="30" borderId="14" xfId="8" applyNumberFormat="1" applyFont="1" applyFill="1" applyBorder="1" applyAlignment="1" applyProtection="1">
      <alignment horizontal="center" vertical="center" wrapText="1"/>
    </xf>
    <xf numFmtId="169" fontId="8" fillId="0" borderId="15" xfId="8" applyNumberFormat="1" applyFont="1" applyBorder="1" applyAlignment="1" applyProtection="1">
      <alignment horizontal="center" vertical="center"/>
    </xf>
    <xf numFmtId="169" fontId="8" fillId="0" borderId="36" xfId="8" applyNumberFormat="1" applyFont="1" applyBorder="1" applyAlignment="1" applyProtection="1">
      <alignment horizontal="center" vertical="center"/>
    </xf>
    <xf numFmtId="0" fontId="21" fillId="30" borderId="15" xfId="8" applyNumberFormat="1" applyFont="1" applyFill="1" applyBorder="1" applyAlignment="1" applyProtection="1">
      <alignment horizontal="center" vertical="center" wrapText="1"/>
    </xf>
    <xf numFmtId="0" fontId="21" fillId="30" borderId="35" xfId="8" applyNumberFormat="1" applyFont="1" applyFill="1" applyBorder="1" applyAlignment="1" applyProtection="1">
      <alignment horizontal="center" vertical="center" wrapText="1"/>
    </xf>
    <xf numFmtId="0" fontId="21" fillId="30" borderId="15" xfId="8" applyNumberFormat="1" applyFont="1" applyFill="1" applyBorder="1" applyAlignment="1" applyProtection="1">
      <alignment horizontal="center" vertical="justify" wrapText="1"/>
    </xf>
    <xf numFmtId="0" fontId="21" fillId="30" borderId="35" xfId="8" applyNumberFormat="1" applyFont="1" applyFill="1" applyBorder="1" applyAlignment="1" applyProtection="1">
      <alignment horizontal="center" vertical="justify" wrapText="1"/>
    </xf>
    <xf numFmtId="169" fontId="8" fillId="0" borderId="35" xfId="8" applyNumberFormat="1" applyFont="1" applyBorder="1" applyAlignment="1" applyProtection="1">
      <alignment horizontal="center" vertical="center"/>
    </xf>
    <xf numFmtId="0" fontId="39" fillId="0" borderId="12" xfId="5" applyFont="1" applyBorder="1" applyAlignment="1">
      <alignment horizontal="left" vertical="center"/>
    </xf>
    <xf numFmtId="0" fontId="39" fillId="0" borderId="13" xfId="5" applyFont="1" applyBorder="1" applyAlignment="1">
      <alignment horizontal="left" vertical="center"/>
    </xf>
    <xf numFmtId="0" fontId="39" fillId="0" borderId="14" xfId="5" applyFont="1" applyBorder="1" applyAlignment="1">
      <alignment horizontal="left" vertical="center"/>
    </xf>
    <xf numFmtId="0" fontId="8" fillId="0" borderId="15" xfId="8" applyNumberFormat="1" applyFont="1" applyBorder="1" applyAlignment="1" applyProtection="1">
      <alignment horizontal="center" vertical="center"/>
    </xf>
    <xf numFmtId="0" fontId="8" fillId="0" borderId="36" xfId="8" applyNumberFormat="1" applyFont="1" applyBorder="1" applyAlignment="1" applyProtection="1">
      <alignment horizontal="center" vertical="center"/>
    </xf>
    <xf numFmtId="0" fontId="21" fillId="6" borderId="1" xfId="8" applyNumberFormat="1" applyFont="1" applyFill="1" applyBorder="1" applyAlignment="1" applyProtection="1">
      <alignment horizontal="center" vertical="center"/>
    </xf>
    <xf numFmtId="0" fontId="21" fillId="30" borderId="1" xfId="8" applyNumberFormat="1" applyFont="1" applyFill="1" applyBorder="1" applyAlignment="1" applyProtection="1">
      <alignment horizontal="center" vertical="center" wrapText="1"/>
    </xf>
    <xf numFmtId="169" fontId="4" fillId="0" borderId="1" xfId="8" applyNumberFormat="1" applyBorder="1" applyAlignment="1" applyProtection="1">
      <alignment horizontal="center" vertical="center"/>
    </xf>
    <xf numFmtId="0" fontId="4" fillId="0" borderId="1" xfId="8" applyNumberFormat="1" applyBorder="1" applyAlignment="1" applyProtection="1">
      <alignment horizontal="center" vertical="center"/>
    </xf>
    <xf numFmtId="0" fontId="4" fillId="31" borderId="12" xfId="8" applyNumberFormat="1" applyFill="1" applyBorder="1" applyAlignment="1" applyProtection="1">
      <alignment horizontal="left" vertical="center" wrapText="1"/>
    </xf>
    <xf numFmtId="0" fontId="4" fillId="31" borderId="13" xfId="8" applyNumberFormat="1" applyFill="1" applyBorder="1" applyAlignment="1" applyProtection="1">
      <alignment horizontal="left" vertical="center" wrapText="1"/>
    </xf>
    <xf numFmtId="0" fontId="4" fillId="31" borderId="14" xfId="8" applyNumberFormat="1" applyFill="1" applyBorder="1" applyAlignment="1" applyProtection="1">
      <alignment horizontal="left" vertical="center" wrapText="1"/>
    </xf>
    <xf numFmtId="169" fontId="8" fillId="0" borderId="15" xfId="4" applyNumberFormat="1" applyFont="1" applyBorder="1" applyAlignment="1">
      <alignment horizontal="center" vertical="center"/>
    </xf>
    <xf numFmtId="169" fontId="8" fillId="0" borderId="36" xfId="4" applyNumberFormat="1" applyFont="1" applyBorder="1" applyAlignment="1">
      <alignment horizontal="center" vertical="center"/>
    </xf>
    <xf numFmtId="169" fontId="8" fillId="0" borderId="35" xfId="4" applyNumberFormat="1" applyFont="1" applyBorder="1" applyAlignment="1">
      <alignment horizontal="center" vertical="center"/>
    </xf>
    <xf numFmtId="178" fontId="8" fillId="0" borderId="15" xfId="4" applyNumberFormat="1" applyFont="1" applyBorder="1" applyAlignment="1">
      <alignment horizontal="center" vertical="center"/>
    </xf>
    <xf numFmtId="178" fontId="8" fillId="0" borderId="36" xfId="4" applyNumberFormat="1" applyFont="1" applyBorder="1" applyAlignment="1">
      <alignment horizontal="center" vertical="center"/>
    </xf>
    <xf numFmtId="178" fontId="8" fillId="0" borderId="35" xfId="4" applyNumberFormat="1" applyFont="1" applyBorder="1" applyAlignment="1">
      <alignment horizontal="center" vertical="center"/>
    </xf>
    <xf numFmtId="0" fontId="88" fillId="28" borderId="1" xfId="103" applyFont="1" applyFill="1" applyBorder="1" applyAlignment="1">
      <alignment horizontal="center" vertical="center"/>
    </xf>
    <xf numFmtId="0" fontId="81" fillId="29" borderId="1" xfId="5" applyFont="1" applyFill="1" applyBorder="1" applyAlignment="1">
      <alignment horizontal="center" vertical="center" wrapText="1"/>
    </xf>
    <xf numFmtId="178" fontId="41" fillId="0" borderId="1" xfId="10" applyNumberFormat="1" applyFont="1" applyBorder="1" applyAlignment="1">
      <alignment horizontal="center" vertical="center"/>
    </xf>
    <xf numFmtId="0" fontId="41" fillId="0" borderId="1" xfId="7" applyFont="1" applyBorder="1" applyAlignment="1">
      <alignment horizontal="center" vertical="center"/>
    </xf>
    <xf numFmtId="0" fontId="41" fillId="0" borderId="1" xfId="5" applyFont="1" applyBorder="1" applyAlignment="1">
      <alignment horizontal="left" vertical="center" wrapText="1"/>
    </xf>
    <xf numFmtId="0" fontId="81" fillId="29" borderId="1" xfId="5" applyFont="1" applyFill="1" applyBorder="1" applyAlignment="1">
      <alignment horizontal="center" vertical="center"/>
    </xf>
    <xf numFmtId="0" fontId="41" fillId="0" borderId="1" xfId="5" applyFont="1" applyBorder="1" applyAlignment="1">
      <alignment horizontal="left" vertical="center"/>
    </xf>
    <xf numFmtId="0" fontId="4" fillId="0" borderId="1" xfId="8" applyNumberFormat="1" applyBorder="1" applyAlignment="1" applyProtection="1">
      <alignment horizontal="left" vertical="center" wrapText="1"/>
    </xf>
    <xf numFmtId="0" fontId="9" fillId="0" borderId="2" xfId="4" applyNumberFormat="1" applyFont="1" applyBorder="1" applyAlignment="1">
      <alignment horizontal="center"/>
    </xf>
    <xf numFmtId="0" fontId="25" fillId="0" borderId="0" xfId="4" applyNumberFormat="1" applyFont="1" applyBorder="1" applyAlignment="1">
      <alignment horizontal="left" wrapText="1" indent="1"/>
    </xf>
    <xf numFmtId="0" fontId="10" fillId="0" borderId="0" xfId="4" applyNumberFormat="1" applyFont="1" applyBorder="1" applyAlignment="1">
      <alignment horizontal="center"/>
    </xf>
    <xf numFmtId="0" fontId="14" fillId="0" borderId="1" xfId="4" applyNumberFormat="1" applyFont="1" applyBorder="1" applyAlignment="1">
      <alignment horizontal="center" vertical="center" wrapText="1"/>
    </xf>
    <xf numFmtId="168" fontId="8" fillId="0" borderId="1" xfId="4" applyNumberFormat="1" applyFont="1" applyBorder="1" applyAlignment="1" applyProtection="1">
      <alignment horizontal="left" vertical="top" wrapText="1"/>
    </xf>
    <xf numFmtId="169" fontId="14" fillId="0" borderId="1" xfId="0" applyNumberFormat="1" applyFont="1" applyBorder="1" applyAlignment="1">
      <alignment horizontal="center" vertical="center" wrapText="1"/>
    </xf>
    <xf numFmtId="169" fontId="14" fillId="0" borderId="1" xfId="0" applyNumberFormat="1" applyFont="1" applyBorder="1" applyAlignment="1">
      <alignment horizontal="center" wrapText="1"/>
    </xf>
    <xf numFmtId="0" fontId="11" fillId="0" borderId="1" xfId="0" applyFont="1" applyBorder="1" applyAlignment="1">
      <alignment horizontal="center" vertical="center" wrapText="1"/>
    </xf>
    <xf numFmtId="0" fontId="13" fillId="0" borderId="1" xfId="0" applyFont="1" applyBorder="1" applyAlignment="1">
      <alignment horizontal="center" vertical="center" wrapText="1"/>
    </xf>
    <xf numFmtId="168" fontId="13" fillId="0" borderId="1" xfId="0" applyNumberFormat="1" applyFont="1" applyBorder="1" applyAlignment="1">
      <alignment horizontal="center" vertical="center"/>
    </xf>
  </cellXfs>
  <cellStyles count="107">
    <cellStyle name="Accent" xfId="76" xr:uid="{00000000-0005-0000-0000-000000000000}"/>
    <cellStyle name="Accent 1" xfId="79" xr:uid="{00000000-0005-0000-0000-000001000000}"/>
    <cellStyle name="Accent 2" xfId="80" xr:uid="{00000000-0005-0000-0000-000002000000}"/>
    <cellStyle name="Accent 3" xfId="77" xr:uid="{00000000-0005-0000-0000-000003000000}"/>
    <cellStyle name="Bad" xfId="81" xr:uid="{00000000-0005-0000-0000-000004000000}"/>
    <cellStyle name="COMUM" xfId="18" xr:uid="{00000000-0005-0000-0000-000005000000}"/>
    <cellStyle name="COMUM 2" xfId="19" xr:uid="{00000000-0005-0000-0000-000006000000}"/>
    <cellStyle name="Error" xfId="82" xr:uid="{00000000-0005-0000-0000-000007000000}"/>
    <cellStyle name="Excel Built-in Comma" xfId="20" xr:uid="{00000000-0005-0000-0000-000008000000}"/>
    <cellStyle name="Excel Built-in Currency" xfId="21" xr:uid="{00000000-0005-0000-0000-000009000000}"/>
    <cellStyle name="Excel Built-in Explanatory Text" xfId="104" xr:uid="{4352E63A-CC74-4E26-9929-E044017C66B9}"/>
    <cellStyle name="Excel Built-in Hyperlink" xfId="22" xr:uid="{00000000-0005-0000-0000-00000A000000}"/>
    <cellStyle name="Excel Built-in Hyperlink 2" xfId="23" xr:uid="{00000000-0005-0000-0000-00000B000000}"/>
    <cellStyle name="Excel Built-in Normal" xfId="24" xr:uid="{00000000-0005-0000-0000-00000C000000}"/>
    <cellStyle name="Excel Built-in Normal 2" xfId="25" xr:uid="{00000000-0005-0000-0000-00000D000000}"/>
    <cellStyle name="Excel_BuiltIn_20% - Ênfase1" xfId="26" xr:uid="{00000000-0005-0000-0000-00000E000000}"/>
    <cellStyle name="Footnote" xfId="83" xr:uid="{00000000-0005-0000-0000-00000F000000}"/>
    <cellStyle name="Good" xfId="84" xr:uid="{00000000-0005-0000-0000-000010000000}"/>
    <cellStyle name="Heading" xfId="27" xr:uid="{00000000-0005-0000-0000-000011000000}"/>
    <cellStyle name="Heading (user)" xfId="86" xr:uid="{00000000-0005-0000-0000-000012000000}"/>
    <cellStyle name="Heading 1" xfId="87" xr:uid="{00000000-0005-0000-0000-000013000000}"/>
    <cellStyle name="Heading 2" xfId="88" xr:uid="{00000000-0005-0000-0000-000014000000}"/>
    <cellStyle name="Heading 3" xfId="85" xr:uid="{00000000-0005-0000-0000-000015000000}"/>
    <cellStyle name="Heading 4" xfId="100" xr:uid="{00000000-0005-0000-0000-000016000000}"/>
    <cellStyle name="Heading 5" xfId="101" xr:uid="{00000000-0005-0000-0000-000017000000}"/>
    <cellStyle name="Heading1" xfId="28" xr:uid="{00000000-0005-0000-0000-000018000000}"/>
    <cellStyle name="Heading1 2" xfId="89" xr:uid="{00000000-0005-0000-0000-000019000000}"/>
    <cellStyle name="Hiperlink 2" xfId="29" xr:uid="{00000000-0005-0000-0000-00001A000000}"/>
    <cellStyle name="Hiperlink 3" xfId="74" xr:uid="{00000000-0005-0000-0000-00001B000000}"/>
    <cellStyle name="Hiperlink 4" xfId="17" xr:uid="{00000000-0005-0000-0000-00001C000000}"/>
    <cellStyle name="Hyperlink" xfId="90" xr:uid="{00000000-0005-0000-0000-00001D000000}"/>
    <cellStyle name="Moeda" xfId="2" builtinId="4"/>
    <cellStyle name="Moeda 2" xfId="30" xr:uid="{00000000-0005-0000-0000-00001F000000}"/>
    <cellStyle name="Moeda 2 2" xfId="9" xr:uid="{00000000-0005-0000-0000-000020000000}"/>
    <cellStyle name="Moeda 2 2 2" xfId="31" xr:uid="{00000000-0005-0000-0000-000021000000}"/>
    <cellStyle name="Moeda 3" xfId="10" xr:uid="{00000000-0005-0000-0000-000022000000}"/>
    <cellStyle name="Moeda 4" xfId="32" xr:uid="{00000000-0005-0000-0000-000023000000}"/>
    <cellStyle name="Moeda 5" xfId="73" xr:uid="{00000000-0005-0000-0000-000024000000}"/>
    <cellStyle name="Moeda 6" xfId="13" xr:uid="{00000000-0005-0000-0000-000025000000}"/>
    <cellStyle name="Neutral" xfId="91" xr:uid="{00000000-0005-0000-0000-000026000000}"/>
    <cellStyle name="Normal" xfId="0" builtinId="0"/>
    <cellStyle name="Normal 10" xfId="12" xr:uid="{00000000-0005-0000-0000-000028000000}"/>
    <cellStyle name="Normal 112" xfId="11" xr:uid="{00000000-0005-0000-0000-000029000000}"/>
    <cellStyle name="Normal 2" xfId="33" xr:uid="{00000000-0005-0000-0000-00002A000000}"/>
    <cellStyle name="Normal 2 2" xfId="5" xr:uid="{00000000-0005-0000-0000-00002B000000}"/>
    <cellStyle name="Normal 2 2 2" xfId="16" xr:uid="{00000000-0005-0000-0000-00002C000000}"/>
    <cellStyle name="Normal 2 25" xfId="34" xr:uid="{00000000-0005-0000-0000-00002D000000}"/>
    <cellStyle name="Normal 2 3" xfId="35" xr:uid="{00000000-0005-0000-0000-00002E000000}"/>
    <cellStyle name="Normal 3" xfId="7" xr:uid="{00000000-0005-0000-0000-00002F000000}"/>
    <cellStyle name="Normal 4" xfId="6" xr:uid="{00000000-0005-0000-0000-000030000000}"/>
    <cellStyle name="Normal 5" xfId="36" xr:uid="{00000000-0005-0000-0000-000031000000}"/>
    <cellStyle name="Normal 6" xfId="37" xr:uid="{00000000-0005-0000-0000-000032000000}"/>
    <cellStyle name="Normal 6 2 2 2 2" xfId="105" xr:uid="{5C22887F-0D11-44E9-ACC4-1407E3E37BEE}"/>
    <cellStyle name="Normal 6 3" xfId="103" xr:uid="{A1B59BA8-4432-44D9-A595-FC8F708AC3DD}"/>
    <cellStyle name="Normal 7" xfId="38" xr:uid="{00000000-0005-0000-0000-000033000000}"/>
    <cellStyle name="Normal 8" xfId="39" xr:uid="{00000000-0005-0000-0000-000034000000}"/>
    <cellStyle name="Normal 9" xfId="78" xr:uid="{00000000-0005-0000-0000-000035000000}"/>
    <cellStyle name="Normal 9 2 2 2" xfId="106" xr:uid="{3D743CDA-A3DC-444F-B6DA-BF5F20B782A5}"/>
    <cellStyle name="Note" xfId="92" xr:uid="{00000000-0005-0000-0000-000036000000}"/>
    <cellStyle name="Porcentagem" xfId="3" builtinId="5"/>
    <cellStyle name="Porcentagem 2" xfId="40" xr:uid="{00000000-0005-0000-0000-000038000000}"/>
    <cellStyle name="Porcentagem 3 2" xfId="41" xr:uid="{00000000-0005-0000-0000-000039000000}"/>
    <cellStyle name="Porcentagem 3 2 2" xfId="42" xr:uid="{00000000-0005-0000-0000-00003A000000}"/>
    <cellStyle name="Result" xfId="43" xr:uid="{00000000-0005-0000-0000-00003B000000}"/>
    <cellStyle name="Result (user)" xfId="94" xr:uid="{00000000-0005-0000-0000-00003C000000}"/>
    <cellStyle name="Result 2" xfId="93" xr:uid="{00000000-0005-0000-0000-00003D000000}"/>
    <cellStyle name="Result 3" xfId="102" xr:uid="{00000000-0005-0000-0000-00003E000000}"/>
    <cellStyle name="Result 4" xfId="99" xr:uid="{00000000-0005-0000-0000-00003F000000}"/>
    <cellStyle name="Result2" xfId="44" xr:uid="{00000000-0005-0000-0000-000040000000}"/>
    <cellStyle name="Result2 2" xfId="95" xr:uid="{00000000-0005-0000-0000-000041000000}"/>
    <cellStyle name="Sem título1" xfId="45" xr:uid="{00000000-0005-0000-0000-000042000000}"/>
    <cellStyle name="Sem título1 2" xfId="46" xr:uid="{00000000-0005-0000-0000-000043000000}"/>
    <cellStyle name="Sem título2" xfId="47" xr:uid="{00000000-0005-0000-0000-000044000000}"/>
    <cellStyle name="Sem título2 2" xfId="48" xr:uid="{00000000-0005-0000-0000-000045000000}"/>
    <cellStyle name="Sem título3" xfId="49" xr:uid="{00000000-0005-0000-0000-000046000000}"/>
    <cellStyle name="Sem título4" xfId="50" xr:uid="{00000000-0005-0000-0000-000047000000}"/>
    <cellStyle name="Sem título5" xfId="51" xr:uid="{00000000-0005-0000-0000-000048000000}"/>
    <cellStyle name="Sem título6" xfId="52" xr:uid="{00000000-0005-0000-0000-000049000000}"/>
    <cellStyle name="Sem título7" xfId="53" xr:uid="{00000000-0005-0000-0000-00004A000000}"/>
    <cellStyle name="Status" xfId="96" xr:uid="{00000000-0005-0000-0000-00004B000000}"/>
    <cellStyle name="Text" xfId="97" xr:uid="{00000000-0005-0000-0000-00004C000000}"/>
    <cellStyle name="Texto Explicativo" xfId="4" builtinId="53" customBuiltin="1"/>
    <cellStyle name="Texto Explicativo 2" xfId="14" xr:uid="{00000000-0005-0000-0000-00004E000000}"/>
    <cellStyle name="Texto Explicativo 3" xfId="8" xr:uid="{00000000-0005-0000-0000-00004F000000}"/>
    <cellStyle name="Texto Explicativo 4" xfId="75" xr:uid="{00000000-0005-0000-0000-000050000000}"/>
    <cellStyle name="Titulo" xfId="54" xr:uid="{00000000-0005-0000-0000-000051000000}"/>
    <cellStyle name="Título 1 1" xfId="55" xr:uid="{00000000-0005-0000-0000-000052000000}"/>
    <cellStyle name="Título 1 1 1" xfId="56" xr:uid="{00000000-0005-0000-0000-000053000000}"/>
    <cellStyle name="Título 1 1 1 1" xfId="57" xr:uid="{00000000-0005-0000-0000-000054000000}"/>
    <cellStyle name="Título 1 1 1 1 2" xfId="58" xr:uid="{00000000-0005-0000-0000-000055000000}"/>
    <cellStyle name="Título 1 1 1 2" xfId="59" xr:uid="{00000000-0005-0000-0000-000056000000}"/>
    <cellStyle name="Título 1 1 2" xfId="60" xr:uid="{00000000-0005-0000-0000-000057000000}"/>
    <cellStyle name="Titulo 2" xfId="61" xr:uid="{00000000-0005-0000-0000-000058000000}"/>
    <cellStyle name="Titulo-Volare" xfId="62" xr:uid="{00000000-0005-0000-0000-000059000000}"/>
    <cellStyle name="Titulo-Volare 2" xfId="63" xr:uid="{00000000-0005-0000-0000-00005A000000}"/>
    <cellStyle name="Vírgula" xfId="1" builtinId="3"/>
    <cellStyle name="Vírgula 2" xfId="15" xr:uid="{00000000-0005-0000-0000-00005C000000}"/>
    <cellStyle name="Vírgula 2 2" xfId="64" xr:uid="{00000000-0005-0000-0000-00005D000000}"/>
    <cellStyle name="Vírgula 3" xfId="65" xr:uid="{00000000-0005-0000-0000-00005E000000}"/>
    <cellStyle name="Vírgula 3 2" xfId="66" xr:uid="{00000000-0005-0000-0000-00005F000000}"/>
    <cellStyle name="Vírgula 4" xfId="67" xr:uid="{00000000-0005-0000-0000-000060000000}"/>
    <cellStyle name="Vírgula 5" xfId="68" xr:uid="{00000000-0005-0000-0000-000061000000}"/>
    <cellStyle name="Vírgula 5 2" xfId="69" xr:uid="{00000000-0005-0000-0000-000062000000}"/>
    <cellStyle name="Vírgula 6" xfId="70" xr:uid="{00000000-0005-0000-0000-000063000000}"/>
    <cellStyle name="Vírgula 7" xfId="71" xr:uid="{00000000-0005-0000-0000-000064000000}"/>
    <cellStyle name="Vírgula 8" xfId="72" xr:uid="{00000000-0005-0000-0000-000065000000}"/>
    <cellStyle name="Warning" xfId="98" xr:uid="{00000000-0005-0000-0000-000066000000}"/>
  </cellStyles>
  <dxfs count="6">
    <dxf>
      <font>
        <b/>
        <i val="0"/>
      </font>
      <fill>
        <patternFill>
          <bgColor theme="0" tint="-0.14996795556505021"/>
        </patternFill>
      </fill>
    </dxf>
    <dxf>
      <font>
        <b/>
        <i val="0"/>
      </font>
      <fill>
        <patternFill>
          <bgColor theme="0" tint="-0.14996795556505021"/>
        </patternFill>
      </fill>
    </dxf>
    <dxf>
      <font>
        <color rgb="FFFFFFFF"/>
      </font>
    </dxf>
    <dxf>
      <font>
        <b/>
        <i val="0"/>
      </font>
      <fill>
        <patternFill>
          <bgColor rgb="FFD9D9D9"/>
        </patternFill>
      </fill>
    </dxf>
    <dxf>
      <font>
        <b/>
        <i val="0"/>
      </font>
      <fill>
        <patternFill>
          <bgColor rgb="FFD9D9D9"/>
        </patternFill>
      </fill>
    </dxf>
    <dxf>
      <font>
        <b/>
        <i val="0"/>
      </font>
      <fill>
        <patternFill>
          <bgColor rgb="FFD9D9D9"/>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5F5F5"/>
      <rgbColor rgb="FFE6E6FF"/>
      <rgbColor rgb="FF660066"/>
      <rgbColor rgb="FFFF8080"/>
      <rgbColor rgb="FF0066CC"/>
      <rgbColor rgb="FFCCCCFF"/>
      <rgbColor rgb="FF000080"/>
      <rgbColor rgb="FFFF00FF"/>
      <rgbColor rgb="FFFFFF00"/>
      <rgbColor rgb="FF00FFFF"/>
      <rgbColor rgb="FF800080"/>
      <rgbColor rgb="FF800000"/>
      <rgbColor rgb="FF008080"/>
      <rgbColor rgb="FF0000FF"/>
      <rgbColor rgb="FF33CCFF"/>
      <rgbColor rgb="FFE6E6E6"/>
      <rgbColor rgb="FFD9D9D9"/>
      <rgbColor rgb="FFFFFF99"/>
      <rgbColor rgb="FFCCCCCC"/>
      <rgbColor rgb="FFFF99CC"/>
      <rgbColor rgb="FFCC99FF"/>
      <rgbColor rgb="FFFAC090"/>
      <rgbColor rgb="FF3366FF"/>
      <rgbColor rgb="FF33CCCC"/>
      <rgbColor rgb="FF99CC00"/>
      <rgbColor rgb="FFFFCC00"/>
      <rgbColor rgb="FFFF9900"/>
      <rgbColor rgb="FFE46C0A"/>
      <rgbColor rgb="FF558ED5"/>
      <rgbColor rgb="FFB3B3B3"/>
      <rgbColor rgb="FF003366"/>
      <rgbColor rgb="FF00B050"/>
      <rgbColor rgb="FF003300"/>
      <rgbColor rgb="FF333300"/>
      <rgbColor rgb="FF993300"/>
      <rgbColor rgb="FF993366"/>
      <rgbColor rgb="FF333399"/>
      <rgbColor rgb="FF20212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685800</xdr:colOff>
      <xdr:row>1</xdr:row>
      <xdr:rowOff>57240</xdr:rowOff>
    </xdr:from>
    <xdr:to>
      <xdr:col>5</xdr:col>
      <xdr:colOff>542520</xdr:colOff>
      <xdr:row>1</xdr:row>
      <xdr:rowOff>630720</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950640" y="257040"/>
          <a:ext cx="612360" cy="573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81720</xdr:colOff>
      <xdr:row>437</xdr:row>
      <xdr:rowOff>27360</xdr:rowOff>
    </xdr:from>
    <xdr:to>
      <xdr:col>9</xdr:col>
      <xdr:colOff>920160</xdr:colOff>
      <xdr:row>449</xdr:row>
      <xdr:rowOff>176760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81720" y="35355240"/>
          <a:ext cx="13488120" cy="23497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gn="just">
            <a:lnSpc>
              <a:spcPct val="100000"/>
            </a:lnSpc>
          </a:pPr>
          <a:r>
            <a:rPr lang="pt-BR" sz="1000" b="1" strike="noStrike" spc="-1">
              <a:solidFill>
                <a:srgbClr val="000000"/>
              </a:solidFill>
              <a:latin typeface="Arial"/>
            </a:rPr>
            <a:t>NOTAS</a:t>
          </a:r>
          <a:endParaRPr lang="pt-BR" sz="1000" b="0" strike="noStrike" spc="-1">
            <a:latin typeface="Times New Roman"/>
          </a:endParaRPr>
        </a:p>
        <a:p>
          <a:pPr algn="just">
            <a:lnSpc>
              <a:spcPct val="150000"/>
            </a:lnSpc>
          </a:pPr>
          <a:r>
            <a:rPr lang="pt-BR" sz="1000" b="0" strike="noStrike" spc="-1">
              <a:solidFill>
                <a:srgbClr val="000000"/>
              </a:solidFill>
              <a:latin typeface="Arial"/>
            </a:rPr>
            <a:t>1 - O local deverá  ser vistoriado previamente, para a constatação de peculiaridades dos serviços e programação da execução dos mesmos, devendo esta, ser apresentada também previamente. </a:t>
          </a:r>
          <a:endParaRPr lang="pt-BR" sz="1000" b="0" strike="noStrike" spc="-1">
            <a:latin typeface="Times New Roman"/>
          </a:endParaRPr>
        </a:p>
        <a:p>
          <a:pPr algn="just">
            <a:lnSpc>
              <a:spcPct val="150000"/>
            </a:lnSpc>
          </a:pPr>
          <a:r>
            <a:rPr lang="pt-BR" sz="1000" b="0" strike="noStrike" spc="-1">
              <a:solidFill>
                <a:srgbClr val="000000"/>
              </a:solidFill>
              <a:latin typeface="Arial"/>
            </a:rPr>
            <a:t>2 - O local de execução dos serviços deverá ser suficientemente protegido (equipamentos, utensílios, mobiliários, etc.). Todas as partes afetadas deverão ser inteiramente recompostas. </a:t>
          </a:r>
          <a:endParaRPr lang="pt-BR" sz="1000" b="0" strike="noStrike" spc="-1">
            <a:latin typeface="Times New Roman"/>
          </a:endParaRPr>
        </a:p>
        <a:p>
          <a:pPr algn="just">
            <a:lnSpc>
              <a:spcPct val="150000"/>
            </a:lnSpc>
          </a:pPr>
          <a:r>
            <a:rPr lang="pt-BR" sz="1000" b="0" strike="noStrike" spc="-1">
              <a:solidFill>
                <a:srgbClr val="000000"/>
              </a:solidFill>
              <a:latin typeface="Arial"/>
            </a:rPr>
            <a:t>3 - Os quantitativos e os custos desta planilha orçamentária estão compatíveis com os quantitativos do Projeto Básico / Executivo</a:t>
          </a:r>
          <a:endParaRPr lang="pt-BR" sz="1000" b="0" strike="noStrike" spc="-1">
            <a:latin typeface="Times New Roman"/>
          </a:endParaRPr>
        </a:p>
        <a:p>
          <a:pPr algn="just">
            <a:lnSpc>
              <a:spcPct val="150000"/>
            </a:lnSpc>
          </a:pPr>
          <a:r>
            <a:rPr lang="pt-BR" sz="1000" b="0" strike="noStrike" spc="-1">
              <a:solidFill>
                <a:srgbClr val="000000"/>
              </a:solidFill>
              <a:latin typeface="Arial"/>
            </a:rPr>
            <a:t>4 - Prazo provável de execução de até </a:t>
          </a:r>
          <a:r>
            <a:rPr lang="pt-BR" sz="1000" b="1" strike="noStrike" spc="-1">
              <a:solidFill>
                <a:srgbClr val="000000"/>
              </a:solidFill>
              <a:latin typeface="Arial"/>
            </a:rPr>
            <a:t>8 (oito) meses</a:t>
          </a:r>
          <a:endParaRPr lang="pt-BR" sz="1000" b="0" strike="noStrike" spc="-1">
            <a:latin typeface="Times New Roman"/>
          </a:endParaRPr>
        </a:p>
        <a:p>
          <a:pPr algn="just">
            <a:lnSpc>
              <a:spcPct val="150000"/>
            </a:lnSpc>
          </a:pPr>
          <a:r>
            <a:rPr lang="pt-BR" sz="1000" b="0" strike="noStrike" spc="-1">
              <a:solidFill>
                <a:srgbClr val="000000"/>
              </a:solidFill>
              <a:latin typeface="Arial"/>
            </a:rPr>
            <a:t>5 - O Sistema de Custos empregado atende ao Decreto 7983/13 e às recomendações TCU, CNJ e CSJT mais recentes e encontra-se descrito no Caderno Técnico, tópico "Sistema de Custos".</a:t>
          </a:r>
          <a:endParaRPr lang="pt-BR" sz="1000" b="0" strike="noStrike" spc="-1">
            <a:latin typeface="Times New Roman"/>
          </a:endParaRPr>
        </a:p>
        <a:p>
          <a:pPr algn="just">
            <a:lnSpc>
              <a:spcPct val="100000"/>
            </a:lnSpc>
          </a:pPr>
          <a:r>
            <a:rPr lang="pt-BR" sz="1000" b="0" strike="noStrike" spc="-1">
              <a:solidFill>
                <a:srgbClr val="000000"/>
              </a:solidFill>
              <a:latin typeface="Arial"/>
            </a:rPr>
            <a:t>6 - ENCARGOS SOCIAIS  </a:t>
          </a:r>
          <a:r>
            <a:rPr lang="pt-BR" sz="1000" b="1" strike="noStrike" spc="-1">
              <a:solidFill>
                <a:srgbClr val="000000"/>
              </a:solidFill>
              <a:latin typeface="Arial"/>
            </a:rPr>
            <a:t>- HORISTA 108,78%</a:t>
          </a:r>
          <a:r>
            <a:rPr lang="pt-BR" sz="1000" b="1" strike="noStrike" spc="-1" baseline="0">
              <a:solidFill>
                <a:srgbClr val="000000"/>
              </a:solidFill>
              <a:latin typeface="Arial"/>
            </a:rPr>
            <a:t> MENSALISTA 67,21%</a:t>
          </a:r>
          <a:endParaRPr lang="pt-BR" sz="1000" b="1" strike="noStrike" spc="-1">
            <a:solidFill>
              <a:sysClr val="windowText" lastClr="000000"/>
            </a:solidFill>
            <a:latin typeface="Times New Roman"/>
          </a:endParaRPr>
        </a:p>
        <a:p>
          <a:pPr algn="just">
            <a:lnSpc>
              <a:spcPct val="100000"/>
            </a:lnSpc>
          </a:pPr>
          <a:r>
            <a:rPr lang="pt-BR" sz="1000" b="0" strike="noStrike" spc="-1">
              <a:solidFill>
                <a:srgbClr val="000000"/>
              </a:solidFill>
              <a:latin typeface="Arial"/>
            </a:rPr>
            <a:t>7 - Os materiais e serviços devem atender aos Projetos, Memoriais e Especificações Técnicas e, subsidiariamente, aos cadernos técnicos da Caixa Economica Federal, às Fichas Tecnicas publicadas no SINAPI,  fichas de fabricantes e às práticas da SEAP (Disponível para download no site Compras Governamentais)</a:t>
          </a:r>
          <a:endParaRPr lang="pt-BR" sz="1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95250</xdr:colOff>
      <xdr:row>64</xdr:row>
      <xdr:rowOff>142875</xdr:rowOff>
    </xdr:to>
    <xdr:sp macro="" textlink="">
      <xdr:nvSpPr>
        <xdr:cNvPr id="3074" name="shapetype_202" hidden="1">
          <a:extLst>
            <a:ext uri="{FF2B5EF4-FFF2-40B4-BE49-F238E27FC236}">
              <a16:creationId xmlns:a16="http://schemas.microsoft.com/office/drawing/2014/main" id="{0561419E-E1CF-4257-BEF0-18274B2CC502}"/>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9000</xdr:colOff>
      <xdr:row>54</xdr:row>
      <xdr:rowOff>7352</xdr:rowOff>
    </xdr:to>
    <xdr:pic>
      <xdr:nvPicPr>
        <xdr:cNvPr id="2" name="Imagem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 name="Imagem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 name="Imagem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 name="Imagem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 name="Imagem 6">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 name="Imagem 7">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 name="Imagem 8">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 name="Imagem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 name="Imagem 10">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 name="Imagem 11">
          <a:extLst>
            <a:ext uri="{FF2B5EF4-FFF2-40B4-BE49-F238E27FC236}">
              <a16:creationId xmlns:a16="http://schemas.microsoft.com/office/drawing/2014/main" id="{00000000-0008-0000-0300-00000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 name="Imagem 12">
          <a:extLst>
            <a:ext uri="{FF2B5EF4-FFF2-40B4-BE49-F238E27FC236}">
              <a16:creationId xmlns:a16="http://schemas.microsoft.com/office/drawing/2014/main" id="{00000000-0008-0000-0300-00000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 name="Imagem 13">
          <a:extLst>
            <a:ext uri="{FF2B5EF4-FFF2-40B4-BE49-F238E27FC236}">
              <a16:creationId xmlns:a16="http://schemas.microsoft.com/office/drawing/2014/main" id="{00000000-0008-0000-0300-00000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 name="Imagem 14">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 name="Imagem 15">
          <a:extLst>
            <a:ext uri="{FF2B5EF4-FFF2-40B4-BE49-F238E27FC236}">
              <a16:creationId xmlns:a16="http://schemas.microsoft.com/office/drawing/2014/main" id="{00000000-0008-0000-0300-00001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 name="Imagem 16">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 name="Imagem 17">
          <a:extLst>
            <a:ext uri="{FF2B5EF4-FFF2-40B4-BE49-F238E27FC236}">
              <a16:creationId xmlns:a16="http://schemas.microsoft.com/office/drawing/2014/main" id="{00000000-0008-0000-0300-00001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 name="Imagem 18">
          <a:extLst>
            <a:ext uri="{FF2B5EF4-FFF2-40B4-BE49-F238E27FC236}">
              <a16:creationId xmlns:a16="http://schemas.microsoft.com/office/drawing/2014/main" id="{00000000-0008-0000-0300-00001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 name="Imagem 19">
          <a:extLst>
            <a:ext uri="{FF2B5EF4-FFF2-40B4-BE49-F238E27FC236}">
              <a16:creationId xmlns:a16="http://schemas.microsoft.com/office/drawing/2014/main" id="{00000000-0008-0000-0300-00001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 name="Imagem 20">
          <a:extLst>
            <a:ext uri="{FF2B5EF4-FFF2-40B4-BE49-F238E27FC236}">
              <a16:creationId xmlns:a16="http://schemas.microsoft.com/office/drawing/2014/main" id="{00000000-0008-0000-0300-00001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 name="Imagem 21">
          <a:extLst>
            <a:ext uri="{FF2B5EF4-FFF2-40B4-BE49-F238E27FC236}">
              <a16:creationId xmlns:a16="http://schemas.microsoft.com/office/drawing/2014/main" id="{00000000-0008-0000-0300-00001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 name="Imagem 22">
          <a:extLst>
            <a:ext uri="{FF2B5EF4-FFF2-40B4-BE49-F238E27FC236}">
              <a16:creationId xmlns:a16="http://schemas.microsoft.com/office/drawing/2014/main" id="{00000000-0008-0000-0300-00001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 name="Imagem 23">
          <a:extLst>
            <a:ext uri="{FF2B5EF4-FFF2-40B4-BE49-F238E27FC236}">
              <a16:creationId xmlns:a16="http://schemas.microsoft.com/office/drawing/2014/main" id="{00000000-0008-0000-0300-00001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 name="Imagem 24">
          <a:extLst>
            <a:ext uri="{FF2B5EF4-FFF2-40B4-BE49-F238E27FC236}">
              <a16:creationId xmlns:a16="http://schemas.microsoft.com/office/drawing/2014/main" id="{00000000-0008-0000-0300-00001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 name="Imagem 25">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 name="Imagem 26">
          <a:extLst>
            <a:ext uri="{FF2B5EF4-FFF2-40B4-BE49-F238E27FC236}">
              <a16:creationId xmlns:a16="http://schemas.microsoft.com/office/drawing/2014/main" id="{00000000-0008-0000-0300-00001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 name="Imagem 27">
          <a:extLst>
            <a:ext uri="{FF2B5EF4-FFF2-40B4-BE49-F238E27FC236}">
              <a16:creationId xmlns:a16="http://schemas.microsoft.com/office/drawing/2014/main" id="{00000000-0008-0000-0300-00001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 name="Imagem 28">
          <a:extLst>
            <a:ext uri="{FF2B5EF4-FFF2-40B4-BE49-F238E27FC236}">
              <a16:creationId xmlns:a16="http://schemas.microsoft.com/office/drawing/2014/main" id="{00000000-0008-0000-0300-00001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 name="Imagem 29">
          <a:extLst>
            <a:ext uri="{FF2B5EF4-FFF2-40B4-BE49-F238E27FC236}">
              <a16:creationId xmlns:a16="http://schemas.microsoft.com/office/drawing/2014/main" id="{00000000-0008-0000-0300-00001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 name="Imagem 30">
          <a:extLst>
            <a:ext uri="{FF2B5EF4-FFF2-40B4-BE49-F238E27FC236}">
              <a16:creationId xmlns:a16="http://schemas.microsoft.com/office/drawing/2014/main" id="{00000000-0008-0000-0300-00001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 name="Imagem 31">
          <a:extLst>
            <a:ext uri="{FF2B5EF4-FFF2-40B4-BE49-F238E27FC236}">
              <a16:creationId xmlns:a16="http://schemas.microsoft.com/office/drawing/2014/main" id="{00000000-0008-0000-0300-00002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 name="Imagem 32">
          <a:extLst>
            <a:ext uri="{FF2B5EF4-FFF2-40B4-BE49-F238E27FC236}">
              <a16:creationId xmlns:a16="http://schemas.microsoft.com/office/drawing/2014/main" id="{00000000-0008-0000-0300-00002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 name="Imagem 33">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 name="Imagem 34">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 name="Imagem 35">
          <a:extLst>
            <a:ext uri="{FF2B5EF4-FFF2-40B4-BE49-F238E27FC236}">
              <a16:creationId xmlns:a16="http://schemas.microsoft.com/office/drawing/2014/main" id="{00000000-0008-0000-0300-00002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 name="Imagem 36">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 name="Imagem 37">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 name="Imagem 38">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 name="Imagem 39">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 name="Imagem 40">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 name="Imagem 41">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 name="Imagem 42">
          <a:extLst>
            <a:ext uri="{FF2B5EF4-FFF2-40B4-BE49-F238E27FC236}">
              <a16:creationId xmlns:a16="http://schemas.microsoft.com/office/drawing/2014/main" id="{00000000-0008-0000-0300-00002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 name="Imagem 43">
          <a:extLst>
            <a:ext uri="{FF2B5EF4-FFF2-40B4-BE49-F238E27FC236}">
              <a16:creationId xmlns:a16="http://schemas.microsoft.com/office/drawing/2014/main" id="{00000000-0008-0000-0300-00002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 name="Imagem 44">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 name="Imagem 45">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 name="Imagem 46">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 name="Imagem 47">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 name="Imagem 48">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 name="Imagem 49">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 name="Imagem 50">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 name="Imagem 51">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 name="Imagem 52">
          <a:extLst>
            <a:ext uri="{FF2B5EF4-FFF2-40B4-BE49-F238E27FC236}">
              <a16:creationId xmlns:a16="http://schemas.microsoft.com/office/drawing/2014/main" id="{00000000-0008-0000-0300-00003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 name="Imagem 53">
          <a:extLst>
            <a:ext uri="{FF2B5EF4-FFF2-40B4-BE49-F238E27FC236}">
              <a16:creationId xmlns:a16="http://schemas.microsoft.com/office/drawing/2014/main" id="{00000000-0008-0000-0300-00003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 name="Imagem 54">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 name="Imagem 55">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 name="Imagem 56">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 name="Imagem 57">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 name="Imagem 58">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 name="Imagem 59">
          <a:extLst>
            <a:ext uri="{FF2B5EF4-FFF2-40B4-BE49-F238E27FC236}">
              <a16:creationId xmlns:a16="http://schemas.microsoft.com/office/drawing/2014/main" id="{00000000-0008-0000-0300-00003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 name="Imagem 60">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 name="Imagem 61">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 name="Imagem 62">
          <a:extLst>
            <a:ext uri="{FF2B5EF4-FFF2-40B4-BE49-F238E27FC236}">
              <a16:creationId xmlns:a16="http://schemas.microsoft.com/office/drawing/2014/main" id="{00000000-0008-0000-0300-00003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 name="Imagem 63">
          <a:extLst>
            <a:ext uri="{FF2B5EF4-FFF2-40B4-BE49-F238E27FC236}">
              <a16:creationId xmlns:a16="http://schemas.microsoft.com/office/drawing/2014/main" id="{00000000-0008-0000-0300-00004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 name="Imagem 64">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 name="Imagem 65">
          <a:extLst>
            <a:ext uri="{FF2B5EF4-FFF2-40B4-BE49-F238E27FC236}">
              <a16:creationId xmlns:a16="http://schemas.microsoft.com/office/drawing/2014/main" id="{00000000-0008-0000-0300-00004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 name="Imagem 66">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 name="Imagem 67">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 name="Imagem 68">
          <a:extLst>
            <a:ext uri="{FF2B5EF4-FFF2-40B4-BE49-F238E27FC236}">
              <a16:creationId xmlns:a16="http://schemas.microsoft.com/office/drawing/2014/main" id="{00000000-0008-0000-0300-00004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 name="Imagem 69">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 name="Imagem 70">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 name="Imagem 71">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 name="Imagem 72">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 name="Imagem 73">
          <a:extLst>
            <a:ext uri="{FF2B5EF4-FFF2-40B4-BE49-F238E27FC236}">
              <a16:creationId xmlns:a16="http://schemas.microsoft.com/office/drawing/2014/main" id="{00000000-0008-0000-0300-00004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 name="Imagem 74">
          <a:extLst>
            <a:ext uri="{FF2B5EF4-FFF2-40B4-BE49-F238E27FC236}">
              <a16:creationId xmlns:a16="http://schemas.microsoft.com/office/drawing/2014/main" id="{00000000-0008-0000-0300-00004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 name="Imagem 75">
          <a:extLst>
            <a:ext uri="{FF2B5EF4-FFF2-40B4-BE49-F238E27FC236}">
              <a16:creationId xmlns:a16="http://schemas.microsoft.com/office/drawing/2014/main" id="{00000000-0008-0000-0300-00004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 name="Imagem 76">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 name="Imagem 77">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 name="Imagem 78">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 name="Imagem 79">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 name="Imagem 80">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 name="Imagem 81">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 name="Imagem 82">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 name="Imagem 83">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 name="Imagem 84">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 name="Imagem 85">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 name="Imagem 86">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 name="Imagem 87">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 name="Imagem 88">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 name="Imagem 89">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 name="Imagem 90">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 name="Imagem 91">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 name="Imagem 92">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 name="Imagem 93">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 name="Imagem 94">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 name="Imagem 95">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 name="Imagem 96">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 name="Imagem 97">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 name="Imagem 98">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 name="Imagem 99">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 name="Imagem 100">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 name="Imagem 101">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 name="Imagem 102">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 name="Imagem 103">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 name="Imagem 104">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 name="Imagem 105">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 name="Imagem 106">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 name="Imagem 107">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 name="Imagem 108">
          <a:extLst>
            <a:ext uri="{FF2B5EF4-FFF2-40B4-BE49-F238E27FC236}">
              <a16:creationId xmlns:a16="http://schemas.microsoft.com/office/drawing/2014/main" id="{00000000-0008-0000-0300-00006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 name="Imagem 109">
          <a:extLst>
            <a:ext uri="{FF2B5EF4-FFF2-40B4-BE49-F238E27FC236}">
              <a16:creationId xmlns:a16="http://schemas.microsoft.com/office/drawing/2014/main" id="{00000000-0008-0000-0300-00006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 name="Imagem 110">
          <a:extLst>
            <a:ext uri="{FF2B5EF4-FFF2-40B4-BE49-F238E27FC236}">
              <a16:creationId xmlns:a16="http://schemas.microsoft.com/office/drawing/2014/main" id="{00000000-0008-0000-0300-00006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 name="Imagem 111">
          <a:extLst>
            <a:ext uri="{FF2B5EF4-FFF2-40B4-BE49-F238E27FC236}">
              <a16:creationId xmlns:a16="http://schemas.microsoft.com/office/drawing/2014/main" id="{00000000-0008-0000-0300-00007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 name="Imagem 112">
          <a:extLst>
            <a:ext uri="{FF2B5EF4-FFF2-40B4-BE49-F238E27FC236}">
              <a16:creationId xmlns:a16="http://schemas.microsoft.com/office/drawing/2014/main" id="{00000000-0008-0000-0300-00007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 name="Imagem 113">
          <a:extLst>
            <a:ext uri="{FF2B5EF4-FFF2-40B4-BE49-F238E27FC236}">
              <a16:creationId xmlns:a16="http://schemas.microsoft.com/office/drawing/2014/main" id="{00000000-0008-0000-0300-00007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 name="Imagem 114">
          <a:extLst>
            <a:ext uri="{FF2B5EF4-FFF2-40B4-BE49-F238E27FC236}">
              <a16:creationId xmlns:a16="http://schemas.microsoft.com/office/drawing/2014/main" id="{00000000-0008-0000-0300-00007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 name="Imagem 115">
          <a:extLst>
            <a:ext uri="{FF2B5EF4-FFF2-40B4-BE49-F238E27FC236}">
              <a16:creationId xmlns:a16="http://schemas.microsoft.com/office/drawing/2014/main" id="{00000000-0008-0000-0300-00007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 name="Imagem 116">
          <a:extLst>
            <a:ext uri="{FF2B5EF4-FFF2-40B4-BE49-F238E27FC236}">
              <a16:creationId xmlns:a16="http://schemas.microsoft.com/office/drawing/2014/main" id="{00000000-0008-0000-0300-00007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 name="Imagem 117">
          <a:extLst>
            <a:ext uri="{FF2B5EF4-FFF2-40B4-BE49-F238E27FC236}">
              <a16:creationId xmlns:a16="http://schemas.microsoft.com/office/drawing/2014/main" id="{00000000-0008-0000-0300-00007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 name="Imagem 118">
          <a:extLst>
            <a:ext uri="{FF2B5EF4-FFF2-40B4-BE49-F238E27FC236}">
              <a16:creationId xmlns:a16="http://schemas.microsoft.com/office/drawing/2014/main" id="{00000000-0008-0000-0300-00007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 name="Imagem 119">
          <a:extLst>
            <a:ext uri="{FF2B5EF4-FFF2-40B4-BE49-F238E27FC236}">
              <a16:creationId xmlns:a16="http://schemas.microsoft.com/office/drawing/2014/main" id="{00000000-0008-0000-0300-00007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 name="Imagem 120">
          <a:extLst>
            <a:ext uri="{FF2B5EF4-FFF2-40B4-BE49-F238E27FC236}">
              <a16:creationId xmlns:a16="http://schemas.microsoft.com/office/drawing/2014/main" id="{00000000-0008-0000-0300-00007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 name="Imagem 121">
          <a:extLst>
            <a:ext uri="{FF2B5EF4-FFF2-40B4-BE49-F238E27FC236}">
              <a16:creationId xmlns:a16="http://schemas.microsoft.com/office/drawing/2014/main" id="{00000000-0008-0000-0300-00007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 name="Imagem 122">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 name="Imagem 123">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 name="Imagem 124">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 name="Imagem 125">
          <a:extLst>
            <a:ext uri="{FF2B5EF4-FFF2-40B4-BE49-F238E27FC236}">
              <a16:creationId xmlns:a16="http://schemas.microsoft.com/office/drawing/2014/main" id="{00000000-0008-0000-0300-00007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 name="Imagem 126">
          <a:extLst>
            <a:ext uri="{FF2B5EF4-FFF2-40B4-BE49-F238E27FC236}">
              <a16:creationId xmlns:a16="http://schemas.microsoft.com/office/drawing/2014/main" id="{00000000-0008-0000-0300-00007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 name="Imagem 127">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 name="Imagem 128">
          <a:extLst>
            <a:ext uri="{FF2B5EF4-FFF2-40B4-BE49-F238E27FC236}">
              <a16:creationId xmlns:a16="http://schemas.microsoft.com/office/drawing/2014/main" id="{00000000-0008-0000-0300-00008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 name="Imagem 129">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 name="Imagem 130">
          <a:extLst>
            <a:ext uri="{FF2B5EF4-FFF2-40B4-BE49-F238E27FC236}">
              <a16:creationId xmlns:a16="http://schemas.microsoft.com/office/drawing/2014/main" id="{00000000-0008-0000-0300-00008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 name="Imagem 131">
          <a:extLst>
            <a:ext uri="{FF2B5EF4-FFF2-40B4-BE49-F238E27FC236}">
              <a16:creationId xmlns:a16="http://schemas.microsoft.com/office/drawing/2014/main" id="{00000000-0008-0000-0300-00008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 name="Imagem 132">
          <a:extLst>
            <a:ext uri="{FF2B5EF4-FFF2-40B4-BE49-F238E27FC236}">
              <a16:creationId xmlns:a16="http://schemas.microsoft.com/office/drawing/2014/main" id="{00000000-0008-0000-0300-00008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 name="Imagem 133">
          <a:extLst>
            <a:ext uri="{FF2B5EF4-FFF2-40B4-BE49-F238E27FC236}">
              <a16:creationId xmlns:a16="http://schemas.microsoft.com/office/drawing/2014/main" id="{00000000-0008-0000-0300-00008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 name="Imagem 134">
          <a:extLst>
            <a:ext uri="{FF2B5EF4-FFF2-40B4-BE49-F238E27FC236}">
              <a16:creationId xmlns:a16="http://schemas.microsoft.com/office/drawing/2014/main" id="{00000000-0008-0000-0300-00008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 name="Imagem 135">
          <a:extLst>
            <a:ext uri="{FF2B5EF4-FFF2-40B4-BE49-F238E27FC236}">
              <a16:creationId xmlns:a16="http://schemas.microsoft.com/office/drawing/2014/main" id="{00000000-0008-0000-0300-00008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 name="Imagem 136">
          <a:extLst>
            <a:ext uri="{FF2B5EF4-FFF2-40B4-BE49-F238E27FC236}">
              <a16:creationId xmlns:a16="http://schemas.microsoft.com/office/drawing/2014/main" id="{00000000-0008-0000-0300-00008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 name="Imagem 137">
          <a:extLst>
            <a:ext uri="{FF2B5EF4-FFF2-40B4-BE49-F238E27FC236}">
              <a16:creationId xmlns:a16="http://schemas.microsoft.com/office/drawing/2014/main" id="{00000000-0008-0000-0300-00008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 name="Imagem 138">
          <a:extLst>
            <a:ext uri="{FF2B5EF4-FFF2-40B4-BE49-F238E27FC236}">
              <a16:creationId xmlns:a16="http://schemas.microsoft.com/office/drawing/2014/main" id="{00000000-0008-0000-0300-00008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 name="Imagem 139">
          <a:extLst>
            <a:ext uri="{FF2B5EF4-FFF2-40B4-BE49-F238E27FC236}">
              <a16:creationId xmlns:a16="http://schemas.microsoft.com/office/drawing/2014/main" id="{00000000-0008-0000-0300-00008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 name="Imagem 140">
          <a:extLst>
            <a:ext uri="{FF2B5EF4-FFF2-40B4-BE49-F238E27FC236}">
              <a16:creationId xmlns:a16="http://schemas.microsoft.com/office/drawing/2014/main" id="{00000000-0008-0000-0300-00008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 name="Imagem 141">
          <a:extLst>
            <a:ext uri="{FF2B5EF4-FFF2-40B4-BE49-F238E27FC236}">
              <a16:creationId xmlns:a16="http://schemas.microsoft.com/office/drawing/2014/main" id="{00000000-0008-0000-0300-00008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 name="Imagem 142">
          <a:extLst>
            <a:ext uri="{FF2B5EF4-FFF2-40B4-BE49-F238E27FC236}">
              <a16:creationId xmlns:a16="http://schemas.microsoft.com/office/drawing/2014/main" id="{00000000-0008-0000-0300-00008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 name="Imagem 143">
          <a:extLst>
            <a:ext uri="{FF2B5EF4-FFF2-40B4-BE49-F238E27FC236}">
              <a16:creationId xmlns:a16="http://schemas.microsoft.com/office/drawing/2014/main" id="{00000000-0008-0000-0300-00009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 name="Imagem 144">
          <a:extLst>
            <a:ext uri="{FF2B5EF4-FFF2-40B4-BE49-F238E27FC236}">
              <a16:creationId xmlns:a16="http://schemas.microsoft.com/office/drawing/2014/main" id="{00000000-0008-0000-0300-00009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 name="Imagem 145">
          <a:extLst>
            <a:ext uri="{FF2B5EF4-FFF2-40B4-BE49-F238E27FC236}">
              <a16:creationId xmlns:a16="http://schemas.microsoft.com/office/drawing/2014/main" id="{00000000-0008-0000-0300-00009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 name="Imagem 146">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 name="Imagem 147">
          <a:extLst>
            <a:ext uri="{FF2B5EF4-FFF2-40B4-BE49-F238E27FC236}">
              <a16:creationId xmlns:a16="http://schemas.microsoft.com/office/drawing/2014/main" id="{00000000-0008-0000-0300-00009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 name="Imagem 148">
          <a:extLst>
            <a:ext uri="{FF2B5EF4-FFF2-40B4-BE49-F238E27FC236}">
              <a16:creationId xmlns:a16="http://schemas.microsoft.com/office/drawing/2014/main" id="{00000000-0008-0000-0300-00009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 name="Imagem 149">
          <a:extLst>
            <a:ext uri="{FF2B5EF4-FFF2-40B4-BE49-F238E27FC236}">
              <a16:creationId xmlns:a16="http://schemas.microsoft.com/office/drawing/2014/main" id="{00000000-0008-0000-0300-00009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 name="Imagem 150">
          <a:extLst>
            <a:ext uri="{FF2B5EF4-FFF2-40B4-BE49-F238E27FC236}">
              <a16:creationId xmlns:a16="http://schemas.microsoft.com/office/drawing/2014/main" id="{00000000-0008-0000-0300-00009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 name="Imagem 151">
          <a:extLst>
            <a:ext uri="{FF2B5EF4-FFF2-40B4-BE49-F238E27FC236}">
              <a16:creationId xmlns:a16="http://schemas.microsoft.com/office/drawing/2014/main" id="{00000000-0008-0000-0300-00009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 name="Imagem 152">
          <a:extLst>
            <a:ext uri="{FF2B5EF4-FFF2-40B4-BE49-F238E27FC236}">
              <a16:creationId xmlns:a16="http://schemas.microsoft.com/office/drawing/2014/main" id="{00000000-0008-0000-0300-00009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 name="Imagem 153">
          <a:extLst>
            <a:ext uri="{FF2B5EF4-FFF2-40B4-BE49-F238E27FC236}">
              <a16:creationId xmlns:a16="http://schemas.microsoft.com/office/drawing/2014/main" id="{00000000-0008-0000-0300-00009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 name="Imagem 154">
          <a:extLst>
            <a:ext uri="{FF2B5EF4-FFF2-40B4-BE49-F238E27FC236}">
              <a16:creationId xmlns:a16="http://schemas.microsoft.com/office/drawing/2014/main" id="{00000000-0008-0000-0300-00009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 name="Imagem 155">
          <a:extLst>
            <a:ext uri="{FF2B5EF4-FFF2-40B4-BE49-F238E27FC236}">
              <a16:creationId xmlns:a16="http://schemas.microsoft.com/office/drawing/2014/main" id="{00000000-0008-0000-0300-00009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 name="Imagem 156">
          <a:extLst>
            <a:ext uri="{FF2B5EF4-FFF2-40B4-BE49-F238E27FC236}">
              <a16:creationId xmlns:a16="http://schemas.microsoft.com/office/drawing/2014/main" id="{00000000-0008-0000-0300-00009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 name="Imagem 157">
          <a:extLst>
            <a:ext uri="{FF2B5EF4-FFF2-40B4-BE49-F238E27FC236}">
              <a16:creationId xmlns:a16="http://schemas.microsoft.com/office/drawing/2014/main" id="{00000000-0008-0000-0300-00009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 name="Imagem 158">
          <a:extLst>
            <a:ext uri="{FF2B5EF4-FFF2-40B4-BE49-F238E27FC236}">
              <a16:creationId xmlns:a16="http://schemas.microsoft.com/office/drawing/2014/main" id="{00000000-0008-0000-0300-00009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 name="Imagem 159">
          <a:extLst>
            <a:ext uri="{FF2B5EF4-FFF2-40B4-BE49-F238E27FC236}">
              <a16:creationId xmlns:a16="http://schemas.microsoft.com/office/drawing/2014/main" id="{00000000-0008-0000-0300-0000A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 name="Imagem 160">
          <a:extLst>
            <a:ext uri="{FF2B5EF4-FFF2-40B4-BE49-F238E27FC236}">
              <a16:creationId xmlns:a16="http://schemas.microsoft.com/office/drawing/2014/main" id="{00000000-0008-0000-0300-0000A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2" name="Imagem 161">
          <a:extLst>
            <a:ext uri="{FF2B5EF4-FFF2-40B4-BE49-F238E27FC236}">
              <a16:creationId xmlns:a16="http://schemas.microsoft.com/office/drawing/2014/main" id="{00000000-0008-0000-0300-0000A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3" name="Imagem 162">
          <a:extLst>
            <a:ext uri="{FF2B5EF4-FFF2-40B4-BE49-F238E27FC236}">
              <a16:creationId xmlns:a16="http://schemas.microsoft.com/office/drawing/2014/main" id="{00000000-0008-0000-0300-0000A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4" name="Imagem 163">
          <a:extLst>
            <a:ext uri="{FF2B5EF4-FFF2-40B4-BE49-F238E27FC236}">
              <a16:creationId xmlns:a16="http://schemas.microsoft.com/office/drawing/2014/main" id="{00000000-0008-0000-0300-0000A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5" name="Imagem 164">
          <a:extLst>
            <a:ext uri="{FF2B5EF4-FFF2-40B4-BE49-F238E27FC236}">
              <a16:creationId xmlns:a16="http://schemas.microsoft.com/office/drawing/2014/main" id="{00000000-0008-0000-0300-0000A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6" name="Imagem 165">
          <a:extLst>
            <a:ext uri="{FF2B5EF4-FFF2-40B4-BE49-F238E27FC236}">
              <a16:creationId xmlns:a16="http://schemas.microsoft.com/office/drawing/2014/main" id="{00000000-0008-0000-0300-0000A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7" name="Imagem 166">
          <a:extLst>
            <a:ext uri="{FF2B5EF4-FFF2-40B4-BE49-F238E27FC236}">
              <a16:creationId xmlns:a16="http://schemas.microsoft.com/office/drawing/2014/main" id="{00000000-0008-0000-0300-0000A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8" name="Imagem 167">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9" name="Imagem 168">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0" name="Imagem 169">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1" name="Imagem 170">
          <a:extLst>
            <a:ext uri="{FF2B5EF4-FFF2-40B4-BE49-F238E27FC236}">
              <a16:creationId xmlns:a16="http://schemas.microsoft.com/office/drawing/2014/main" id="{00000000-0008-0000-0300-0000A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2" name="Imagem 171">
          <a:extLst>
            <a:ext uri="{FF2B5EF4-FFF2-40B4-BE49-F238E27FC236}">
              <a16:creationId xmlns:a16="http://schemas.microsoft.com/office/drawing/2014/main" id="{00000000-0008-0000-0300-0000A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3" name="Imagem 172">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4" name="Imagem 173">
          <a:extLst>
            <a:ext uri="{FF2B5EF4-FFF2-40B4-BE49-F238E27FC236}">
              <a16:creationId xmlns:a16="http://schemas.microsoft.com/office/drawing/2014/main" id="{00000000-0008-0000-0300-0000A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5" name="Imagem 174">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6" name="Imagem 175">
          <a:extLst>
            <a:ext uri="{FF2B5EF4-FFF2-40B4-BE49-F238E27FC236}">
              <a16:creationId xmlns:a16="http://schemas.microsoft.com/office/drawing/2014/main" id="{00000000-0008-0000-0300-0000B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7" name="Imagem 176">
          <a:extLst>
            <a:ext uri="{FF2B5EF4-FFF2-40B4-BE49-F238E27FC236}">
              <a16:creationId xmlns:a16="http://schemas.microsoft.com/office/drawing/2014/main" id="{00000000-0008-0000-0300-0000B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8" name="Imagem 177">
          <a:extLst>
            <a:ext uri="{FF2B5EF4-FFF2-40B4-BE49-F238E27FC236}">
              <a16:creationId xmlns:a16="http://schemas.microsoft.com/office/drawing/2014/main" id="{00000000-0008-0000-0300-0000B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79" name="Imagem 178">
          <a:extLst>
            <a:ext uri="{FF2B5EF4-FFF2-40B4-BE49-F238E27FC236}">
              <a16:creationId xmlns:a16="http://schemas.microsoft.com/office/drawing/2014/main" id="{00000000-0008-0000-0300-0000B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0" name="Imagem 179">
          <a:extLst>
            <a:ext uri="{FF2B5EF4-FFF2-40B4-BE49-F238E27FC236}">
              <a16:creationId xmlns:a16="http://schemas.microsoft.com/office/drawing/2014/main" id="{00000000-0008-0000-0300-0000B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1" name="Imagem 180">
          <a:extLst>
            <a:ext uri="{FF2B5EF4-FFF2-40B4-BE49-F238E27FC236}">
              <a16:creationId xmlns:a16="http://schemas.microsoft.com/office/drawing/2014/main" id="{00000000-0008-0000-0300-0000B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2" name="Imagem 181">
          <a:extLst>
            <a:ext uri="{FF2B5EF4-FFF2-40B4-BE49-F238E27FC236}">
              <a16:creationId xmlns:a16="http://schemas.microsoft.com/office/drawing/2014/main" id="{00000000-0008-0000-0300-0000B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3" name="Imagem 182">
          <a:extLst>
            <a:ext uri="{FF2B5EF4-FFF2-40B4-BE49-F238E27FC236}">
              <a16:creationId xmlns:a16="http://schemas.microsoft.com/office/drawing/2014/main" id="{00000000-0008-0000-0300-0000B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4" name="Imagem 183">
          <a:extLst>
            <a:ext uri="{FF2B5EF4-FFF2-40B4-BE49-F238E27FC236}">
              <a16:creationId xmlns:a16="http://schemas.microsoft.com/office/drawing/2014/main" id="{00000000-0008-0000-0300-0000B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5" name="Imagem 184">
          <a:extLst>
            <a:ext uri="{FF2B5EF4-FFF2-40B4-BE49-F238E27FC236}">
              <a16:creationId xmlns:a16="http://schemas.microsoft.com/office/drawing/2014/main" id="{00000000-0008-0000-0300-0000B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6" name="Imagem 185">
          <a:extLst>
            <a:ext uri="{FF2B5EF4-FFF2-40B4-BE49-F238E27FC236}">
              <a16:creationId xmlns:a16="http://schemas.microsoft.com/office/drawing/2014/main" id="{00000000-0008-0000-0300-0000B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7" name="Imagem 186">
          <a:extLst>
            <a:ext uri="{FF2B5EF4-FFF2-40B4-BE49-F238E27FC236}">
              <a16:creationId xmlns:a16="http://schemas.microsoft.com/office/drawing/2014/main" id="{00000000-0008-0000-0300-0000B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8" name="Imagem 187">
          <a:extLst>
            <a:ext uri="{FF2B5EF4-FFF2-40B4-BE49-F238E27FC236}">
              <a16:creationId xmlns:a16="http://schemas.microsoft.com/office/drawing/2014/main" id="{00000000-0008-0000-0300-0000B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89" name="Imagem 188">
          <a:extLst>
            <a:ext uri="{FF2B5EF4-FFF2-40B4-BE49-F238E27FC236}">
              <a16:creationId xmlns:a16="http://schemas.microsoft.com/office/drawing/2014/main" id="{00000000-0008-0000-0300-0000B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0" name="Imagem 189">
          <a:extLst>
            <a:ext uri="{FF2B5EF4-FFF2-40B4-BE49-F238E27FC236}">
              <a16:creationId xmlns:a16="http://schemas.microsoft.com/office/drawing/2014/main" id="{00000000-0008-0000-0300-0000B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1" name="Imagem 190">
          <a:extLst>
            <a:ext uri="{FF2B5EF4-FFF2-40B4-BE49-F238E27FC236}">
              <a16:creationId xmlns:a16="http://schemas.microsoft.com/office/drawing/2014/main" id="{00000000-0008-0000-0300-0000B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2" name="Imagem 191">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3" name="Imagem 192">
          <a:extLst>
            <a:ext uri="{FF2B5EF4-FFF2-40B4-BE49-F238E27FC236}">
              <a16:creationId xmlns:a16="http://schemas.microsoft.com/office/drawing/2014/main" id="{00000000-0008-0000-0300-0000C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4" name="Imagem 193">
          <a:extLst>
            <a:ext uri="{FF2B5EF4-FFF2-40B4-BE49-F238E27FC236}">
              <a16:creationId xmlns:a16="http://schemas.microsoft.com/office/drawing/2014/main" id="{00000000-0008-0000-0300-0000C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5" name="Imagem 194">
          <a:extLst>
            <a:ext uri="{FF2B5EF4-FFF2-40B4-BE49-F238E27FC236}">
              <a16:creationId xmlns:a16="http://schemas.microsoft.com/office/drawing/2014/main" id="{00000000-0008-0000-0300-0000C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6" name="Imagem 195">
          <a:extLst>
            <a:ext uri="{FF2B5EF4-FFF2-40B4-BE49-F238E27FC236}">
              <a16:creationId xmlns:a16="http://schemas.microsoft.com/office/drawing/2014/main" id="{00000000-0008-0000-0300-0000C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7" name="Imagem 196">
          <a:extLst>
            <a:ext uri="{FF2B5EF4-FFF2-40B4-BE49-F238E27FC236}">
              <a16:creationId xmlns:a16="http://schemas.microsoft.com/office/drawing/2014/main" id="{00000000-0008-0000-0300-0000C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8" name="Imagem 197">
          <a:extLst>
            <a:ext uri="{FF2B5EF4-FFF2-40B4-BE49-F238E27FC236}">
              <a16:creationId xmlns:a16="http://schemas.microsoft.com/office/drawing/2014/main" id="{00000000-0008-0000-0300-0000C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99" name="Imagem 198">
          <a:extLst>
            <a:ext uri="{FF2B5EF4-FFF2-40B4-BE49-F238E27FC236}">
              <a16:creationId xmlns:a16="http://schemas.microsoft.com/office/drawing/2014/main" id="{00000000-0008-0000-0300-0000C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0" name="Imagem 199">
          <a:extLst>
            <a:ext uri="{FF2B5EF4-FFF2-40B4-BE49-F238E27FC236}">
              <a16:creationId xmlns:a16="http://schemas.microsoft.com/office/drawing/2014/main" id="{00000000-0008-0000-0300-0000C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1" name="Imagem 200">
          <a:extLst>
            <a:ext uri="{FF2B5EF4-FFF2-40B4-BE49-F238E27FC236}">
              <a16:creationId xmlns:a16="http://schemas.microsoft.com/office/drawing/2014/main" id="{00000000-0008-0000-0300-0000C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2" name="Imagem 201">
          <a:extLst>
            <a:ext uri="{FF2B5EF4-FFF2-40B4-BE49-F238E27FC236}">
              <a16:creationId xmlns:a16="http://schemas.microsoft.com/office/drawing/2014/main" id="{00000000-0008-0000-0300-0000C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3" name="Imagem 202">
          <a:extLst>
            <a:ext uri="{FF2B5EF4-FFF2-40B4-BE49-F238E27FC236}">
              <a16:creationId xmlns:a16="http://schemas.microsoft.com/office/drawing/2014/main" id="{00000000-0008-0000-0300-0000C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4" name="Imagem 203">
          <a:extLst>
            <a:ext uri="{FF2B5EF4-FFF2-40B4-BE49-F238E27FC236}">
              <a16:creationId xmlns:a16="http://schemas.microsoft.com/office/drawing/2014/main" id="{00000000-0008-0000-0300-0000C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5" name="Imagem 204">
          <a:extLst>
            <a:ext uri="{FF2B5EF4-FFF2-40B4-BE49-F238E27FC236}">
              <a16:creationId xmlns:a16="http://schemas.microsoft.com/office/drawing/2014/main" id="{00000000-0008-0000-0300-0000C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6" name="Imagem 205">
          <a:extLst>
            <a:ext uri="{FF2B5EF4-FFF2-40B4-BE49-F238E27FC236}">
              <a16:creationId xmlns:a16="http://schemas.microsoft.com/office/drawing/2014/main" id="{00000000-0008-0000-0300-0000C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7" name="Imagem 206">
          <a:extLst>
            <a:ext uri="{FF2B5EF4-FFF2-40B4-BE49-F238E27FC236}">
              <a16:creationId xmlns:a16="http://schemas.microsoft.com/office/drawing/2014/main" id="{00000000-0008-0000-0300-0000C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8" name="Imagem 207">
          <a:extLst>
            <a:ext uri="{FF2B5EF4-FFF2-40B4-BE49-F238E27FC236}">
              <a16:creationId xmlns:a16="http://schemas.microsoft.com/office/drawing/2014/main" id="{00000000-0008-0000-0300-0000D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09" name="Imagem 208">
          <a:extLst>
            <a:ext uri="{FF2B5EF4-FFF2-40B4-BE49-F238E27FC236}">
              <a16:creationId xmlns:a16="http://schemas.microsoft.com/office/drawing/2014/main" id="{00000000-0008-0000-0300-0000D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0" name="Imagem 209">
          <a:extLst>
            <a:ext uri="{FF2B5EF4-FFF2-40B4-BE49-F238E27FC236}">
              <a16:creationId xmlns:a16="http://schemas.microsoft.com/office/drawing/2014/main" id="{00000000-0008-0000-0300-0000D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1" name="Imagem 210">
          <a:extLst>
            <a:ext uri="{FF2B5EF4-FFF2-40B4-BE49-F238E27FC236}">
              <a16:creationId xmlns:a16="http://schemas.microsoft.com/office/drawing/2014/main" id="{00000000-0008-0000-0300-0000D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2" name="Imagem 211">
          <a:extLst>
            <a:ext uri="{FF2B5EF4-FFF2-40B4-BE49-F238E27FC236}">
              <a16:creationId xmlns:a16="http://schemas.microsoft.com/office/drawing/2014/main" id="{00000000-0008-0000-0300-0000D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3" name="Imagem 212">
          <a:extLst>
            <a:ext uri="{FF2B5EF4-FFF2-40B4-BE49-F238E27FC236}">
              <a16:creationId xmlns:a16="http://schemas.microsoft.com/office/drawing/2014/main" id="{00000000-0008-0000-0300-0000D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4" name="Imagem 213">
          <a:extLst>
            <a:ext uri="{FF2B5EF4-FFF2-40B4-BE49-F238E27FC236}">
              <a16:creationId xmlns:a16="http://schemas.microsoft.com/office/drawing/2014/main" id="{00000000-0008-0000-0300-0000D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5" name="Imagem 214">
          <a:extLst>
            <a:ext uri="{FF2B5EF4-FFF2-40B4-BE49-F238E27FC236}">
              <a16:creationId xmlns:a16="http://schemas.microsoft.com/office/drawing/2014/main" id="{00000000-0008-0000-0300-0000D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6" name="Imagem 215">
          <a:extLst>
            <a:ext uri="{FF2B5EF4-FFF2-40B4-BE49-F238E27FC236}">
              <a16:creationId xmlns:a16="http://schemas.microsoft.com/office/drawing/2014/main" id="{00000000-0008-0000-0300-0000D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7" name="Imagem 216">
          <a:extLst>
            <a:ext uri="{FF2B5EF4-FFF2-40B4-BE49-F238E27FC236}">
              <a16:creationId xmlns:a16="http://schemas.microsoft.com/office/drawing/2014/main" id="{00000000-0008-0000-0300-0000D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8" name="Imagem 217">
          <a:extLst>
            <a:ext uri="{FF2B5EF4-FFF2-40B4-BE49-F238E27FC236}">
              <a16:creationId xmlns:a16="http://schemas.microsoft.com/office/drawing/2014/main" id="{00000000-0008-0000-0300-0000D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19" name="Imagem 218">
          <a:extLst>
            <a:ext uri="{FF2B5EF4-FFF2-40B4-BE49-F238E27FC236}">
              <a16:creationId xmlns:a16="http://schemas.microsoft.com/office/drawing/2014/main" id="{00000000-0008-0000-0300-0000D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0" name="Imagem 219">
          <a:extLst>
            <a:ext uri="{FF2B5EF4-FFF2-40B4-BE49-F238E27FC236}">
              <a16:creationId xmlns:a16="http://schemas.microsoft.com/office/drawing/2014/main" id="{00000000-0008-0000-0300-0000D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1" name="Imagem 220">
          <a:extLst>
            <a:ext uri="{FF2B5EF4-FFF2-40B4-BE49-F238E27FC236}">
              <a16:creationId xmlns:a16="http://schemas.microsoft.com/office/drawing/2014/main" id="{00000000-0008-0000-0300-0000D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2" name="Imagem 221">
          <a:extLst>
            <a:ext uri="{FF2B5EF4-FFF2-40B4-BE49-F238E27FC236}">
              <a16:creationId xmlns:a16="http://schemas.microsoft.com/office/drawing/2014/main" id="{00000000-0008-0000-0300-0000D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3" name="Imagem 222">
          <a:extLst>
            <a:ext uri="{FF2B5EF4-FFF2-40B4-BE49-F238E27FC236}">
              <a16:creationId xmlns:a16="http://schemas.microsoft.com/office/drawing/2014/main" id="{00000000-0008-0000-0300-0000D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4" name="Imagem 223">
          <a:extLst>
            <a:ext uri="{FF2B5EF4-FFF2-40B4-BE49-F238E27FC236}">
              <a16:creationId xmlns:a16="http://schemas.microsoft.com/office/drawing/2014/main" id="{00000000-0008-0000-0300-0000E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5" name="Imagem 224">
          <a:extLst>
            <a:ext uri="{FF2B5EF4-FFF2-40B4-BE49-F238E27FC236}">
              <a16:creationId xmlns:a16="http://schemas.microsoft.com/office/drawing/2014/main" id="{00000000-0008-0000-0300-0000E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6" name="Imagem 225">
          <a:extLst>
            <a:ext uri="{FF2B5EF4-FFF2-40B4-BE49-F238E27FC236}">
              <a16:creationId xmlns:a16="http://schemas.microsoft.com/office/drawing/2014/main" id="{00000000-0008-0000-0300-0000E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7" name="Imagem 226">
          <a:extLst>
            <a:ext uri="{FF2B5EF4-FFF2-40B4-BE49-F238E27FC236}">
              <a16:creationId xmlns:a16="http://schemas.microsoft.com/office/drawing/2014/main" id="{00000000-0008-0000-0300-0000E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8" name="Imagem 227">
          <a:extLst>
            <a:ext uri="{FF2B5EF4-FFF2-40B4-BE49-F238E27FC236}">
              <a16:creationId xmlns:a16="http://schemas.microsoft.com/office/drawing/2014/main" id="{00000000-0008-0000-0300-0000E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29" name="Imagem 228">
          <a:extLst>
            <a:ext uri="{FF2B5EF4-FFF2-40B4-BE49-F238E27FC236}">
              <a16:creationId xmlns:a16="http://schemas.microsoft.com/office/drawing/2014/main" id="{00000000-0008-0000-0300-0000E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0" name="Imagem 229">
          <a:extLst>
            <a:ext uri="{FF2B5EF4-FFF2-40B4-BE49-F238E27FC236}">
              <a16:creationId xmlns:a16="http://schemas.microsoft.com/office/drawing/2014/main" id="{00000000-0008-0000-0300-0000E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1" name="Imagem 230">
          <a:extLst>
            <a:ext uri="{FF2B5EF4-FFF2-40B4-BE49-F238E27FC236}">
              <a16:creationId xmlns:a16="http://schemas.microsoft.com/office/drawing/2014/main" id="{00000000-0008-0000-0300-0000E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2" name="Imagem 231">
          <a:extLst>
            <a:ext uri="{FF2B5EF4-FFF2-40B4-BE49-F238E27FC236}">
              <a16:creationId xmlns:a16="http://schemas.microsoft.com/office/drawing/2014/main" id="{00000000-0008-0000-0300-0000E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3" name="Imagem 232">
          <a:extLst>
            <a:ext uri="{FF2B5EF4-FFF2-40B4-BE49-F238E27FC236}">
              <a16:creationId xmlns:a16="http://schemas.microsoft.com/office/drawing/2014/main" id="{00000000-0008-0000-0300-0000E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4" name="Imagem 233">
          <a:extLst>
            <a:ext uri="{FF2B5EF4-FFF2-40B4-BE49-F238E27FC236}">
              <a16:creationId xmlns:a16="http://schemas.microsoft.com/office/drawing/2014/main" id="{00000000-0008-0000-0300-0000E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5" name="Imagem 234">
          <a:extLst>
            <a:ext uri="{FF2B5EF4-FFF2-40B4-BE49-F238E27FC236}">
              <a16:creationId xmlns:a16="http://schemas.microsoft.com/office/drawing/2014/main" id="{00000000-0008-0000-0300-0000E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6" name="Imagem 235">
          <a:extLst>
            <a:ext uri="{FF2B5EF4-FFF2-40B4-BE49-F238E27FC236}">
              <a16:creationId xmlns:a16="http://schemas.microsoft.com/office/drawing/2014/main" id="{00000000-0008-0000-0300-0000E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7" name="Imagem 236">
          <a:extLst>
            <a:ext uri="{FF2B5EF4-FFF2-40B4-BE49-F238E27FC236}">
              <a16:creationId xmlns:a16="http://schemas.microsoft.com/office/drawing/2014/main" id="{00000000-0008-0000-0300-0000E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8" name="Imagem 237">
          <a:extLst>
            <a:ext uri="{FF2B5EF4-FFF2-40B4-BE49-F238E27FC236}">
              <a16:creationId xmlns:a16="http://schemas.microsoft.com/office/drawing/2014/main" id="{00000000-0008-0000-0300-0000E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39" name="Imagem 238">
          <a:extLst>
            <a:ext uri="{FF2B5EF4-FFF2-40B4-BE49-F238E27FC236}">
              <a16:creationId xmlns:a16="http://schemas.microsoft.com/office/drawing/2014/main" id="{00000000-0008-0000-0300-0000E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0" name="Imagem 239">
          <a:extLst>
            <a:ext uri="{FF2B5EF4-FFF2-40B4-BE49-F238E27FC236}">
              <a16:creationId xmlns:a16="http://schemas.microsoft.com/office/drawing/2014/main" id="{00000000-0008-0000-0300-0000F0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1" name="Imagem 240">
          <a:extLst>
            <a:ext uri="{FF2B5EF4-FFF2-40B4-BE49-F238E27FC236}">
              <a16:creationId xmlns:a16="http://schemas.microsoft.com/office/drawing/2014/main" id="{00000000-0008-0000-0300-0000F1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2" name="Imagem 241">
          <a:extLst>
            <a:ext uri="{FF2B5EF4-FFF2-40B4-BE49-F238E27FC236}">
              <a16:creationId xmlns:a16="http://schemas.microsoft.com/office/drawing/2014/main" id="{00000000-0008-0000-0300-0000F2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3" name="Imagem 242">
          <a:extLst>
            <a:ext uri="{FF2B5EF4-FFF2-40B4-BE49-F238E27FC236}">
              <a16:creationId xmlns:a16="http://schemas.microsoft.com/office/drawing/2014/main" id="{00000000-0008-0000-0300-0000F3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4" name="Imagem 243">
          <a:extLst>
            <a:ext uri="{FF2B5EF4-FFF2-40B4-BE49-F238E27FC236}">
              <a16:creationId xmlns:a16="http://schemas.microsoft.com/office/drawing/2014/main" id="{00000000-0008-0000-0300-0000F4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5" name="Imagem 244">
          <a:extLst>
            <a:ext uri="{FF2B5EF4-FFF2-40B4-BE49-F238E27FC236}">
              <a16:creationId xmlns:a16="http://schemas.microsoft.com/office/drawing/2014/main" id="{00000000-0008-0000-0300-0000F5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6" name="Imagem 245">
          <a:extLst>
            <a:ext uri="{FF2B5EF4-FFF2-40B4-BE49-F238E27FC236}">
              <a16:creationId xmlns:a16="http://schemas.microsoft.com/office/drawing/2014/main" id="{00000000-0008-0000-0300-0000F6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7" name="Imagem 246">
          <a:extLst>
            <a:ext uri="{FF2B5EF4-FFF2-40B4-BE49-F238E27FC236}">
              <a16:creationId xmlns:a16="http://schemas.microsoft.com/office/drawing/2014/main" id="{00000000-0008-0000-0300-0000F7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8" name="Imagem 247">
          <a:extLst>
            <a:ext uri="{FF2B5EF4-FFF2-40B4-BE49-F238E27FC236}">
              <a16:creationId xmlns:a16="http://schemas.microsoft.com/office/drawing/2014/main" id="{00000000-0008-0000-0300-0000F8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49" name="Imagem 248">
          <a:extLst>
            <a:ext uri="{FF2B5EF4-FFF2-40B4-BE49-F238E27FC236}">
              <a16:creationId xmlns:a16="http://schemas.microsoft.com/office/drawing/2014/main" id="{00000000-0008-0000-0300-0000F9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0" name="Imagem 249">
          <a:extLst>
            <a:ext uri="{FF2B5EF4-FFF2-40B4-BE49-F238E27FC236}">
              <a16:creationId xmlns:a16="http://schemas.microsoft.com/office/drawing/2014/main" id="{00000000-0008-0000-0300-0000FA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1" name="Imagem 250">
          <a:extLst>
            <a:ext uri="{FF2B5EF4-FFF2-40B4-BE49-F238E27FC236}">
              <a16:creationId xmlns:a16="http://schemas.microsoft.com/office/drawing/2014/main" id="{00000000-0008-0000-0300-0000FB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2" name="Imagem 251">
          <a:extLst>
            <a:ext uri="{FF2B5EF4-FFF2-40B4-BE49-F238E27FC236}">
              <a16:creationId xmlns:a16="http://schemas.microsoft.com/office/drawing/2014/main" id="{00000000-0008-0000-0300-0000FC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3" name="Imagem 252">
          <a:extLst>
            <a:ext uri="{FF2B5EF4-FFF2-40B4-BE49-F238E27FC236}">
              <a16:creationId xmlns:a16="http://schemas.microsoft.com/office/drawing/2014/main" id="{00000000-0008-0000-0300-0000FD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4" name="Imagem 253">
          <a:extLst>
            <a:ext uri="{FF2B5EF4-FFF2-40B4-BE49-F238E27FC236}">
              <a16:creationId xmlns:a16="http://schemas.microsoft.com/office/drawing/2014/main" id="{00000000-0008-0000-0300-0000FE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5" name="Imagem 254">
          <a:extLst>
            <a:ext uri="{FF2B5EF4-FFF2-40B4-BE49-F238E27FC236}">
              <a16:creationId xmlns:a16="http://schemas.microsoft.com/office/drawing/2014/main" id="{00000000-0008-0000-0300-0000FF00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6" name="Imagem 255">
          <a:extLst>
            <a:ext uri="{FF2B5EF4-FFF2-40B4-BE49-F238E27FC236}">
              <a16:creationId xmlns:a16="http://schemas.microsoft.com/office/drawing/2014/main" id="{00000000-0008-0000-0300-00000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7" name="Imagem 256">
          <a:extLst>
            <a:ext uri="{FF2B5EF4-FFF2-40B4-BE49-F238E27FC236}">
              <a16:creationId xmlns:a16="http://schemas.microsoft.com/office/drawing/2014/main" id="{00000000-0008-0000-0300-00000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8" name="Imagem 257">
          <a:extLst>
            <a:ext uri="{FF2B5EF4-FFF2-40B4-BE49-F238E27FC236}">
              <a16:creationId xmlns:a16="http://schemas.microsoft.com/office/drawing/2014/main" id="{00000000-0008-0000-0300-00000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59" name="Imagem 258">
          <a:extLst>
            <a:ext uri="{FF2B5EF4-FFF2-40B4-BE49-F238E27FC236}">
              <a16:creationId xmlns:a16="http://schemas.microsoft.com/office/drawing/2014/main" id="{00000000-0008-0000-0300-00000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0" name="Imagem 259">
          <a:extLst>
            <a:ext uri="{FF2B5EF4-FFF2-40B4-BE49-F238E27FC236}">
              <a16:creationId xmlns:a16="http://schemas.microsoft.com/office/drawing/2014/main" id="{00000000-0008-0000-0300-00000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1" name="Imagem 260">
          <a:extLst>
            <a:ext uri="{FF2B5EF4-FFF2-40B4-BE49-F238E27FC236}">
              <a16:creationId xmlns:a16="http://schemas.microsoft.com/office/drawing/2014/main" id="{00000000-0008-0000-0300-00000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2" name="Imagem 261">
          <a:extLst>
            <a:ext uri="{FF2B5EF4-FFF2-40B4-BE49-F238E27FC236}">
              <a16:creationId xmlns:a16="http://schemas.microsoft.com/office/drawing/2014/main" id="{00000000-0008-0000-0300-00000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3" name="Imagem 262">
          <a:extLst>
            <a:ext uri="{FF2B5EF4-FFF2-40B4-BE49-F238E27FC236}">
              <a16:creationId xmlns:a16="http://schemas.microsoft.com/office/drawing/2014/main" id="{00000000-0008-0000-0300-00000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4" name="Imagem 263">
          <a:extLst>
            <a:ext uri="{FF2B5EF4-FFF2-40B4-BE49-F238E27FC236}">
              <a16:creationId xmlns:a16="http://schemas.microsoft.com/office/drawing/2014/main" id="{00000000-0008-0000-0300-00000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5" name="Imagem 264">
          <a:extLst>
            <a:ext uri="{FF2B5EF4-FFF2-40B4-BE49-F238E27FC236}">
              <a16:creationId xmlns:a16="http://schemas.microsoft.com/office/drawing/2014/main" id="{00000000-0008-0000-0300-00000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6" name="Imagem 265">
          <a:extLst>
            <a:ext uri="{FF2B5EF4-FFF2-40B4-BE49-F238E27FC236}">
              <a16:creationId xmlns:a16="http://schemas.microsoft.com/office/drawing/2014/main" id="{00000000-0008-0000-0300-00000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7" name="Imagem 266">
          <a:extLst>
            <a:ext uri="{FF2B5EF4-FFF2-40B4-BE49-F238E27FC236}">
              <a16:creationId xmlns:a16="http://schemas.microsoft.com/office/drawing/2014/main" id="{00000000-0008-0000-0300-00000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8" name="Imagem 267">
          <a:extLst>
            <a:ext uri="{FF2B5EF4-FFF2-40B4-BE49-F238E27FC236}">
              <a16:creationId xmlns:a16="http://schemas.microsoft.com/office/drawing/2014/main" id="{00000000-0008-0000-0300-00000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69" name="Imagem 268">
          <a:extLst>
            <a:ext uri="{FF2B5EF4-FFF2-40B4-BE49-F238E27FC236}">
              <a16:creationId xmlns:a16="http://schemas.microsoft.com/office/drawing/2014/main" id="{00000000-0008-0000-0300-00000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0" name="Imagem 269">
          <a:extLst>
            <a:ext uri="{FF2B5EF4-FFF2-40B4-BE49-F238E27FC236}">
              <a16:creationId xmlns:a16="http://schemas.microsoft.com/office/drawing/2014/main" id="{00000000-0008-0000-0300-00000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1" name="Imagem 270">
          <a:extLst>
            <a:ext uri="{FF2B5EF4-FFF2-40B4-BE49-F238E27FC236}">
              <a16:creationId xmlns:a16="http://schemas.microsoft.com/office/drawing/2014/main" id="{00000000-0008-0000-0300-00000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2" name="Imagem 271">
          <a:extLst>
            <a:ext uri="{FF2B5EF4-FFF2-40B4-BE49-F238E27FC236}">
              <a16:creationId xmlns:a16="http://schemas.microsoft.com/office/drawing/2014/main" id="{00000000-0008-0000-0300-00001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3" name="Imagem 272">
          <a:extLst>
            <a:ext uri="{FF2B5EF4-FFF2-40B4-BE49-F238E27FC236}">
              <a16:creationId xmlns:a16="http://schemas.microsoft.com/office/drawing/2014/main" id="{00000000-0008-0000-0300-00001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4" name="Imagem 273">
          <a:extLst>
            <a:ext uri="{FF2B5EF4-FFF2-40B4-BE49-F238E27FC236}">
              <a16:creationId xmlns:a16="http://schemas.microsoft.com/office/drawing/2014/main" id="{00000000-0008-0000-0300-00001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5" name="Imagem 274">
          <a:extLst>
            <a:ext uri="{FF2B5EF4-FFF2-40B4-BE49-F238E27FC236}">
              <a16:creationId xmlns:a16="http://schemas.microsoft.com/office/drawing/2014/main" id="{00000000-0008-0000-0300-00001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6" name="Imagem 275">
          <a:extLst>
            <a:ext uri="{FF2B5EF4-FFF2-40B4-BE49-F238E27FC236}">
              <a16:creationId xmlns:a16="http://schemas.microsoft.com/office/drawing/2014/main" id="{00000000-0008-0000-0300-00001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7" name="Imagem 276">
          <a:extLst>
            <a:ext uri="{FF2B5EF4-FFF2-40B4-BE49-F238E27FC236}">
              <a16:creationId xmlns:a16="http://schemas.microsoft.com/office/drawing/2014/main" id="{00000000-0008-0000-0300-00001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8" name="Imagem 277">
          <a:extLst>
            <a:ext uri="{FF2B5EF4-FFF2-40B4-BE49-F238E27FC236}">
              <a16:creationId xmlns:a16="http://schemas.microsoft.com/office/drawing/2014/main" id="{00000000-0008-0000-0300-00001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79" name="Imagem 278">
          <a:extLst>
            <a:ext uri="{FF2B5EF4-FFF2-40B4-BE49-F238E27FC236}">
              <a16:creationId xmlns:a16="http://schemas.microsoft.com/office/drawing/2014/main" id="{00000000-0008-0000-0300-00001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0" name="Imagem 279">
          <a:extLst>
            <a:ext uri="{FF2B5EF4-FFF2-40B4-BE49-F238E27FC236}">
              <a16:creationId xmlns:a16="http://schemas.microsoft.com/office/drawing/2014/main" id="{00000000-0008-0000-0300-00001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1" name="Imagem 280">
          <a:extLst>
            <a:ext uri="{FF2B5EF4-FFF2-40B4-BE49-F238E27FC236}">
              <a16:creationId xmlns:a16="http://schemas.microsoft.com/office/drawing/2014/main" id="{00000000-0008-0000-0300-00001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2" name="Imagem 281">
          <a:extLst>
            <a:ext uri="{FF2B5EF4-FFF2-40B4-BE49-F238E27FC236}">
              <a16:creationId xmlns:a16="http://schemas.microsoft.com/office/drawing/2014/main" id="{00000000-0008-0000-0300-00001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3" name="Imagem 282">
          <a:extLst>
            <a:ext uri="{FF2B5EF4-FFF2-40B4-BE49-F238E27FC236}">
              <a16:creationId xmlns:a16="http://schemas.microsoft.com/office/drawing/2014/main" id="{00000000-0008-0000-0300-00001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4" name="Imagem 283">
          <a:extLst>
            <a:ext uri="{FF2B5EF4-FFF2-40B4-BE49-F238E27FC236}">
              <a16:creationId xmlns:a16="http://schemas.microsoft.com/office/drawing/2014/main" id="{00000000-0008-0000-0300-00001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5" name="Imagem 284">
          <a:extLst>
            <a:ext uri="{FF2B5EF4-FFF2-40B4-BE49-F238E27FC236}">
              <a16:creationId xmlns:a16="http://schemas.microsoft.com/office/drawing/2014/main" id="{00000000-0008-0000-0300-00001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6" name="Imagem 285">
          <a:extLst>
            <a:ext uri="{FF2B5EF4-FFF2-40B4-BE49-F238E27FC236}">
              <a16:creationId xmlns:a16="http://schemas.microsoft.com/office/drawing/2014/main" id="{00000000-0008-0000-0300-00001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7" name="Imagem 286">
          <a:extLst>
            <a:ext uri="{FF2B5EF4-FFF2-40B4-BE49-F238E27FC236}">
              <a16:creationId xmlns:a16="http://schemas.microsoft.com/office/drawing/2014/main" id="{00000000-0008-0000-0300-00001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8" name="Imagem 287">
          <a:extLst>
            <a:ext uri="{FF2B5EF4-FFF2-40B4-BE49-F238E27FC236}">
              <a16:creationId xmlns:a16="http://schemas.microsoft.com/office/drawing/2014/main" id="{00000000-0008-0000-0300-00002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89" name="Imagem 288">
          <a:extLst>
            <a:ext uri="{FF2B5EF4-FFF2-40B4-BE49-F238E27FC236}">
              <a16:creationId xmlns:a16="http://schemas.microsoft.com/office/drawing/2014/main" id="{00000000-0008-0000-0300-00002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0" name="Imagem 289">
          <a:extLst>
            <a:ext uri="{FF2B5EF4-FFF2-40B4-BE49-F238E27FC236}">
              <a16:creationId xmlns:a16="http://schemas.microsoft.com/office/drawing/2014/main" id="{00000000-0008-0000-0300-00002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1" name="Imagem 290">
          <a:extLst>
            <a:ext uri="{FF2B5EF4-FFF2-40B4-BE49-F238E27FC236}">
              <a16:creationId xmlns:a16="http://schemas.microsoft.com/office/drawing/2014/main" id="{00000000-0008-0000-0300-00002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2" name="Imagem 291">
          <a:extLst>
            <a:ext uri="{FF2B5EF4-FFF2-40B4-BE49-F238E27FC236}">
              <a16:creationId xmlns:a16="http://schemas.microsoft.com/office/drawing/2014/main" id="{00000000-0008-0000-0300-00002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3" name="Imagem 292">
          <a:extLst>
            <a:ext uri="{FF2B5EF4-FFF2-40B4-BE49-F238E27FC236}">
              <a16:creationId xmlns:a16="http://schemas.microsoft.com/office/drawing/2014/main" id="{00000000-0008-0000-0300-00002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4" name="Imagem 293">
          <a:extLst>
            <a:ext uri="{FF2B5EF4-FFF2-40B4-BE49-F238E27FC236}">
              <a16:creationId xmlns:a16="http://schemas.microsoft.com/office/drawing/2014/main" id="{00000000-0008-0000-0300-00002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5" name="Imagem 294">
          <a:extLst>
            <a:ext uri="{FF2B5EF4-FFF2-40B4-BE49-F238E27FC236}">
              <a16:creationId xmlns:a16="http://schemas.microsoft.com/office/drawing/2014/main" id="{00000000-0008-0000-0300-00002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6" name="Imagem 295">
          <a:extLst>
            <a:ext uri="{FF2B5EF4-FFF2-40B4-BE49-F238E27FC236}">
              <a16:creationId xmlns:a16="http://schemas.microsoft.com/office/drawing/2014/main" id="{00000000-0008-0000-0300-00002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7" name="Imagem 296">
          <a:extLst>
            <a:ext uri="{FF2B5EF4-FFF2-40B4-BE49-F238E27FC236}">
              <a16:creationId xmlns:a16="http://schemas.microsoft.com/office/drawing/2014/main" id="{00000000-0008-0000-0300-00002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8" name="Imagem 297">
          <a:extLst>
            <a:ext uri="{FF2B5EF4-FFF2-40B4-BE49-F238E27FC236}">
              <a16:creationId xmlns:a16="http://schemas.microsoft.com/office/drawing/2014/main" id="{00000000-0008-0000-0300-00002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299" name="Imagem 298">
          <a:extLst>
            <a:ext uri="{FF2B5EF4-FFF2-40B4-BE49-F238E27FC236}">
              <a16:creationId xmlns:a16="http://schemas.microsoft.com/office/drawing/2014/main" id="{00000000-0008-0000-0300-00002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0" name="Imagem 299">
          <a:extLst>
            <a:ext uri="{FF2B5EF4-FFF2-40B4-BE49-F238E27FC236}">
              <a16:creationId xmlns:a16="http://schemas.microsoft.com/office/drawing/2014/main" id="{00000000-0008-0000-0300-00002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1" name="Imagem 300">
          <a:extLst>
            <a:ext uri="{FF2B5EF4-FFF2-40B4-BE49-F238E27FC236}">
              <a16:creationId xmlns:a16="http://schemas.microsoft.com/office/drawing/2014/main" id="{00000000-0008-0000-0300-00002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2" name="Imagem 301">
          <a:extLst>
            <a:ext uri="{FF2B5EF4-FFF2-40B4-BE49-F238E27FC236}">
              <a16:creationId xmlns:a16="http://schemas.microsoft.com/office/drawing/2014/main" id="{00000000-0008-0000-0300-00002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3" name="Imagem 302">
          <a:extLst>
            <a:ext uri="{FF2B5EF4-FFF2-40B4-BE49-F238E27FC236}">
              <a16:creationId xmlns:a16="http://schemas.microsoft.com/office/drawing/2014/main" id="{00000000-0008-0000-0300-00002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4" name="Imagem 303">
          <a:extLst>
            <a:ext uri="{FF2B5EF4-FFF2-40B4-BE49-F238E27FC236}">
              <a16:creationId xmlns:a16="http://schemas.microsoft.com/office/drawing/2014/main" id="{00000000-0008-0000-0300-00003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5" name="Imagem 304">
          <a:extLst>
            <a:ext uri="{FF2B5EF4-FFF2-40B4-BE49-F238E27FC236}">
              <a16:creationId xmlns:a16="http://schemas.microsoft.com/office/drawing/2014/main" id="{00000000-0008-0000-0300-00003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6" name="Imagem 305">
          <a:extLst>
            <a:ext uri="{FF2B5EF4-FFF2-40B4-BE49-F238E27FC236}">
              <a16:creationId xmlns:a16="http://schemas.microsoft.com/office/drawing/2014/main" id="{00000000-0008-0000-0300-00003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7" name="Imagem 306">
          <a:extLst>
            <a:ext uri="{FF2B5EF4-FFF2-40B4-BE49-F238E27FC236}">
              <a16:creationId xmlns:a16="http://schemas.microsoft.com/office/drawing/2014/main" id="{00000000-0008-0000-0300-00003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8" name="Imagem 307">
          <a:extLst>
            <a:ext uri="{FF2B5EF4-FFF2-40B4-BE49-F238E27FC236}">
              <a16:creationId xmlns:a16="http://schemas.microsoft.com/office/drawing/2014/main" id="{00000000-0008-0000-0300-00003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09" name="Imagem 308">
          <a:extLst>
            <a:ext uri="{FF2B5EF4-FFF2-40B4-BE49-F238E27FC236}">
              <a16:creationId xmlns:a16="http://schemas.microsoft.com/office/drawing/2014/main" id="{00000000-0008-0000-0300-00003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0" name="Imagem 309">
          <a:extLst>
            <a:ext uri="{FF2B5EF4-FFF2-40B4-BE49-F238E27FC236}">
              <a16:creationId xmlns:a16="http://schemas.microsoft.com/office/drawing/2014/main" id="{00000000-0008-0000-0300-00003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1" name="Imagem 310">
          <a:extLst>
            <a:ext uri="{FF2B5EF4-FFF2-40B4-BE49-F238E27FC236}">
              <a16:creationId xmlns:a16="http://schemas.microsoft.com/office/drawing/2014/main" id="{00000000-0008-0000-0300-00003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2" name="Imagem 311">
          <a:extLst>
            <a:ext uri="{FF2B5EF4-FFF2-40B4-BE49-F238E27FC236}">
              <a16:creationId xmlns:a16="http://schemas.microsoft.com/office/drawing/2014/main" id="{00000000-0008-0000-0300-00003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3" name="Imagem 312">
          <a:extLst>
            <a:ext uri="{FF2B5EF4-FFF2-40B4-BE49-F238E27FC236}">
              <a16:creationId xmlns:a16="http://schemas.microsoft.com/office/drawing/2014/main" id="{00000000-0008-0000-0300-00003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4" name="Imagem 313">
          <a:extLst>
            <a:ext uri="{FF2B5EF4-FFF2-40B4-BE49-F238E27FC236}">
              <a16:creationId xmlns:a16="http://schemas.microsoft.com/office/drawing/2014/main" id="{00000000-0008-0000-0300-00003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5" name="Imagem 314">
          <a:extLst>
            <a:ext uri="{FF2B5EF4-FFF2-40B4-BE49-F238E27FC236}">
              <a16:creationId xmlns:a16="http://schemas.microsoft.com/office/drawing/2014/main" id="{00000000-0008-0000-0300-00003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6" name="Imagem 315">
          <a:extLst>
            <a:ext uri="{FF2B5EF4-FFF2-40B4-BE49-F238E27FC236}">
              <a16:creationId xmlns:a16="http://schemas.microsoft.com/office/drawing/2014/main" id="{00000000-0008-0000-0300-00003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7" name="Imagem 316">
          <a:extLst>
            <a:ext uri="{FF2B5EF4-FFF2-40B4-BE49-F238E27FC236}">
              <a16:creationId xmlns:a16="http://schemas.microsoft.com/office/drawing/2014/main" id="{00000000-0008-0000-0300-00003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8" name="Imagem 317">
          <a:extLst>
            <a:ext uri="{FF2B5EF4-FFF2-40B4-BE49-F238E27FC236}">
              <a16:creationId xmlns:a16="http://schemas.microsoft.com/office/drawing/2014/main" id="{00000000-0008-0000-0300-00003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19" name="Imagem 318">
          <a:extLst>
            <a:ext uri="{FF2B5EF4-FFF2-40B4-BE49-F238E27FC236}">
              <a16:creationId xmlns:a16="http://schemas.microsoft.com/office/drawing/2014/main" id="{00000000-0008-0000-0300-00003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0" name="Imagem 319">
          <a:extLst>
            <a:ext uri="{FF2B5EF4-FFF2-40B4-BE49-F238E27FC236}">
              <a16:creationId xmlns:a16="http://schemas.microsoft.com/office/drawing/2014/main" id="{00000000-0008-0000-0300-00004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1" name="Imagem 320">
          <a:extLst>
            <a:ext uri="{FF2B5EF4-FFF2-40B4-BE49-F238E27FC236}">
              <a16:creationId xmlns:a16="http://schemas.microsoft.com/office/drawing/2014/main" id="{00000000-0008-0000-0300-00004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2" name="Imagem 321">
          <a:extLst>
            <a:ext uri="{FF2B5EF4-FFF2-40B4-BE49-F238E27FC236}">
              <a16:creationId xmlns:a16="http://schemas.microsoft.com/office/drawing/2014/main" id="{00000000-0008-0000-0300-00004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3" name="Imagem 322">
          <a:extLst>
            <a:ext uri="{FF2B5EF4-FFF2-40B4-BE49-F238E27FC236}">
              <a16:creationId xmlns:a16="http://schemas.microsoft.com/office/drawing/2014/main" id="{00000000-0008-0000-0300-00004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4" name="Imagem 323">
          <a:extLst>
            <a:ext uri="{FF2B5EF4-FFF2-40B4-BE49-F238E27FC236}">
              <a16:creationId xmlns:a16="http://schemas.microsoft.com/office/drawing/2014/main" id="{00000000-0008-0000-0300-00004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5" name="Imagem 324">
          <a:extLst>
            <a:ext uri="{FF2B5EF4-FFF2-40B4-BE49-F238E27FC236}">
              <a16:creationId xmlns:a16="http://schemas.microsoft.com/office/drawing/2014/main" id="{00000000-0008-0000-0300-00004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6" name="Imagem 325">
          <a:extLst>
            <a:ext uri="{FF2B5EF4-FFF2-40B4-BE49-F238E27FC236}">
              <a16:creationId xmlns:a16="http://schemas.microsoft.com/office/drawing/2014/main" id="{00000000-0008-0000-0300-00004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7" name="Imagem 326">
          <a:extLst>
            <a:ext uri="{FF2B5EF4-FFF2-40B4-BE49-F238E27FC236}">
              <a16:creationId xmlns:a16="http://schemas.microsoft.com/office/drawing/2014/main" id="{00000000-0008-0000-0300-00004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8" name="Imagem 327">
          <a:extLst>
            <a:ext uri="{FF2B5EF4-FFF2-40B4-BE49-F238E27FC236}">
              <a16:creationId xmlns:a16="http://schemas.microsoft.com/office/drawing/2014/main" id="{00000000-0008-0000-0300-00004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29" name="Imagem 328">
          <a:extLst>
            <a:ext uri="{FF2B5EF4-FFF2-40B4-BE49-F238E27FC236}">
              <a16:creationId xmlns:a16="http://schemas.microsoft.com/office/drawing/2014/main" id="{00000000-0008-0000-0300-00004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0" name="Imagem 329">
          <a:extLst>
            <a:ext uri="{FF2B5EF4-FFF2-40B4-BE49-F238E27FC236}">
              <a16:creationId xmlns:a16="http://schemas.microsoft.com/office/drawing/2014/main" id="{00000000-0008-0000-0300-00004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1" name="Imagem 330">
          <a:extLst>
            <a:ext uri="{FF2B5EF4-FFF2-40B4-BE49-F238E27FC236}">
              <a16:creationId xmlns:a16="http://schemas.microsoft.com/office/drawing/2014/main" id="{00000000-0008-0000-0300-00004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2" name="Imagem 331">
          <a:extLst>
            <a:ext uri="{FF2B5EF4-FFF2-40B4-BE49-F238E27FC236}">
              <a16:creationId xmlns:a16="http://schemas.microsoft.com/office/drawing/2014/main" id="{00000000-0008-0000-0300-00004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3" name="Imagem 332">
          <a:extLst>
            <a:ext uri="{FF2B5EF4-FFF2-40B4-BE49-F238E27FC236}">
              <a16:creationId xmlns:a16="http://schemas.microsoft.com/office/drawing/2014/main" id="{00000000-0008-0000-0300-00004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4" name="Imagem 333">
          <a:extLst>
            <a:ext uri="{FF2B5EF4-FFF2-40B4-BE49-F238E27FC236}">
              <a16:creationId xmlns:a16="http://schemas.microsoft.com/office/drawing/2014/main" id="{00000000-0008-0000-0300-00004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5" name="Imagem 334">
          <a:extLst>
            <a:ext uri="{FF2B5EF4-FFF2-40B4-BE49-F238E27FC236}">
              <a16:creationId xmlns:a16="http://schemas.microsoft.com/office/drawing/2014/main" id="{00000000-0008-0000-0300-00004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6" name="Imagem 335">
          <a:extLst>
            <a:ext uri="{FF2B5EF4-FFF2-40B4-BE49-F238E27FC236}">
              <a16:creationId xmlns:a16="http://schemas.microsoft.com/office/drawing/2014/main" id="{00000000-0008-0000-0300-00005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7" name="Imagem 336">
          <a:extLst>
            <a:ext uri="{FF2B5EF4-FFF2-40B4-BE49-F238E27FC236}">
              <a16:creationId xmlns:a16="http://schemas.microsoft.com/office/drawing/2014/main" id="{00000000-0008-0000-0300-00005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8" name="Imagem 337">
          <a:extLst>
            <a:ext uri="{FF2B5EF4-FFF2-40B4-BE49-F238E27FC236}">
              <a16:creationId xmlns:a16="http://schemas.microsoft.com/office/drawing/2014/main" id="{00000000-0008-0000-0300-00005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39" name="Imagem 338">
          <a:extLst>
            <a:ext uri="{FF2B5EF4-FFF2-40B4-BE49-F238E27FC236}">
              <a16:creationId xmlns:a16="http://schemas.microsoft.com/office/drawing/2014/main" id="{00000000-0008-0000-0300-00005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0" name="Imagem 339">
          <a:extLst>
            <a:ext uri="{FF2B5EF4-FFF2-40B4-BE49-F238E27FC236}">
              <a16:creationId xmlns:a16="http://schemas.microsoft.com/office/drawing/2014/main" id="{00000000-0008-0000-0300-00005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1" name="Imagem 340">
          <a:extLst>
            <a:ext uri="{FF2B5EF4-FFF2-40B4-BE49-F238E27FC236}">
              <a16:creationId xmlns:a16="http://schemas.microsoft.com/office/drawing/2014/main" id="{00000000-0008-0000-0300-00005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2" name="Imagem 341">
          <a:extLst>
            <a:ext uri="{FF2B5EF4-FFF2-40B4-BE49-F238E27FC236}">
              <a16:creationId xmlns:a16="http://schemas.microsoft.com/office/drawing/2014/main" id="{00000000-0008-0000-0300-00005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3" name="Imagem 342">
          <a:extLst>
            <a:ext uri="{FF2B5EF4-FFF2-40B4-BE49-F238E27FC236}">
              <a16:creationId xmlns:a16="http://schemas.microsoft.com/office/drawing/2014/main" id="{00000000-0008-0000-0300-00005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4" name="Imagem 343">
          <a:extLst>
            <a:ext uri="{FF2B5EF4-FFF2-40B4-BE49-F238E27FC236}">
              <a16:creationId xmlns:a16="http://schemas.microsoft.com/office/drawing/2014/main" id="{00000000-0008-0000-0300-00005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5" name="Imagem 344">
          <a:extLst>
            <a:ext uri="{FF2B5EF4-FFF2-40B4-BE49-F238E27FC236}">
              <a16:creationId xmlns:a16="http://schemas.microsoft.com/office/drawing/2014/main" id="{00000000-0008-0000-0300-00005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6" name="Imagem 345">
          <a:extLst>
            <a:ext uri="{FF2B5EF4-FFF2-40B4-BE49-F238E27FC236}">
              <a16:creationId xmlns:a16="http://schemas.microsoft.com/office/drawing/2014/main" id="{00000000-0008-0000-0300-00005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7" name="Imagem 346">
          <a:extLst>
            <a:ext uri="{FF2B5EF4-FFF2-40B4-BE49-F238E27FC236}">
              <a16:creationId xmlns:a16="http://schemas.microsoft.com/office/drawing/2014/main" id="{00000000-0008-0000-0300-00005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8" name="Imagem 347">
          <a:extLst>
            <a:ext uri="{FF2B5EF4-FFF2-40B4-BE49-F238E27FC236}">
              <a16:creationId xmlns:a16="http://schemas.microsoft.com/office/drawing/2014/main" id="{00000000-0008-0000-0300-00005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49" name="Imagem 348">
          <a:extLst>
            <a:ext uri="{FF2B5EF4-FFF2-40B4-BE49-F238E27FC236}">
              <a16:creationId xmlns:a16="http://schemas.microsoft.com/office/drawing/2014/main" id="{00000000-0008-0000-0300-00005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0" name="Imagem 349">
          <a:extLst>
            <a:ext uri="{FF2B5EF4-FFF2-40B4-BE49-F238E27FC236}">
              <a16:creationId xmlns:a16="http://schemas.microsoft.com/office/drawing/2014/main" id="{00000000-0008-0000-0300-00005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1" name="Imagem 350">
          <a:extLst>
            <a:ext uri="{FF2B5EF4-FFF2-40B4-BE49-F238E27FC236}">
              <a16:creationId xmlns:a16="http://schemas.microsoft.com/office/drawing/2014/main" id="{00000000-0008-0000-0300-00005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2" name="Imagem 351">
          <a:extLst>
            <a:ext uri="{FF2B5EF4-FFF2-40B4-BE49-F238E27FC236}">
              <a16:creationId xmlns:a16="http://schemas.microsoft.com/office/drawing/2014/main" id="{00000000-0008-0000-0300-00006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3" name="Imagem 352">
          <a:extLst>
            <a:ext uri="{FF2B5EF4-FFF2-40B4-BE49-F238E27FC236}">
              <a16:creationId xmlns:a16="http://schemas.microsoft.com/office/drawing/2014/main" id="{00000000-0008-0000-0300-00006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4" name="Imagem 353">
          <a:extLst>
            <a:ext uri="{FF2B5EF4-FFF2-40B4-BE49-F238E27FC236}">
              <a16:creationId xmlns:a16="http://schemas.microsoft.com/office/drawing/2014/main" id="{00000000-0008-0000-0300-00006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5" name="Imagem 354">
          <a:extLst>
            <a:ext uri="{FF2B5EF4-FFF2-40B4-BE49-F238E27FC236}">
              <a16:creationId xmlns:a16="http://schemas.microsoft.com/office/drawing/2014/main" id="{00000000-0008-0000-0300-00006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6" name="Imagem 355">
          <a:extLst>
            <a:ext uri="{FF2B5EF4-FFF2-40B4-BE49-F238E27FC236}">
              <a16:creationId xmlns:a16="http://schemas.microsoft.com/office/drawing/2014/main" id="{00000000-0008-0000-0300-00006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7" name="Imagem 356">
          <a:extLst>
            <a:ext uri="{FF2B5EF4-FFF2-40B4-BE49-F238E27FC236}">
              <a16:creationId xmlns:a16="http://schemas.microsoft.com/office/drawing/2014/main" id="{00000000-0008-0000-0300-00006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8" name="Imagem 357">
          <a:extLst>
            <a:ext uri="{FF2B5EF4-FFF2-40B4-BE49-F238E27FC236}">
              <a16:creationId xmlns:a16="http://schemas.microsoft.com/office/drawing/2014/main" id="{00000000-0008-0000-0300-00006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59" name="Imagem 358">
          <a:extLst>
            <a:ext uri="{FF2B5EF4-FFF2-40B4-BE49-F238E27FC236}">
              <a16:creationId xmlns:a16="http://schemas.microsoft.com/office/drawing/2014/main" id="{00000000-0008-0000-0300-00006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0" name="Imagem 359">
          <a:extLst>
            <a:ext uri="{FF2B5EF4-FFF2-40B4-BE49-F238E27FC236}">
              <a16:creationId xmlns:a16="http://schemas.microsoft.com/office/drawing/2014/main" id="{00000000-0008-0000-0300-00006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1" name="Imagem 360">
          <a:extLst>
            <a:ext uri="{FF2B5EF4-FFF2-40B4-BE49-F238E27FC236}">
              <a16:creationId xmlns:a16="http://schemas.microsoft.com/office/drawing/2014/main" id="{00000000-0008-0000-0300-00006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2" name="Imagem 361">
          <a:extLst>
            <a:ext uri="{FF2B5EF4-FFF2-40B4-BE49-F238E27FC236}">
              <a16:creationId xmlns:a16="http://schemas.microsoft.com/office/drawing/2014/main" id="{00000000-0008-0000-0300-00006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3" name="Imagem 362">
          <a:extLst>
            <a:ext uri="{FF2B5EF4-FFF2-40B4-BE49-F238E27FC236}">
              <a16:creationId xmlns:a16="http://schemas.microsoft.com/office/drawing/2014/main" id="{00000000-0008-0000-0300-00006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4" name="Imagem 363">
          <a:extLst>
            <a:ext uri="{FF2B5EF4-FFF2-40B4-BE49-F238E27FC236}">
              <a16:creationId xmlns:a16="http://schemas.microsoft.com/office/drawing/2014/main" id="{00000000-0008-0000-0300-00006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5" name="Imagem 364">
          <a:extLst>
            <a:ext uri="{FF2B5EF4-FFF2-40B4-BE49-F238E27FC236}">
              <a16:creationId xmlns:a16="http://schemas.microsoft.com/office/drawing/2014/main" id="{00000000-0008-0000-0300-00006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6" name="Imagem 365">
          <a:extLst>
            <a:ext uri="{FF2B5EF4-FFF2-40B4-BE49-F238E27FC236}">
              <a16:creationId xmlns:a16="http://schemas.microsoft.com/office/drawing/2014/main" id="{00000000-0008-0000-0300-00006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7" name="Imagem 366">
          <a:extLst>
            <a:ext uri="{FF2B5EF4-FFF2-40B4-BE49-F238E27FC236}">
              <a16:creationId xmlns:a16="http://schemas.microsoft.com/office/drawing/2014/main" id="{00000000-0008-0000-0300-00006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8" name="Imagem 367">
          <a:extLst>
            <a:ext uri="{FF2B5EF4-FFF2-40B4-BE49-F238E27FC236}">
              <a16:creationId xmlns:a16="http://schemas.microsoft.com/office/drawing/2014/main" id="{00000000-0008-0000-0300-00007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69" name="Imagem 368">
          <a:extLst>
            <a:ext uri="{FF2B5EF4-FFF2-40B4-BE49-F238E27FC236}">
              <a16:creationId xmlns:a16="http://schemas.microsoft.com/office/drawing/2014/main" id="{00000000-0008-0000-0300-00007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0" name="Imagem 369">
          <a:extLst>
            <a:ext uri="{FF2B5EF4-FFF2-40B4-BE49-F238E27FC236}">
              <a16:creationId xmlns:a16="http://schemas.microsoft.com/office/drawing/2014/main" id="{00000000-0008-0000-0300-00007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1" name="Imagem 370">
          <a:extLst>
            <a:ext uri="{FF2B5EF4-FFF2-40B4-BE49-F238E27FC236}">
              <a16:creationId xmlns:a16="http://schemas.microsoft.com/office/drawing/2014/main" id="{00000000-0008-0000-0300-00007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2" name="Imagem 371">
          <a:extLst>
            <a:ext uri="{FF2B5EF4-FFF2-40B4-BE49-F238E27FC236}">
              <a16:creationId xmlns:a16="http://schemas.microsoft.com/office/drawing/2014/main" id="{00000000-0008-0000-0300-00007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3" name="Imagem 372">
          <a:extLst>
            <a:ext uri="{FF2B5EF4-FFF2-40B4-BE49-F238E27FC236}">
              <a16:creationId xmlns:a16="http://schemas.microsoft.com/office/drawing/2014/main" id="{00000000-0008-0000-0300-00007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4" name="Imagem 373">
          <a:extLst>
            <a:ext uri="{FF2B5EF4-FFF2-40B4-BE49-F238E27FC236}">
              <a16:creationId xmlns:a16="http://schemas.microsoft.com/office/drawing/2014/main" id="{00000000-0008-0000-0300-00007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5" name="Imagem 374">
          <a:extLst>
            <a:ext uri="{FF2B5EF4-FFF2-40B4-BE49-F238E27FC236}">
              <a16:creationId xmlns:a16="http://schemas.microsoft.com/office/drawing/2014/main" id="{00000000-0008-0000-0300-00007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6" name="Imagem 375">
          <a:extLst>
            <a:ext uri="{FF2B5EF4-FFF2-40B4-BE49-F238E27FC236}">
              <a16:creationId xmlns:a16="http://schemas.microsoft.com/office/drawing/2014/main" id="{00000000-0008-0000-0300-00007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7" name="Imagem 376">
          <a:extLst>
            <a:ext uri="{FF2B5EF4-FFF2-40B4-BE49-F238E27FC236}">
              <a16:creationId xmlns:a16="http://schemas.microsoft.com/office/drawing/2014/main" id="{00000000-0008-0000-0300-00007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8" name="Imagem 377">
          <a:extLst>
            <a:ext uri="{FF2B5EF4-FFF2-40B4-BE49-F238E27FC236}">
              <a16:creationId xmlns:a16="http://schemas.microsoft.com/office/drawing/2014/main" id="{00000000-0008-0000-0300-00007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79" name="Imagem 378">
          <a:extLst>
            <a:ext uri="{FF2B5EF4-FFF2-40B4-BE49-F238E27FC236}">
              <a16:creationId xmlns:a16="http://schemas.microsoft.com/office/drawing/2014/main" id="{00000000-0008-0000-0300-00007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0" name="Imagem 379">
          <a:extLst>
            <a:ext uri="{FF2B5EF4-FFF2-40B4-BE49-F238E27FC236}">
              <a16:creationId xmlns:a16="http://schemas.microsoft.com/office/drawing/2014/main" id="{00000000-0008-0000-0300-00007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1" name="Imagem 380">
          <a:extLst>
            <a:ext uri="{FF2B5EF4-FFF2-40B4-BE49-F238E27FC236}">
              <a16:creationId xmlns:a16="http://schemas.microsoft.com/office/drawing/2014/main" id="{00000000-0008-0000-0300-00007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2" name="Imagem 381">
          <a:extLst>
            <a:ext uri="{FF2B5EF4-FFF2-40B4-BE49-F238E27FC236}">
              <a16:creationId xmlns:a16="http://schemas.microsoft.com/office/drawing/2014/main" id="{00000000-0008-0000-0300-00007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3" name="Imagem 382">
          <a:extLst>
            <a:ext uri="{FF2B5EF4-FFF2-40B4-BE49-F238E27FC236}">
              <a16:creationId xmlns:a16="http://schemas.microsoft.com/office/drawing/2014/main" id="{00000000-0008-0000-0300-00007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4" name="Imagem 383">
          <a:extLst>
            <a:ext uri="{FF2B5EF4-FFF2-40B4-BE49-F238E27FC236}">
              <a16:creationId xmlns:a16="http://schemas.microsoft.com/office/drawing/2014/main" id="{00000000-0008-0000-0300-00008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5" name="Imagem 384">
          <a:extLst>
            <a:ext uri="{FF2B5EF4-FFF2-40B4-BE49-F238E27FC236}">
              <a16:creationId xmlns:a16="http://schemas.microsoft.com/office/drawing/2014/main" id="{00000000-0008-0000-0300-00008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6" name="Imagem 385">
          <a:extLst>
            <a:ext uri="{FF2B5EF4-FFF2-40B4-BE49-F238E27FC236}">
              <a16:creationId xmlns:a16="http://schemas.microsoft.com/office/drawing/2014/main" id="{00000000-0008-0000-0300-00008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7" name="Imagem 386">
          <a:extLst>
            <a:ext uri="{FF2B5EF4-FFF2-40B4-BE49-F238E27FC236}">
              <a16:creationId xmlns:a16="http://schemas.microsoft.com/office/drawing/2014/main" id="{00000000-0008-0000-0300-00008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8" name="Imagem 387">
          <a:extLst>
            <a:ext uri="{FF2B5EF4-FFF2-40B4-BE49-F238E27FC236}">
              <a16:creationId xmlns:a16="http://schemas.microsoft.com/office/drawing/2014/main" id="{00000000-0008-0000-0300-00008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89" name="Imagem 388">
          <a:extLst>
            <a:ext uri="{FF2B5EF4-FFF2-40B4-BE49-F238E27FC236}">
              <a16:creationId xmlns:a16="http://schemas.microsoft.com/office/drawing/2014/main" id="{00000000-0008-0000-0300-00008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0" name="Imagem 389">
          <a:extLst>
            <a:ext uri="{FF2B5EF4-FFF2-40B4-BE49-F238E27FC236}">
              <a16:creationId xmlns:a16="http://schemas.microsoft.com/office/drawing/2014/main" id="{00000000-0008-0000-0300-00008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1" name="Imagem 390">
          <a:extLst>
            <a:ext uri="{FF2B5EF4-FFF2-40B4-BE49-F238E27FC236}">
              <a16:creationId xmlns:a16="http://schemas.microsoft.com/office/drawing/2014/main" id="{00000000-0008-0000-0300-00008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2" name="Imagem 391">
          <a:extLst>
            <a:ext uri="{FF2B5EF4-FFF2-40B4-BE49-F238E27FC236}">
              <a16:creationId xmlns:a16="http://schemas.microsoft.com/office/drawing/2014/main" id="{00000000-0008-0000-0300-00008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3" name="Imagem 392">
          <a:extLst>
            <a:ext uri="{FF2B5EF4-FFF2-40B4-BE49-F238E27FC236}">
              <a16:creationId xmlns:a16="http://schemas.microsoft.com/office/drawing/2014/main" id="{00000000-0008-0000-0300-00008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4" name="Imagem 393">
          <a:extLst>
            <a:ext uri="{FF2B5EF4-FFF2-40B4-BE49-F238E27FC236}">
              <a16:creationId xmlns:a16="http://schemas.microsoft.com/office/drawing/2014/main" id="{00000000-0008-0000-0300-00008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5" name="Imagem 394">
          <a:extLst>
            <a:ext uri="{FF2B5EF4-FFF2-40B4-BE49-F238E27FC236}">
              <a16:creationId xmlns:a16="http://schemas.microsoft.com/office/drawing/2014/main" id="{00000000-0008-0000-0300-00008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6" name="Imagem 395">
          <a:extLst>
            <a:ext uri="{FF2B5EF4-FFF2-40B4-BE49-F238E27FC236}">
              <a16:creationId xmlns:a16="http://schemas.microsoft.com/office/drawing/2014/main" id="{00000000-0008-0000-0300-00008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7" name="Imagem 396">
          <a:extLst>
            <a:ext uri="{FF2B5EF4-FFF2-40B4-BE49-F238E27FC236}">
              <a16:creationId xmlns:a16="http://schemas.microsoft.com/office/drawing/2014/main" id="{00000000-0008-0000-0300-00008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8" name="Imagem 397">
          <a:extLst>
            <a:ext uri="{FF2B5EF4-FFF2-40B4-BE49-F238E27FC236}">
              <a16:creationId xmlns:a16="http://schemas.microsoft.com/office/drawing/2014/main" id="{00000000-0008-0000-0300-00008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399" name="Imagem 398">
          <a:extLst>
            <a:ext uri="{FF2B5EF4-FFF2-40B4-BE49-F238E27FC236}">
              <a16:creationId xmlns:a16="http://schemas.microsoft.com/office/drawing/2014/main" id="{00000000-0008-0000-0300-00008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0" name="Imagem 399">
          <a:extLst>
            <a:ext uri="{FF2B5EF4-FFF2-40B4-BE49-F238E27FC236}">
              <a16:creationId xmlns:a16="http://schemas.microsoft.com/office/drawing/2014/main" id="{00000000-0008-0000-0300-00009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1" name="Imagem 400">
          <a:extLst>
            <a:ext uri="{FF2B5EF4-FFF2-40B4-BE49-F238E27FC236}">
              <a16:creationId xmlns:a16="http://schemas.microsoft.com/office/drawing/2014/main" id="{00000000-0008-0000-0300-00009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2" name="Imagem 401">
          <a:extLst>
            <a:ext uri="{FF2B5EF4-FFF2-40B4-BE49-F238E27FC236}">
              <a16:creationId xmlns:a16="http://schemas.microsoft.com/office/drawing/2014/main" id="{00000000-0008-0000-0300-00009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3" name="Imagem 402">
          <a:extLst>
            <a:ext uri="{FF2B5EF4-FFF2-40B4-BE49-F238E27FC236}">
              <a16:creationId xmlns:a16="http://schemas.microsoft.com/office/drawing/2014/main" id="{00000000-0008-0000-0300-00009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4" name="Imagem 403">
          <a:extLst>
            <a:ext uri="{FF2B5EF4-FFF2-40B4-BE49-F238E27FC236}">
              <a16:creationId xmlns:a16="http://schemas.microsoft.com/office/drawing/2014/main" id="{00000000-0008-0000-0300-00009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5" name="Imagem 404">
          <a:extLst>
            <a:ext uri="{FF2B5EF4-FFF2-40B4-BE49-F238E27FC236}">
              <a16:creationId xmlns:a16="http://schemas.microsoft.com/office/drawing/2014/main" id="{00000000-0008-0000-0300-00009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6" name="Imagem 405">
          <a:extLst>
            <a:ext uri="{FF2B5EF4-FFF2-40B4-BE49-F238E27FC236}">
              <a16:creationId xmlns:a16="http://schemas.microsoft.com/office/drawing/2014/main" id="{00000000-0008-0000-0300-00009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7" name="Imagem 406">
          <a:extLst>
            <a:ext uri="{FF2B5EF4-FFF2-40B4-BE49-F238E27FC236}">
              <a16:creationId xmlns:a16="http://schemas.microsoft.com/office/drawing/2014/main" id="{00000000-0008-0000-0300-00009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8" name="Imagem 407">
          <a:extLst>
            <a:ext uri="{FF2B5EF4-FFF2-40B4-BE49-F238E27FC236}">
              <a16:creationId xmlns:a16="http://schemas.microsoft.com/office/drawing/2014/main" id="{00000000-0008-0000-0300-00009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09" name="Imagem 408">
          <a:extLst>
            <a:ext uri="{FF2B5EF4-FFF2-40B4-BE49-F238E27FC236}">
              <a16:creationId xmlns:a16="http://schemas.microsoft.com/office/drawing/2014/main" id="{00000000-0008-0000-0300-00009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0" name="Imagem 409">
          <a:extLst>
            <a:ext uri="{FF2B5EF4-FFF2-40B4-BE49-F238E27FC236}">
              <a16:creationId xmlns:a16="http://schemas.microsoft.com/office/drawing/2014/main" id="{00000000-0008-0000-0300-00009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1" name="Imagem 410">
          <a:extLst>
            <a:ext uri="{FF2B5EF4-FFF2-40B4-BE49-F238E27FC236}">
              <a16:creationId xmlns:a16="http://schemas.microsoft.com/office/drawing/2014/main" id="{00000000-0008-0000-0300-00009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2" name="Imagem 411">
          <a:extLst>
            <a:ext uri="{FF2B5EF4-FFF2-40B4-BE49-F238E27FC236}">
              <a16:creationId xmlns:a16="http://schemas.microsoft.com/office/drawing/2014/main" id="{00000000-0008-0000-0300-00009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3" name="Imagem 412">
          <a:extLst>
            <a:ext uri="{FF2B5EF4-FFF2-40B4-BE49-F238E27FC236}">
              <a16:creationId xmlns:a16="http://schemas.microsoft.com/office/drawing/2014/main" id="{00000000-0008-0000-0300-00009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4" name="Imagem 413">
          <a:extLst>
            <a:ext uri="{FF2B5EF4-FFF2-40B4-BE49-F238E27FC236}">
              <a16:creationId xmlns:a16="http://schemas.microsoft.com/office/drawing/2014/main" id="{00000000-0008-0000-0300-00009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5" name="Imagem 414">
          <a:extLst>
            <a:ext uri="{FF2B5EF4-FFF2-40B4-BE49-F238E27FC236}">
              <a16:creationId xmlns:a16="http://schemas.microsoft.com/office/drawing/2014/main" id="{00000000-0008-0000-0300-00009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6" name="Imagem 415">
          <a:extLst>
            <a:ext uri="{FF2B5EF4-FFF2-40B4-BE49-F238E27FC236}">
              <a16:creationId xmlns:a16="http://schemas.microsoft.com/office/drawing/2014/main" id="{00000000-0008-0000-0300-0000A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7" name="Imagem 416">
          <a:extLst>
            <a:ext uri="{FF2B5EF4-FFF2-40B4-BE49-F238E27FC236}">
              <a16:creationId xmlns:a16="http://schemas.microsoft.com/office/drawing/2014/main" id="{00000000-0008-0000-0300-0000A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8" name="Imagem 417">
          <a:extLst>
            <a:ext uri="{FF2B5EF4-FFF2-40B4-BE49-F238E27FC236}">
              <a16:creationId xmlns:a16="http://schemas.microsoft.com/office/drawing/2014/main" id="{00000000-0008-0000-0300-0000A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19" name="Imagem 418">
          <a:extLst>
            <a:ext uri="{FF2B5EF4-FFF2-40B4-BE49-F238E27FC236}">
              <a16:creationId xmlns:a16="http://schemas.microsoft.com/office/drawing/2014/main" id="{00000000-0008-0000-0300-0000A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0" name="Imagem 419">
          <a:extLst>
            <a:ext uri="{FF2B5EF4-FFF2-40B4-BE49-F238E27FC236}">
              <a16:creationId xmlns:a16="http://schemas.microsoft.com/office/drawing/2014/main" id="{00000000-0008-0000-0300-0000A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1" name="Imagem 420">
          <a:extLst>
            <a:ext uri="{FF2B5EF4-FFF2-40B4-BE49-F238E27FC236}">
              <a16:creationId xmlns:a16="http://schemas.microsoft.com/office/drawing/2014/main" id="{00000000-0008-0000-0300-0000A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2" name="Imagem 421">
          <a:extLst>
            <a:ext uri="{FF2B5EF4-FFF2-40B4-BE49-F238E27FC236}">
              <a16:creationId xmlns:a16="http://schemas.microsoft.com/office/drawing/2014/main" id="{00000000-0008-0000-0300-0000A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3" name="Imagem 422">
          <a:extLst>
            <a:ext uri="{FF2B5EF4-FFF2-40B4-BE49-F238E27FC236}">
              <a16:creationId xmlns:a16="http://schemas.microsoft.com/office/drawing/2014/main" id="{00000000-0008-0000-0300-0000A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4" name="Imagem 423">
          <a:extLst>
            <a:ext uri="{FF2B5EF4-FFF2-40B4-BE49-F238E27FC236}">
              <a16:creationId xmlns:a16="http://schemas.microsoft.com/office/drawing/2014/main" id="{00000000-0008-0000-0300-0000A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5" name="Imagem 424">
          <a:extLst>
            <a:ext uri="{FF2B5EF4-FFF2-40B4-BE49-F238E27FC236}">
              <a16:creationId xmlns:a16="http://schemas.microsoft.com/office/drawing/2014/main" id="{00000000-0008-0000-0300-0000A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6" name="Imagem 425">
          <a:extLst>
            <a:ext uri="{FF2B5EF4-FFF2-40B4-BE49-F238E27FC236}">
              <a16:creationId xmlns:a16="http://schemas.microsoft.com/office/drawing/2014/main" id="{00000000-0008-0000-0300-0000A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7" name="Imagem 426">
          <a:extLst>
            <a:ext uri="{FF2B5EF4-FFF2-40B4-BE49-F238E27FC236}">
              <a16:creationId xmlns:a16="http://schemas.microsoft.com/office/drawing/2014/main" id="{00000000-0008-0000-0300-0000A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8" name="Imagem 427">
          <a:extLst>
            <a:ext uri="{FF2B5EF4-FFF2-40B4-BE49-F238E27FC236}">
              <a16:creationId xmlns:a16="http://schemas.microsoft.com/office/drawing/2014/main" id="{00000000-0008-0000-0300-0000A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29" name="Imagem 428">
          <a:extLst>
            <a:ext uri="{FF2B5EF4-FFF2-40B4-BE49-F238E27FC236}">
              <a16:creationId xmlns:a16="http://schemas.microsoft.com/office/drawing/2014/main" id="{00000000-0008-0000-0300-0000A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0" name="Imagem 429">
          <a:extLst>
            <a:ext uri="{FF2B5EF4-FFF2-40B4-BE49-F238E27FC236}">
              <a16:creationId xmlns:a16="http://schemas.microsoft.com/office/drawing/2014/main" id="{00000000-0008-0000-0300-0000A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1" name="Imagem 430">
          <a:extLst>
            <a:ext uri="{FF2B5EF4-FFF2-40B4-BE49-F238E27FC236}">
              <a16:creationId xmlns:a16="http://schemas.microsoft.com/office/drawing/2014/main" id="{00000000-0008-0000-0300-0000A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2" name="Imagem 431">
          <a:extLst>
            <a:ext uri="{FF2B5EF4-FFF2-40B4-BE49-F238E27FC236}">
              <a16:creationId xmlns:a16="http://schemas.microsoft.com/office/drawing/2014/main" id="{00000000-0008-0000-0300-0000B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3" name="Imagem 432">
          <a:extLst>
            <a:ext uri="{FF2B5EF4-FFF2-40B4-BE49-F238E27FC236}">
              <a16:creationId xmlns:a16="http://schemas.microsoft.com/office/drawing/2014/main" id="{00000000-0008-0000-0300-0000B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4" name="Imagem 433">
          <a:extLst>
            <a:ext uri="{FF2B5EF4-FFF2-40B4-BE49-F238E27FC236}">
              <a16:creationId xmlns:a16="http://schemas.microsoft.com/office/drawing/2014/main" id="{00000000-0008-0000-0300-0000B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5" name="Imagem 434">
          <a:extLst>
            <a:ext uri="{FF2B5EF4-FFF2-40B4-BE49-F238E27FC236}">
              <a16:creationId xmlns:a16="http://schemas.microsoft.com/office/drawing/2014/main" id="{00000000-0008-0000-0300-0000B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6" name="Imagem 435">
          <a:extLst>
            <a:ext uri="{FF2B5EF4-FFF2-40B4-BE49-F238E27FC236}">
              <a16:creationId xmlns:a16="http://schemas.microsoft.com/office/drawing/2014/main" id="{00000000-0008-0000-0300-0000B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7" name="Imagem 436">
          <a:extLst>
            <a:ext uri="{FF2B5EF4-FFF2-40B4-BE49-F238E27FC236}">
              <a16:creationId xmlns:a16="http://schemas.microsoft.com/office/drawing/2014/main" id="{00000000-0008-0000-0300-0000B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8" name="Imagem 437">
          <a:extLst>
            <a:ext uri="{FF2B5EF4-FFF2-40B4-BE49-F238E27FC236}">
              <a16:creationId xmlns:a16="http://schemas.microsoft.com/office/drawing/2014/main" id="{00000000-0008-0000-0300-0000B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39" name="Imagem 438">
          <a:extLst>
            <a:ext uri="{FF2B5EF4-FFF2-40B4-BE49-F238E27FC236}">
              <a16:creationId xmlns:a16="http://schemas.microsoft.com/office/drawing/2014/main" id="{00000000-0008-0000-0300-0000B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0" name="Imagem 439">
          <a:extLst>
            <a:ext uri="{FF2B5EF4-FFF2-40B4-BE49-F238E27FC236}">
              <a16:creationId xmlns:a16="http://schemas.microsoft.com/office/drawing/2014/main" id="{00000000-0008-0000-0300-0000B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1" name="Imagem 440">
          <a:extLst>
            <a:ext uri="{FF2B5EF4-FFF2-40B4-BE49-F238E27FC236}">
              <a16:creationId xmlns:a16="http://schemas.microsoft.com/office/drawing/2014/main" id="{00000000-0008-0000-0300-0000B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2" name="Imagem 441">
          <a:extLst>
            <a:ext uri="{FF2B5EF4-FFF2-40B4-BE49-F238E27FC236}">
              <a16:creationId xmlns:a16="http://schemas.microsoft.com/office/drawing/2014/main" id="{00000000-0008-0000-0300-0000B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3" name="Imagem 442">
          <a:extLst>
            <a:ext uri="{FF2B5EF4-FFF2-40B4-BE49-F238E27FC236}">
              <a16:creationId xmlns:a16="http://schemas.microsoft.com/office/drawing/2014/main" id="{00000000-0008-0000-0300-0000B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4" name="Imagem 443">
          <a:extLst>
            <a:ext uri="{FF2B5EF4-FFF2-40B4-BE49-F238E27FC236}">
              <a16:creationId xmlns:a16="http://schemas.microsoft.com/office/drawing/2014/main" id="{00000000-0008-0000-0300-0000B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5" name="Imagem 444">
          <a:extLst>
            <a:ext uri="{FF2B5EF4-FFF2-40B4-BE49-F238E27FC236}">
              <a16:creationId xmlns:a16="http://schemas.microsoft.com/office/drawing/2014/main" id="{00000000-0008-0000-0300-0000B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6" name="Imagem 445">
          <a:extLst>
            <a:ext uri="{FF2B5EF4-FFF2-40B4-BE49-F238E27FC236}">
              <a16:creationId xmlns:a16="http://schemas.microsoft.com/office/drawing/2014/main" id="{00000000-0008-0000-0300-0000B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7" name="Imagem 446">
          <a:extLst>
            <a:ext uri="{FF2B5EF4-FFF2-40B4-BE49-F238E27FC236}">
              <a16:creationId xmlns:a16="http://schemas.microsoft.com/office/drawing/2014/main" id="{00000000-0008-0000-0300-0000B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8" name="Imagem 447">
          <a:extLst>
            <a:ext uri="{FF2B5EF4-FFF2-40B4-BE49-F238E27FC236}">
              <a16:creationId xmlns:a16="http://schemas.microsoft.com/office/drawing/2014/main" id="{00000000-0008-0000-0300-0000C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49" name="Imagem 448">
          <a:extLst>
            <a:ext uri="{FF2B5EF4-FFF2-40B4-BE49-F238E27FC236}">
              <a16:creationId xmlns:a16="http://schemas.microsoft.com/office/drawing/2014/main" id="{00000000-0008-0000-0300-0000C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0" name="Imagem 449">
          <a:extLst>
            <a:ext uri="{FF2B5EF4-FFF2-40B4-BE49-F238E27FC236}">
              <a16:creationId xmlns:a16="http://schemas.microsoft.com/office/drawing/2014/main" id="{00000000-0008-0000-0300-0000C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1" name="Imagem 450">
          <a:extLst>
            <a:ext uri="{FF2B5EF4-FFF2-40B4-BE49-F238E27FC236}">
              <a16:creationId xmlns:a16="http://schemas.microsoft.com/office/drawing/2014/main" id="{00000000-0008-0000-0300-0000C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2" name="Imagem 451">
          <a:extLst>
            <a:ext uri="{FF2B5EF4-FFF2-40B4-BE49-F238E27FC236}">
              <a16:creationId xmlns:a16="http://schemas.microsoft.com/office/drawing/2014/main" id="{00000000-0008-0000-0300-0000C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3" name="Imagem 452">
          <a:extLst>
            <a:ext uri="{FF2B5EF4-FFF2-40B4-BE49-F238E27FC236}">
              <a16:creationId xmlns:a16="http://schemas.microsoft.com/office/drawing/2014/main" id="{00000000-0008-0000-0300-0000C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4" name="Imagem 453">
          <a:extLst>
            <a:ext uri="{FF2B5EF4-FFF2-40B4-BE49-F238E27FC236}">
              <a16:creationId xmlns:a16="http://schemas.microsoft.com/office/drawing/2014/main" id="{00000000-0008-0000-0300-0000C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5" name="Imagem 454">
          <a:extLst>
            <a:ext uri="{FF2B5EF4-FFF2-40B4-BE49-F238E27FC236}">
              <a16:creationId xmlns:a16="http://schemas.microsoft.com/office/drawing/2014/main" id="{00000000-0008-0000-0300-0000C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6" name="Imagem 455">
          <a:extLst>
            <a:ext uri="{FF2B5EF4-FFF2-40B4-BE49-F238E27FC236}">
              <a16:creationId xmlns:a16="http://schemas.microsoft.com/office/drawing/2014/main" id="{00000000-0008-0000-0300-0000C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7" name="Imagem 456">
          <a:extLst>
            <a:ext uri="{FF2B5EF4-FFF2-40B4-BE49-F238E27FC236}">
              <a16:creationId xmlns:a16="http://schemas.microsoft.com/office/drawing/2014/main" id="{00000000-0008-0000-0300-0000C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8" name="Imagem 457">
          <a:extLst>
            <a:ext uri="{FF2B5EF4-FFF2-40B4-BE49-F238E27FC236}">
              <a16:creationId xmlns:a16="http://schemas.microsoft.com/office/drawing/2014/main" id="{00000000-0008-0000-0300-0000C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59" name="Imagem 458">
          <a:extLst>
            <a:ext uri="{FF2B5EF4-FFF2-40B4-BE49-F238E27FC236}">
              <a16:creationId xmlns:a16="http://schemas.microsoft.com/office/drawing/2014/main" id="{00000000-0008-0000-0300-0000C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0" name="Imagem 459">
          <a:extLst>
            <a:ext uri="{FF2B5EF4-FFF2-40B4-BE49-F238E27FC236}">
              <a16:creationId xmlns:a16="http://schemas.microsoft.com/office/drawing/2014/main" id="{00000000-0008-0000-0300-0000C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1" name="Imagem 460">
          <a:extLst>
            <a:ext uri="{FF2B5EF4-FFF2-40B4-BE49-F238E27FC236}">
              <a16:creationId xmlns:a16="http://schemas.microsoft.com/office/drawing/2014/main" id="{00000000-0008-0000-0300-0000C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2" name="Imagem 461">
          <a:extLst>
            <a:ext uri="{FF2B5EF4-FFF2-40B4-BE49-F238E27FC236}">
              <a16:creationId xmlns:a16="http://schemas.microsoft.com/office/drawing/2014/main" id="{00000000-0008-0000-0300-0000C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3" name="Imagem 462">
          <a:extLst>
            <a:ext uri="{FF2B5EF4-FFF2-40B4-BE49-F238E27FC236}">
              <a16:creationId xmlns:a16="http://schemas.microsoft.com/office/drawing/2014/main" id="{00000000-0008-0000-0300-0000C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4" name="Imagem 463">
          <a:extLst>
            <a:ext uri="{FF2B5EF4-FFF2-40B4-BE49-F238E27FC236}">
              <a16:creationId xmlns:a16="http://schemas.microsoft.com/office/drawing/2014/main" id="{00000000-0008-0000-0300-0000D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5" name="Imagem 464">
          <a:extLst>
            <a:ext uri="{FF2B5EF4-FFF2-40B4-BE49-F238E27FC236}">
              <a16:creationId xmlns:a16="http://schemas.microsoft.com/office/drawing/2014/main" id="{00000000-0008-0000-0300-0000D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6" name="Imagem 465">
          <a:extLst>
            <a:ext uri="{FF2B5EF4-FFF2-40B4-BE49-F238E27FC236}">
              <a16:creationId xmlns:a16="http://schemas.microsoft.com/office/drawing/2014/main" id="{00000000-0008-0000-0300-0000D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7" name="Imagem 466">
          <a:extLst>
            <a:ext uri="{FF2B5EF4-FFF2-40B4-BE49-F238E27FC236}">
              <a16:creationId xmlns:a16="http://schemas.microsoft.com/office/drawing/2014/main" id="{00000000-0008-0000-0300-0000D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8" name="Imagem 467">
          <a:extLst>
            <a:ext uri="{FF2B5EF4-FFF2-40B4-BE49-F238E27FC236}">
              <a16:creationId xmlns:a16="http://schemas.microsoft.com/office/drawing/2014/main" id="{00000000-0008-0000-0300-0000D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69" name="Imagem 468">
          <a:extLst>
            <a:ext uri="{FF2B5EF4-FFF2-40B4-BE49-F238E27FC236}">
              <a16:creationId xmlns:a16="http://schemas.microsoft.com/office/drawing/2014/main" id="{00000000-0008-0000-0300-0000D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0" name="Imagem 469">
          <a:extLst>
            <a:ext uri="{FF2B5EF4-FFF2-40B4-BE49-F238E27FC236}">
              <a16:creationId xmlns:a16="http://schemas.microsoft.com/office/drawing/2014/main" id="{00000000-0008-0000-0300-0000D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1" name="Imagem 470">
          <a:extLst>
            <a:ext uri="{FF2B5EF4-FFF2-40B4-BE49-F238E27FC236}">
              <a16:creationId xmlns:a16="http://schemas.microsoft.com/office/drawing/2014/main" id="{00000000-0008-0000-0300-0000D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2" name="Imagem 471">
          <a:extLst>
            <a:ext uri="{FF2B5EF4-FFF2-40B4-BE49-F238E27FC236}">
              <a16:creationId xmlns:a16="http://schemas.microsoft.com/office/drawing/2014/main" id="{00000000-0008-0000-0300-0000D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3" name="Imagem 472">
          <a:extLst>
            <a:ext uri="{FF2B5EF4-FFF2-40B4-BE49-F238E27FC236}">
              <a16:creationId xmlns:a16="http://schemas.microsoft.com/office/drawing/2014/main" id="{00000000-0008-0000-0300-0000D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4" name="Imagem 473">
          <a:extLst>
            <a:ext uri="{FF2B5EF4-FFF2-40B4-BE49-F238E27FC236}">
              <a16:creationId xmlns:a16="http://schemas.microsoft.com/office/drawing/2014/main" id="{00000000-0008-0000-0300-0000D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5" name="Imagem 474">
          <a:extLst>
            <a:ext uri="{FF2B5EF4-FFF2-40B4-BE49-F238E27FC236}">
              <a16:creationId xmlns:a16="http://schemas.microsoft.com/office/drawing/2014/main" id="{00000000-0008-0000-0300-0000D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6" name="Imagem 475">
          <a:extLst>
            <a:ext uri="{FF2B5EF4-FFF2-40B4-BE49-F238E27FC236}">
              <a16:creationId xmlns:a16="http://schemas.microsoft.com/office/drawing/2014/main" id="{00000000-0008-0000-0300-0000D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7" name="Imagem 476">
          <a:extLst>
            <a:ext uri="{FF2B5EF4-FFF2-40B4-BE49-F238E27FC236}">
              <a16:creationId xmlns:a16="http://schemas.microsoft.com/office/drawing/2014/main" id="{00000000-0008-0000-0300-0000D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8" name="Imagem 477">
          <a:extLst>
            <a:ext uri="{FF2B5EF4-FFF2-40B4-BE49-F238E27FC236}">
              <a16:creationId xmlns:a16="http://schemas.microsoft.com/office/drawing/2014/main" id="{00000000-0008-0000-0300-0000D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79" name="Imagem 478">
          <a:extLst>
            <a:ext uri="{FF2B5EF4-FFF2-40B4-BE49-F238E27FC236}">
              <a16:creationId xmlns:a16="http://schemas.microsoft.com/office/drawing/2014/main" id="{00000000-0008-0000-0300-0000D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0" name="Imagem 479">
          <a:extLst>
            <a:ext uri="{FF2B5EF4-FFF2-40B4-BE49-F238E27FC236}">
              <a16:creationId xmlns:a16="http://schemas.microsoft.com/office/drawing/2014/main" id="{00000000-0008-0000-0300-0000E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1" name="Imagem 480">
          <a:extLst>
            <a:ext uri="{FF2B5EF4-FFF2-40B4-BE49-F238E27FC236}">
              <a16:creationId xmlns:a16="http://schemas.microsoft.com/office/drawing/2014/main" id="{00000000-0008-0000-0300-0000E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2" name="Imagem 481">
          <a:extLst>
            <a:ext uri="{FF2B5EF4-FFF2-40B4-BE49-F238E27FC236}">
              <a16:creationId xmlns:a16="http://schemas.microsoft.com/office/drawing/2014/main" id="{00000000-0008-0000-0300-0000E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3" name="Imagem 482">
          <a:extLst>
            <a:ext uri="{FF2B5EF4-FFF2-40B4-BE49-F238E27FC236}">
              <a16:creationId xmlns:a16="http://schemas.microsoft.com/office/drawing/2014/main" id="{00000000-0008-0000-0300-0000E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4" name="Imagem 483">
          <a:extLst>
            <a:ext uri="{FF2B5EF4-FFF2-40B4-BE49-F238E27FC236}">
              <a16:creationId xmlns:a16="http://schemas.microsoft.com/office/drawing/2014/main" id="{00000000-0008-0000-0300-0000E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5" name="Imagem 484">
          <a:extLst>
            <a:ext uri="{FF2B5EF4-FFF2-40B4-BE49-F238E27FC236}">
              <a16:creationId xmlns:a16="http://schemas.microsoft.com/office/drawing/2014/main" id="{00000000-0008-0000-0300-0000E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6" name="Imagem 485">
          <a:extLst>
            <a:ext uri="{FF2B5EF4-FFF2-40B4-BE49-F238E27FC236}">
              <a16:creationId xmlns:a16="http://schemas.microsoft.com/office/drawing/2014/main" id="{00000000-0008-0000-0300-0000E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7" name="Imagem 486">
          <a:extLst>
            <a:ext uri="{FF2B5EF4-FFF2-40B4-BE49-F238E27FC236}">
              <a16:creationId xmlns:a16="http://schemas.microsoft.com/office/drawing/2014/main" id="{00000000-0008-0000-0300-0000E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8" name="Imagem 487">
          <a:extLst>
            <a:ext uri="{FF2B5EF4-FFF2-40B4-BE49-F238E27FC236}">
              <a16:creationId xmlns:a16="http://schemas.microsoft.com/office/drawing/2014/main" id="{00000000-0008-0000-0300-0000E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89" name="Imagem 488">
          <a:extLst>
            <a:ext uri="{FF2B5EF4-FFF2-40B4-BE49-F238E27FC236}">
              <a16:creationId xmlns:a16="http://schemas.microsoft.com/office/drawing/2014/main" id="{00000000-0008-0000-0300-0000E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0" name="Imagem 489">
          <a:extLst>
            <a:ext uri="{FF2B5EF4-FFF2-40B4-BE49-F238E27FC236}">
              <a16:creationId xmlns:a16="http://schemas.microsoft.com/office/drawing/2014/main" id="{00000000-0008-0000-0300-0000E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1" name="Imagem 490">
          <a:extLst>
            <a:ext uri="{FF2B5EF4-FFF2-40B4-BE49-F238E27FC236}">
              <a16:creationId xmlns:a16="http://schemas.microsoft.com/office/drawing/2014/main" id="{00000000-0008-0000-0300-0000E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2" name="Imagem 491">
          <a:extLst>
            <a:ext uri="{FF2B5EF4-FFF2-40B4-BE49-F238E27FC236}">
              <a16:creationId xmlns:a16="http://schemas.microsoft.com/office/drawing/2014/main" id="{00000000-0008-0000-0300-0000E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3" name="Imagem 492">
          <a:extLst>
            <a:ext uri="{FF2B5EF4-FFF2-40B4-BE49-F238E27FC236}">
              <a16:creationId xmlns:a16="http://schemas.microsoft.com/office/drawing/2014/main" id="{00000000-0008-0000-0300-0000E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4" name="Imagem 493">
          <a:extLst>
            <a:ext uri="{FF2B5EF4-FFF2-40B4-BE49-F238E27FC236}">
              <a16:creationId xmlns:a16="http://schemas.microsoft.com/office/drawing/2014/main" id="{00000000-0008-0000-0300-0000E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5" name="Imagem 494">
          <a:extLst>
            <a:ext uri="{FF2B5EF4-FFF2-40B4-BE49-F238E27FC236}">
              <a16:creationId xmlns:a16="http://schemas.microsoft.com/office/drawing/2014/main" id="{00000000-0008-0000-0300-0000E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6" name="Imagem 495">
          <a:extLst>
            <a:ext uri="{FF2B5EF4-FFF2-40B4-BE49-F238E27FC236}">
              <a16:creationId xmlns:a16="http://schemas.microsoft.com/office/drawing/2014/main" id="{00000000-0008-0000-0300-0000F0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7" name="Imagem 496">
          <a:extLst>
            <a:ext uri="{FF2B5EF4-FFF2-40B4-BE49-F238E27FC236}">
              <a16:creationId xmlns:a16="http://schemas.microsoft.com/office/drawing/2014/main" id="{00000000-0008-0000-0300-0000F1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8" name="Imagem 497">
          <a:extLst>
            <a:ext uri="{FF2B5EF4-FFF2-40B4-BE49-F238E27FC236}">
              <a16:creationId xmlns:a16="http://schemas.microsoft.com/office/drawing/2014/main" id="{00000000-0008-0000-0300-0000F2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499" name="Imagem 498">
          <a:extLst>
            <a:ext uri="{FF2B5EF4-FFF2-40B4-BE49-F238E27FC236}">
              <a16:creationId xmlns:a16="http://schemas.microsoft.com/office/drawing/2014/main" id="{00000000-0008-0000-0300-0000F3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0" name="Imagem 499">
          <a:extLst>
            <a:ext uri="{FF2B5EF4-FFF2-40B4-BE49-F238E27FC236}">
              <a16:creationId xmlns:a16="http://schemas.microsoft.com/office/drawing/2014/main" id="{00000000-0008-0000-0300-0000F4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1" name="Imagem 500">
          <a:extLst>
            <a:ext uri="{FF2B5EF4-FFF2-40B4-BE49-F238E27FC236}">
              <a16:creationId xmlns:a16="http://schemas.microsoft.com/office/drawing/2014/main" id="{00000000-0008-0000-0300-0000F5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2" name="Imagem 501">
          <a:extLst>
            <a:ext uri="{FF2B5EF4-FFF2-40B4-BE49-F238E27FC236}">
              <a16:creationId xmlns:a16="http://schemas.microsoft.com/office/drawing/2014/main" id="{00000000-0008-0000-0300-0000F6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3" name="Imagem 502">
          <a:extLst>
            <a:ext uri="{FF2B5EF4-FFF2-40B4-BE49-F238E27FC236}">
              <a16:creationId xmlns:a16="http://schemas.microsoft.com/office/drawing/2014/main" id="{00000000-0008-0000-0300-0000F7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4" name="Imagem 503">
          <a:extLst>
            <a:ext uri="{FF2B5EF4-FFF2-40B4-BE49-F238E27FC236}">
              <a16:creationId xmlns:a16="http://schemas.microsoft.com/office/drawing/2014/main" id="{00000000-0008-0000-0300-0000F8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5" name="Imagem 504">
          <a:extLst>
            <a:ext uri="{FF2B5EF4-FFF2-40B4-BE49-F238E27FC236}">
              <a16:creationId xmlns:a16="http://schemas.microsoft.com/office/drawing/2014/main" id="{00000000-0008-0000-0300-0000F9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6" name="Imagem 505">
          <a:extLst>
            <a:ext uri="{FF2B5EF4-FFF2-40B4-BE49-F238E27FC236}">
              <a16:creationId xmlns:a16="http://schemas.microsoft.com/office/drawing/2014/main" id="{00000000-0008-0000-0300-0000FA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7" name="Imagem 506">
          <a:extLst>
            <a:ext uri="{FF2B5EF4-FFF2-40B4-BE49-F238E27FC236}">
              <a16:creationId xmlns:a16="http://schemas.microsoft.com/office/drawing/2014/main" id="{00000000-0008-0000-0300-0000FB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8" name="Imagem 507">
          <a:extLst>
            <a:ext uri="{FF2B5EF4-FFF2-40B4-BE49-F238E27FC236}">
              <a16:creationId xmlns:a16="http://schemas.microsoft.com/office/drawing/2014/main" id="{00000000-0008-0000-0300-0000FC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09" name="Imagem 508">
          <a:extLst>
            <a:ext uri="{FF2B5EF4-FFF2-40B4-BE49-F238E27FC236}">
              <a16:creationId xmlns:a16="http://schemas.microsoft.com/office/drawing/2014/main" id="{00000000-0008-0000-0300-0000FD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0" name="Imagem 509">
          <a:extLst>
            <a:ext uri="{FF2B5EF4-FFF2-40B4-BE49-F238E27FC236}">
              <a16:creationId xmlns:a16="http://schemas.microsoft.com/office/drawing/2014/main" id="{00000000-0008-0000-0300-0000FE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1" name="Imagem 510">
          <a:extLst>
            <a:ext uri="{FF2B5EF4-FFF2-40B4-BE49-F238E27FC236}">
              <a16:creationId xmlns:a16="http://schemas.microsoft.com/office/drawing/2014/main" id="{00000000-0008-0000-0300-0000FF01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2" name="Imagem 511">
          <a:extLst>
            <a:ext uri="{FF2B5EF4-FFF2-40B4-BE49-F238E27FC236}">
              <a16:creationId xmlns:a16="http://schemas.microsoft.com/office/drawing/2014/main" id="{00000000-0008-0000-0300-00000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3" name="Imagem 512">
          <a:extLst>
            <a:ext uri="{FF2B5EF4-FFF2-40B4-BE49-F238E27FC236}">
              <a16:creationId xmlns:a16="http://schemas.microsoft.com/office/drawing/2014/main" id="{00000000-0008-0000-0300-00000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4" name="Imagem 513">
          <a:extLst>
            <a:ext uri="{FF2B5EF4-FFF2-40B4-BE49-F238E27FC236}">
              <a16:creationId xmlns:a16="http://schemas.microsoft.com/office/drawing/2014/main" id="{00000000-0008-0000-0300-00000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5" name="Imagem 514">
          <a:extLst>
            <a:ext uri="{FF2B5EF4-FFF2-40B4-BE49-F238E27FC236}">
              <a16:creationId xmlns:a16="http://schemas.microsoft.com/office/drawing/2014/main" id="{00000000-0008-0000-0300-00000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6" name="Imagem 515">
          <a:extLst>
            <a:ext uri="{FF2B5EF4-FFF2-40B4-BE49-F238E27FC236}">
              <a16:creationId xmlns:a16="http://schemas.microsoft.com/office/drawing/2014/main" id="{00000000-0008-0000-0300-00000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7" name="Imagem 516">
          <a:extLst>
            <a:ext uri="{FF2B5EF4-FFF2-40B4-BE49-F238E27FC236}">
              <a16:creationId xmlns:a16="http://schemas.microsoft.com/office/drawing/2014/main" id="{00000000-0008-0000-0300-00000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8" name="Imagem 517">
          <a:extLst>
            <a:ext uri="{FF2B5EF4-FFF2-40B4-BE49-F238E27FC236}">
              <a16:creationId xmlns:a16="http://schemas.microsoft.com/office/drawing/2014/main" id="{00000000-0008-0000-0300-00000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19" name="Imagem 518">
          <a:extLst>
            <a:ext uri="{FF2B5EF4-FFF2-40B4-BE49-F238E27FC236}">
              <a16:creationId xmlns:a16="http://schemas.microsoft.com/office/drawing/2014/main" id="{00000000-0008-0000-0300-00000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0" name="Imagem 519">
          <a:extLst>
            <a:ext uri="{FF2B5EF4-FFF2-40B4-BE49-F238E27FC236}">
              <a16:creationId xmlns:a16="http://schemas.microsoft.com/office/drawing/2014/main" id="{00000000-0008-0000-0300-00000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1" name="Imagem 520">
          <a:extLst>
            <a:ext uri="{FF2B5EF4-FFF2-40B4-BE49-F238E27FC236}">
              <a16:creationId xmlns:a16="http://schemas.microsoft.com/office/drawing/2014/main" id="{00000000-0008-0000-0300-00000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2" name="Imagem 521">
          <a:extLst>
            <a:ext uri="{FF2B5EF4-FFF2-40B4-BE49-F238E27FC236}">
              <a16:creationId xmlns:a16="http://schemas.microsoft.com/office/drawing/2014/main" id="{00000000-0008-0000-0300-00000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3" name="Imagem 522">
          <a:extLst>
            <a:ext uri="{FF2B5EF4-FFF2-40B4-BE49-F238E27FC236}">
              <a16:creationId xmlns:a16="http://schemas.microsoft.com/office/drawing/2014/main" id="{00000000-0008-0000-0300-00000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4" name="Imagem 523">
          <a:extLst>
            <a:ext uri="{FF2B5EF4-FFF2-40B4-BE49-F238E27FC236}">
              <a16:creationId xmlns:a16="http://schemas.microsoft.com/office/drawing/2014/main" id="{00000000-0008-0000-0300-00000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5" name="Imagem 524">
          <a:extLst>
            <a:ext uri="{FF2B5EF4-FFF2-40B4-BE49-F238E27FC236}">
              <a16:creationId xmlns:a16="http://schemas.microsoft.com/office/drawing/2014/main" id="{00000000-0008-0000-0300-00000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6" name="Imagem 525">
          <a:extLst>
            <a:ext uri="{FF2B5EF4-FFF2-40B4-BE49-F238E27FC236}">
              <a16:creationId xmlns:a16="http://schemas.microsoft.com/office/drawing/2014/main" id="{00000000-0008-0000-0300-00000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7" name="Imagem 526">
          <a:extLst>
            <a:ext uri="{FF2B5EF4-FFF2-40B4-BE49-F238E27FC236}">
              <a16:creationId xmlns:a16="http://schemas.microsoft.com/office/drawing/2014/main" id="{00000000-0008-0000-0300-00000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8" name="Imagem 527">
          <a:extLst>
            <a:ext uri="{FF2B5EF4-FFF2-40B4-BE49-F238E27FC236}">
              <a16:creationId xmlns:a16="http://schemas.microsoft.com/office/drawing/2014/main" id="{00000000-0008-0000-0300-00001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29" name="Imagem 528">
          <a:extLst>
            <a:ext uri="{FF2B5EF4-FFF2-40B4-BE49-F238E27FC236}">
              <a16:creationId xmlns:a16="http://schemas.microsoft.com/office/drawing/2014/main" id="{00000000-0008-0000-0300-00001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0" name="Imagem 529">
          <a:extLst>
            <a:ext uri="{FF2B5EF4-FFF2-40B4-BE49-F238E27FC236}">
              <a16:creationId xmlns:a16="http://schemas.microsoft.com/office/drawing/2014/main" id="{00000000-0008-0000-0300-00001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1" name="Imagem 530">
          <a:extLst>
            <a:ext uri="{FF2B5EF4-FFF2-40B4-BE49-F238E27FC236}">
              <a16:creationId xmlns:a16="http://schemas.microsoft.com/office/drawing/2014/main" id="{00000000-0008-0000-0300-00001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2" name="Imagem 531">
          <a:extLst>
            <a:ext uri="{FF2B5EF4-FFF2-40B4-BE49-F238E27FC236}">
              <a16:creationId xmlns:a16="http://schemas.microsoft.com/office/drawing/2014/main" id="{00000000-0008-0000-0300-00001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3" name="Imagem 532">
          <a:extLst>
            <a:ext uri="{FF2B5EF4-FFF2-40B4-BE49-F238E27FC236}">
              <a16:creationId xmlns:a16="http://schemas.microsoft.com/office/drawing/2014/main" id="{00000000-0008-0000-0300-00001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4" name="Imagem 533">
          <a:extLst>
            <a:ext uri="{FF2B5EF4-FFF2-40B4-BE49-F238E27FC236}">
              <a16:creationId xmlns:a16="http://schemas.microsoft.com/office/drawing/2014/main" id="{00000000-0008-0000-0300-00001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5" name="Imagem 534">
          <a:extLst>
            <a:ext uri="{FF2B5EF4-FFF2-40B4-BE49-F238E27FC236}">
              <a16:creationId xmlns:a16="http://schemas.microsoft.com/office/drawing/2014/main" id="{00000000-0008-0000-0300-00001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6" name="Imagem 535">
          <a:extLst>
            <a:ext uri="{FF2B5EF4-FFF2-40B4-BE49-F238E27FC236}">
              <a16:creationId xmlns:a16="http://schemas.microsoft.com/office/drawing/2014/main" id="{00000000-0008-0000-0300-00001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7" name="Imagem 536">
          <a:extLst>
            <a:ext uri="{FF2B5EF4-FFF2-40B4-BE49-F238E27FC236}">
              <a16:creationId xmlns:a16="http://schemas.microsoft.com/office/drawing/2014/main" id="{00000000-0008-0000-0300-00001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8" name="Imagem 537">
          <a:extLst>
            <a:ext uri="{FF2B5EF4-FFF2-40B4-BE49-F238E27FC236}">
              <a16:creationId xmlns:a16="http://schemas.microsoft.com/office/drawing/2014/main" id="{00000000-0008-0000-0300-00001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39" name="Imagem 538">
          <a:extLst>
            <a:ext uri="{FF2B5EF4-FFF2-40B4-BE49-F238E27FC236}">
              <a16:creationId xmlns:a16="http://schemas.microsoft.com/office/drawing/2014/main" id="{00000000-0008-0000-0300-00001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0" name="Imagem 539">
          <a:extLst>
            <a:ext uri="{FF2B5EF4-FFF2-40B4-BE49-F238E27FC236}">
              <a16:creationId xmlns:a16="http://schemas.microsoft.com/office/drawing/2014/main" id="{00000000-0008-0000-0300-00001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1" name="Imagem 540">
          <a:extLst>
            <a:ext uri="{FF2B5EF4-FFF2-40B4-BE49-F238E27FC236}">
              <a16:creationId xmlns:a16="http://schemas.microsoft.com/office/drawing/2014/main" id="{00000000-0008-0000-0300-00001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2" name="Imagem 541">
          <a:extLst>
            <a:ext uri="{FF2B5EF4-FFF2-40B4-BE49-F238E27FC236}">
              <a16:creationId xmlns:a16="http://schemas.microsoft.com/office/drawing/2014/main" id="{00000000-0008-0000-0300-00001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3" name="Imagem 542">
          <a:extLst>
            <a:ext uri="{FF2B5EF4-FFF2-40B4-BE49-F238E27FC236}">
              <a16:creationId xmlns:a16="http://schemas.microsoft.com/office/drawing/2014/main" id="{00000000-0008-0000-0300-00001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4" name="Imagem 543">
          <a:extLst>
            <a:ext uri="{FF2B5EF4-FFF2-40B4-BE49-F238E27FC236}">
              <a16:creationId xmlns:a16="http://schemas.microsoft.com/office/drawing/2014/main" id="{00000000-0008-0000-0300-00002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5" name="Imagem 544">
          <a:extLst>
            <a:ext uri="{FF2B5EF4-FFF2-40B4-BE49-F238E27FC236}">
              <a16:creationId xmlns:a16="http://schemas.microsoft.com/office/drawing/2014/main" id="{00000000-0008-0000-0300-00002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6" name="Imagem 545">
          <a:extLst>
            <a:ext uri="{FF2B5EF4-FFF2-40B4-BE49-F238E27FC236}">
              <a16:creationId xmlns:a16="http://schemas.microsoft.com/office/drawing/2014/main" id="{00000000-0008-0000-0300-00002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7" name="Imagem 546">
          <a:extLst>
            <a:ext uri="{FF2B5EF4-FFF2-40B4-BE49-F238E27FC236}">
              <a16:creationId xmlns:a16="http://schemas.microsoft.com/office/drawing/2014/main" id="{00000000-0008-0000-0300-00002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8" name="Imagem 547">
          <a:extLst>
            <a:ext uri="{FF2B5EF4-FFF2-40B4-BE49-F238E27FC236}">
              <a16:creationId xmlns:a16="http://schemas.microsoft.com/office/drawing/2014/main" id="{00000000-0008-0000-0300-00002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49" name="Imagem 548">
          <a:extLst>
            <a:ext uri="{FF2B5EF4-FFF2-40B4-BE49-F238E27FC236}">
              <a16:creationId xmlns:a16="http://schemas.microsoft.com/office/drawing/2014/main" id="{00000000-0008-0000-0300-00002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0" name="Imagem 549">
          <a:extLst>
            <a:ext uri="{FF2B5EF4-FFF2-40B4-BE49-F238E27FC236}">
              <a16:creationId xmlns:a16="http://schemas.microsoft.com/office/drawing/2014/main" id="{00000000-0008-0000-0300-00002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1" name="Imagem 550">
          <a:extLst>
            <a:ext uri="{FF2B5EF4-FFF2-40B4-BE49-F238E27FC236}">
              <a16:creationId xmlns:a16="http://schemas.microsoft.com/office/drawing/2014/main" id="{00000000-0008-0000-0300-00002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2" name="Imagem 551">
          <a:extLst>
            <a:ext uri="{FF2B5EF4-FFF2-40B4-BE49-F238E27FC236}">
              <a16:creationId xmlns:a16="http://schemas.microsoft.com/office/drawing/2014/main" id="{00000000-0008-0000-0300-00002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3" name="Imagem 552">
          <a:extLst>
            <a:ext uri="{FF2B5EF4-FFF2-40B4-BE49-F238E27FC236}">
              <a16:creationId xmlns:a16="http://schemas.microsoft.com/office/drawing/2014/main" id="{00000000-0008-0000-0300-00002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4" name="Imagem 553">
          <a:extLst>
            <a:ext uri="{FF2B5EF4-FFF2-40B4-BE49-F238E27FC236}">
              <a16:creationId xmlns:a16="http://schemas.microsoft.com/office/drawing/2014/main" id="{00000000-0008-0000-0300-00002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5" name="Imagem 554">
          <a:extLst>
            <a:ext uri="{FF2B5EF4-FFF2-40B4-BE49-F238E27FC236}">
              <a16:creationId xmlns:a16="http://schemas.microsoft.com/office/drawing/2014/main" id="{00000000-0008-0000-0300-00002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6" name="Imagem 555">
          <a:extLst>
            <a:ext uri="{FF2B5EF4-FFF2-40B4-BE49-F238E27FC236}">
              <a16:creationId xmlns:a16="http://schemas.microsoft.com/office/drawing/2014/main" id="{00000000-0008-0000-0300-00002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7" name="Imagem 556">
          <a:extLst>
            <a:ext uri="{FF2B5EF4-FFF2-40B4-BE49-F238E27FC236}">
              <a16:creationId xmlns:a16="http://schemas.microsoft.com/office/drawing/2014/main" id="{00000000-0008-0000-0300-00002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8" name="Imagem 557">
          <a:extLst>
            <a:ext uri="{FF2B5EF4-FFF2-40B4-BE49-F238E27FC236}">
              <a16:creationId xmlns:a16="http://schemas.microsoft.com/office/drawing/2014/main" id="{00000000-0008-0000-0300-00002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59" name="Imagem 558">
          <a:extLst>
            <a:ext uri="{FF2B5EF4-FFF2-40B4-BE49-F238E27FC236}">
              <a16:creationId xmlns:a16="http://schemas.microsoft.com/office/drawing/2014/main" id="{00000000-0008-0000-0300-00002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0" name="Imagem 559">
          <a:extLst>
            <a:ext uri="{FF2B5EF4-FFF2-40B4-BE49-F238E27FC236}">
              <a16:creationId xmlns:a16="http://schemas.microsoft.com/office/drawing/2014/main" id="{00000000-0008-0000-0300-00003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1" name="Imagem 560">
          <a:extLst>
            <a:ext uri="{FF2B5EF4-FFF2-40B4-BE49-F238E27FC236}">
              <a16:creationId xmlns:a16="http://schemas.microsoft.com/office/drawing/2014/main" id="{00000000-0008-0000-0300-00003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2" name="Imagem 561">
          <a:extLst>
            <a:ext uri="{FF2B5EF4-FFF2-40B4-BE49-F238E27FC236}">
              <a16:creationId xmlns:a16="http://schemas.microsoft.com/office/drawing/2014/main" id="{00000000-0008-0000-0300-00003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3" name="Imagem 562">
          <a:extLst>
            <a:ext uri="{FF2B5EF4-FFF2-40B4-BE49-F238E27FC236}">
              <a16:creationId xmlns:a16="http://schemas.microsoft.com/office/drawing/2014/main" id="{00000000-0008-0000-0300-00003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4" name="Imagem 563">
          <a:extLst>
            <a:ext uri="{FF2B5EF4-FFF2-40B4-BE49-F238E27FC236}">
              <a16:creationId xmlns:a16="http://schemas.microsoft.com/office/drawing/2014/main" id="{00000000-0008-0000-0300-00003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5" name="Imagem 564">
          <a:extLst>
            <a:ext uri="{FF2B5EF4-FFF2-40B4-BE49-F238E27FC236}">
              <a16:creationId xmlns:a16="http://schemas.microsoft.com/office/drawing/2014/main" id="{00000000-0008-0000-0300-00003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6" name="Imagem 565">
          <a:extLst>
            <a:ext uri="{FF2B5EF4-FFF2-40B4-BE49-F238E27FC236}">
              <a16:creationId xmlns:a16="http://schemas.microsoft.com/office/drawing/2014/main" id="{00000000-0008-0000-0300-00003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7" name="Imagem 566">
          <a:extLst>
            <a:ext uri="{FF2B5EF4-FFF2-40B4-BE49-F238E27FC236}">
              <a16:creationId xmlns:a16="http://schemas.microsoft.com/office/drawing/2014/main" id="{00000000-0008-0000-0300-00003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8" name="Imagem 567">
          <a:extLst>
            <a:ext uri="{FF2B5EF4-FFF2-40B4-BE49-F238E27FC236}">
              <a16:creationId xmlns:a16="http://schemas.microsoft.com/office/drawing/2014/main" id="{00000000-0008-0000-0300-00003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69" name="Imagem 568">
          <a:extLst>
            <a:ext uri="{FF2B5EF4-FFF2-40B4-BE49-F238E27FC236}">
              <a16:creationId xmlns:a16="http://schemas.microsoft.com/office/drawing/2014/main" id="{00000000-0008-0000-0300-00003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0" name="Imagem 569">
          <a:extLst>
            <a:ext uri="{FF2B5EF4-FFF2-40B4-BE49-F238E27FC236}">
              <a16:creationId xmlns:a16="http://schemas.microsoft.com/office/drawing/2014/main" id="{00000000-0008-0000-0300-00003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1" name="Imagem 570">
          <a:extLst>
            <a:ext uri="{FF2B5EF4-FFF2-40B4-BE49-F238E27FC236}">
              <a16:creationId xmlns:a16="http://schemas.microsoft.com/office/drawing/2014/main" id="{00000000-0008-0000-0300-00003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2" name="Imagem 571">
          <a:extLst>
            <a:ext uri="{FF2B5EF4-FFF2-40B4-BE49-F238E27FC236}">
              <a16:creationId xmlns:a16="http://schemas.microsoft.com/office/drawing/2014/main" id="{00000000-0008-0000-0300-00003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3" name="Imagem 572">
          <a:extLst>
            <a:ext uri="{FF2B5EF4-FFF2-40B4-BE49-F238E27FC236}">
              <a16:creationId xmlns:a16="http://schemas.microsoft.com/office/drawing/2014/main" id="{00000000-0008-0000-0300-00003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4" name="Imagem 573">
          <a:extLst>
            <a:ext uri="{FF2B5EF4-FFF2-40B4-BE49-F238E27FC236}">
              <a16:creationId xmlns:a16="http://schemas.microsoft.com/office/drawing/2014/main" id="{00000000-0008-0000-0300-00003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5" name="Imagem 574">
          <a:extLst>
            <a:ext uri="{FF2B5EF4-FFF2-40B4-BE49-F238E27FC236}">
              <a16:creationId xmlns:a16="http://schemas.microsoft.com/office/drawing/2014/main" id="{00000000-0008-0000-0300-00003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6" name="Imagem 575">
          <a:extLst>
            <a:ext uri="{FF2B5EF4-FFF2-40B4-BE49-F238E27FC236}">
              <a16:creationId xmlns:a16="http://schemas.microsoft.com/office/drawing/2014/main" id="{00000000-0008-0000-0300-00004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7" name="Imagem 576">
          <a:extLst>
            <a:ext uri="{FF2B5EF4-FFF2-40B4-BE49-F238E27FC236}">
              <a16:creationId xmlns:a16="http://schemas.microsoft.com/office/drawing/2014/main" id="{00000000-0008-0000-0300-00004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8" name="Imagem 577">
          <a:extLst>
            <a:ext uri="{FF2B5EF4-FFF2-40B4-BE49-F238E27FC236}">
              <a16:creationId xmlns:a16="http://schemas.microsoft.com/office/drawing/2014/main" id="{00000000-0008-0000-0300-00004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79" name="Imagem 578">
          <a:extLst>
            <a:ext uri="{FF2B5EF4-FFF2-40B4-BE49-F238E27FC236}">
              <a16:creationId xmlns:a16="http://schemas.microsoft.com/office/drawing/2014/main" id="{00000000-0008-0000-0300-00004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0" name="Imagem 579">
          <a:extLst>
            <a:ext uri="{FF2B5EF4-FFF2-40B4-BE49-F238E27FC236}">
              <a16:creationId xmlns:a16="http://schemas.microsoft.com/office/drawing/2014/main" id="{00000000-0008-0000-0300-00004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1" name="Imagem 580">
          <a:extLst>
            <a:ext uri="{FF2B5EF4-FFF2-40B4-BE49-F238E27FC236}">
              <a16:creationId xmlns:a16="http://schemas.microsoft.com/office/drawing/2014/main" id="{00000000-0008-0000-0300-00004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2" name="Imagem 581">
          <a:extLst>
            <a:ext uri="{FF2B5EF4-FFF2-40B4-BE49-F238E27FC236}">
              <a16:creationId xmlns:a16="http://schemas.microsoft.com/office/drawing/2014/main" id="{00000000-0008-0000-0300-00004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3" name="Imagem 582">
          <a:extLst>
            <a:ext uri="{FF2B5EF4-FFF2-40B4-BE49-F238E27FC236}">
              <a16:creationId xmlns:a16="http://schemas.microsoft.com/office/drawing/2014/main" id="{00000000-0008-0000-0300-00004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4" name="Imagem 583">
          <a:extLst>
            <a:ext uri="{FF2B5EF4-FFF2-40B4-BE49-F238E27FC236}">
              <a16:creationId xmlns:a16="http://schemas.microsoft.com/office/drawing/2014/main" id="{00000000-0008-0000-0300-00004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5" name="Imagem 584">
          <a:extLst>
            <a:ext uri="{FF2B5EF4-FFF2-40B4-BE49-F238E27FC236}">
              <a16:creationId xmlns:a16="http://schemas.microsoft.com/office/drawing/2014/main" id="{00000000-0008-0000-0300-00004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6" name="Imagem 585">
          <a:extLst>
            <a:ext uri="{FF2B5EF4-FFF2-40B4-BE49-F238E27FC236}">
              <a16:creationId xmlns:a16="http://schemas.microsoft.com/office/drawing/2014/main" id="{00000000-0008-0000-0300-00004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7" name="Imagem 586">
          <a:extLst>
            <a:ext uri="{FF2B5EF4-FFF2-40B4-BE49-F238E27FC236}">
              <a16:creationId xmlns:a16="http://schemas.microsoft.com/office/drawing/2014/main" id="{00000000-0008-0000-0300-00004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8" name="Imagem 587">
          <a:extLst>
            <a:ext uri="{FF2B5EF4-FFF2-40B4-BE49-F238E27FC236}">
              <a16:creationId xmlns:a16="http://schemas.microsoft.com/office/drawing/2014/main" id="{00000000-0008-0000-0300-00004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89" name="Imagem 588">
          <a:extLst>
            <a:ext uri="{FF2B5EF4-FFF2-40B4-BE49-F238E27FC236}">
              <a16:creationId xmlns:a16="http://schemas.microsoft.com/office/drawing/2014/main" id="{00000000-0008-0000-0300-00004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0" name="Imagem 589">
          <a:extLst>
            <a:ext uri="{FF2B5EF4-FFF2-40B4-BE49-F238E27FC236}">
              <a16:creationId xmlns:a16="http://schemas.microsoft.com/office/drawing/2014/main" id="{00000000-0008-0000-0300-00004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1" name="Imagem 590">
          <a:extLst>
            <a:ext uri="{FF2B5EF4-FFF2-40B4-BE49-F238E27FC236}">
              <a16:creationId xmlns:a16="http://schemas.microsoft.com/office/drawing/2014/main" id="{00000000-0008-0000-0300-00004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2" name="Imagem 591">
          <a:extLst>
            <a:ext uri="{FF2B5EF4-FFF2-40B4-BE49-F238E27FC236}">
              <a16:creationId xmlns:a16="http://schemas.microsoft.com/office/drawing/2014/main" id="{00000000-0008-0000-0300-00005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3" name="Imagem 592">
          <a:extLst>
            <a:ext uri="{FF2B5EF4-FFF2-40B4-BE49-F238E27FC236}">
              <a16:creationId xmlns:a16="http://schemas.microsoft.com/office/drawing/2014/main" id="{00000000-0008-0000-0300-00005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4" name="Imagem 593">
          <a:extLst>
            <a:ext uri="{FF2B5EF4-FFF2-40B4-BE49-F238E27FC236}">
              <a16:creationId xmlns:a16="http://schemas.microsoft.com/office/drawing/2014/main" id="{00000000-0008-0000-0300-00005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5" name="Imagem 594">
          <a:extLst>
            <a:ext uri="{FF2B5EF4-FFF2-40B4-BE49-F238E27FC236}">
              <a16:creationId xmlns:a16="http://schemas.microsoft.com/office/drawing/2014/main" id="{00000000-0008-0000-0300-00005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6" name="Imagem 595">
          <a:extLst>
            <a:ext uri="{FF2B5EF4-FFF2-40B4-BE49-F238E27FC236}">
              <a16:creationId xmlns:a16="http://schemas.microsoft.com/office/drawing/2014/main" id="{00000000-0008-0000-0300-00005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7" name="Imagem 596">
          <a:extLst>
            <a:ext uri="{FF2B5EF4-FFF2-40B4-BE49-F238E27FC236}">
              <a16:creationId xmlns:a16="http://schemas.microsoft.com/office/drawing/2014/main" id="{00000000-0008-0000-0300-00005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8" name="Imagem 597">
          <a:extLst>
            <a:ext uri="{FF2B5EF4-FFF2-40B4-BE49-F238E27FC236}">
              <a16:creationId xmlns:a16="http://schemas.microsoft.com/office/drawing/2014/main" id="{00000000-0008-0000-0300-00005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599" name="Imagem 598">
          <a:extLst>
            <a:ext uri="{FF2B5EF4-FFF2-40B4-BE49-F238E27FC236}">
              <a16:creationId xmlns:a16="http://schemas.microsoft.com/office/drawing/2014/main" id="{00000000-0008-0000-0300-00005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0" name="Imagem 599">
          <a:extLst>
            <a:ext uri="{FF2B5EF4-FFF2-40B4-BE49-F238E27FC236}">
              <a16:creationId xmlns:a16="http://schemas.microsoft.com/office/drawing/2014/main" id="{00000000-0008-0000-0300-00005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1" name="Imagem 600">
          <a:extLst>
            <a:ext uri="{FF2B5EF4-FFF2-40B4-BE49-F238E27FC236}">
              <a16:creationId xmlns:a16="http://schemas.microsoft.com/office/drawing/2014/main" id="{00000000-0008-0000-0300-00005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2" name="Imagem 601">
          <a:extLst>
            <a:ext uri="{FF2B5EF4-FFF2-40B4-BE49-F238E27FC236}">
              <a16:creationId xmlns:a16="http://schemas.microsoft.com/office/drawing/2014/main" id="{00000000-0008-0000-0300-00005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3" name="Imagem 602">
          <a:extLst>
            <a:ext uri="{FF2B5EF4-FFF2-40B4-BE49-F238E27FC236}">
              <a16:creationId xmlns:a16="http://schemas.microsoft.com/office/drawing/2014/main" id="{00000000-0008-0000-0300-00005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4" name="Imagem 603">
          <a:extLst>
            <a:ext uri="{FF2B5EF4-FFF2-40B4-BE49-F238E27FC236}">
              <a16:creationId xmlns:a16="http://schemas.microsoft.com/office/drawing/2014/main" id="{00000000-0008-0000-0300-00005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5" name="Imagem 604">
          <a:extLst>
            <a:ext uri="{FF2B5EF4-FFF2-40B4-BE49-F238E27FC236}">
              <a16:creationId xmlns:a16="http://schemas.microsoft.com/office/drawing/2014/main" id="{00000000-0008-0000-0300-00005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6" name="Imagem 605">
          <a:extLst>
            <a:ext uri="{FF2B5EF4-FFF2-40B4-BE49-F238E27FC236}">
              <a16:creationId xmlns:a16="http://schemas.microsoft.com/office/drawing/2014/main" id="{00000000-0008-0000-0300-00005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7" name="Imagem 606">
          <a:extLst>
            <a:ext uri="{FF2B5EF4-FFF2-40B4-BE49-F238E27FC236}">
              <a16:creationId xmlns:a16="http://schemas.microsoft.com/office/drawing/2014/main" id="{00000000-0008-0000-0300-00005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8" name="Imagem 607">
          <a:extLst>
            <a:ext uri="{FF2B5EF4-FFF2-40B4-BE49-F238E27FC236}">
              <a16:creationId xmlns:a16="http://schemas.microsoft.com/office/drawing/2014/main" id="{00000000-0008-0000-0300-00006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09" name="Imagem 608">
          <a:extLst>
            <a:ext uri="{FF2B5EF4-FFF2-40B4-BE49-F238E27FC236}">
              <a16:creationId xmlns:a16="http://schemas.microsoft.com/office/drawing/2014/main" id="{00000000-0008-0000-0300-00006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0" name="Imagem 609">
          <a:extLst>
            <a:ext uri="{FF2B5EF4-FFF2-40B4-BE49-F238E27FC236}">
              <a16:creationId xmlns:a16="http://schemas.microsoft.com/office/drawing/2014/main" id="{00000000-0008-0000-0300-00006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1" name="Imagem 610">
          <a:extLst>
            <a:ext uri="{FF2B5EF4-FFF2-40B4-BE49-F238E27FC236}">
              <a16:creationId xmlns:a16="http://schemas.microsoft.com/office/drawing/2014/main" id="{00000000-0008-0000-0300-00006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2" name="Imagem 611">
          <a:extLst>
            <a:ext uri="{FF2B5EF4-FFF2-40B4-BE49-F238E27FC236}">
              <a16:creationId xmlns:a16="http://schemas.microsoft.com/office/drawing/2014/main" id="{00000000-0008-0000-0300-00006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3" name="Imagem 612">
          <a:extLst>
            <a:ext uri="{FF2B5EF4-FFF2-40B4-BE49-F238E27FC236}">
              <a16:creationId xmlns:a16="http://schemas.microsoft.com/office/drawing/2014/main" id="{00000000-0008-0000-0300-00006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4" name="Imagem 613">
          <a:extLst>
            <a:ext uri="{FF2B5EF4-FFF2-40B4-BE49-F238E27FC236}">
              <a16:creationId xmlns:a16="http://schemas.microsoft.com/office/drawing/2014/main" id="{00000000-0008-0000-0300-00006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5" name="Imagem 614">
          <a:extLst>
            <a:ext uri="{FF2B5EF4-FFF2-40B4-BE49-F238E27FC236}">
              <a16:creationId xmlns:a16="http://schemas.microsoft.com/office/drawing/2014/main" id="{00000000-0008-0000-0300-00006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6" name="Imagem 615">
          <a:extLst>
            <a:ext uri="{FF2B5EF4-FFF2-40B4-BE49-F238E27FC236}">
              <a16:creationId xmlns:a16="http://schemas.microsoft.com/office/drawing/2014/main" id="{00000000-0008-0000-0300-00006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7" name="Imagem 616">
          <a:extLst>
            <a:ext uri="{FF2B5EF4-FFF2-40B4-BE49-F238E27FC236}">
              <a16:creationId xmlns:a16="http://schemas.microsoft.com/office/drawing/2014/main" id="{00000000-0008-0000-0300-00006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8" name="Imagem 617">
          <a:extLst>
            <a:ext uri="{FF2B5EF4-FFF2-40B4-BE49-F238E27FC236}">
              <a16:creationId xmlns:a16="http://schemas.microsoft.com/office/drawing/2014/main" id="{00000000-0008-0000-0300-00006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19" name="Imagem 618">
          <a:extLst>
            <a:ext uri="{FF2B5EF4-FFF2-40B4-BE49-F238E27FC236}">
              <a16:creationId xmlns:a16="http://schemas.microsoft.com/office/drawing/2014/main" id="{00000000-0008-0000-0300-00006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0" name="Imagem 619">
          <a:extLst>
            <a:ext uri="{FF2B5EF4-FFF2-40B4-BE49-F238E27FC236}">
              <a16:creationId xmlns:a16="http://schemas.microsoft.com/office/drawing/2014/main" id="{00000000-0008-0000-0300-00006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1" name="Imagem 620">
          <a:extLst>
            <a:ext uri="{FF2B5EF4-FFF2-40B4-BE49-F238E27FC236}">
              <a16:creationId xmlns:a16="http://schemas.microsoft.com/office/drawing/2014/main" id="{00000000-0008-0000-0300-00006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2" name="Imagem 621">
          <a:extLst>
            <a:ext uri="{FF2B5EF4-FFF2-40B4-BE49-F238E27FC236}">
              <a16:creationId xmlns:a16="http://schemas.microsoft.com/office/drawing/2014/main" id="{00000000-0008-0000-0300-00006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3" name="Imagem 622">
          <a:extLst>
            <a:ext uri="{FF2B5EF4-FFF2-40B4-BE49-F238E27FC236}">
              <a16:creationId xmlns:a16="http://schemas.microsoft.com/office/drawing/2014/main" id="{00000000-0008-0000-0300-00006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4" name="Imagem 623">
          <a:extLst>
            <a:ext uri="{FF2B5EF4-FFF2-40B4-BE49-F238E27FC236}">
              <a16:creationId xmlns:a16="http://schemas.microsoft.com/office/drawing/2014/main" id="{00000000-0008-0000-0300-00007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5" name="Imagem 624">
          <a:extLst>
            <a:ext uri="{FF2B5EF4-FFF2-40B4-BE49-F238E27FC236}">
              <a16:creationId xmlns:a16="http://schemas.microsoft.com/office/drawing/2014/main" id="{00000000-0008-0000-0300-00007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6" name="Imagem 625">
          <a:extLst>
            <a:ext uri="{FF2B5EF4-FFF2-40B4-BE49-F238E27FC236}">
              <a16:creationId xmlns:a16="http://schemas.microsoft.com/office/drawing/2014/main" id="{00000000-0008-0000-0300-00007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7" name="Imagem 626">
          <a:extLst>
            <a:ext uri="{FF2B5EF4-FFF2-40B4-BE49-F238E27FC236}">
              <a16:creationId xmlns:a16="http://schemas.microsoft.com/office/drawing/2014/main" id="{00000000-0008-0000-0300-00007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8" name="Imagem 627">
          <a:extLst>
            <a:ext uri="{FF2B5EF4-FFF2-40B4-BE49-F238E27FC236}">
              <a16:creationId xmlns:a16="http://schemas.microsoft.com/office/drawing/2014/main" id="{00000000-0008-0000-0300-00007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29" name="Imagem 628">
          <a:extLst>
            <a:ext uri="{FF2B5EF4-FFF2-40B4-BE49-F238E27FC236}">
              <a16:creationId xmlns:a16="http://schemas.microsoft.com/office/drawing/2014/main" id="{00000000-0008-0000-0300-00007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0" name="Imagem 629">
          <a:extLst>
            <a:ext uri="{FF2B5EF4-FFF2-40B4-BE49-F238E27FC236}">
              <a16:creationId xmlns:a16="http://schemas.microsoft.com/office/drawing/2014/main" id="{00000000-0008-0000-0300-00007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1" name="Imagem 630">
          <a:extLst>
            <a:ext uri="{FF2B5EF4-FFF2-40B4-BE49-F238E27FC236}">
              <a16:creationId xmlns:a16="http://schemas.microsoft.com/office/drawing/2014/main" id="{00000000-0008-0000-0300-00007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2" name="Imagem 631">
          <a:extLst>
            <a:ext uri="{FF2B5EF4-FFF2-40B4-BE49-F238E27FC236}">
              <a16:creationId xmlns:a16="http://schemas.microsoft.com/office/drawing/2014/main" id="{00000000-0008-0000-0300-00007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3" name="Imagem 632">
          <a:extLst>
            <a:ext uri="{FF2B5EF4-FFF2-40B4-BE49-F238E27FC236}">
              <a16:creationId xmlns:a16="http://schemas.microsoft.com/office/drawing/2014/main" id="{00000000-0008-0000-0300-00007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4" name="Imagem 633">
          <a:extLst>
            <a:ext uri="{FF2B5EF4-FFF2-40B4-BE49-F238E27FC236}">
              <a16:creationId xmlns:a16="http://schemas.microsoft.com/office/drawing/2014/main" id="{00000000-0008-0000-0300-00007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5" name="Imagem 634">
          <a:extLst>
            <a:ext uri="{FF2B5EF4-FFF2-40B4-BE49-F238E27FC236}">
              <a16:creationId xmlns:a16="http://schemas.microsoft.com/office/drawing/2014/main" id="{00000000-0008-0000-0300-00007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6" name="Imagem 635">
          <a:extLst>
            <a:ext uri="{FF2B5EF4-FFF2-40B4-BE49-F238E27FC236}">
              <a16:creationId xmlns:a16="http://schemas.microsoft.com/office/drawing/2014/main" id="{00000000-0008-0000-0300-00007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7" name="Imagem 636">
          <a:extLst>
            <a:ext uri="{FF2B5EF4-FFF2-40B4-BE49-F238E27FC236}">
              <a16:creationId xmlns:a16="http://schemas.microsoft.com/office/drawing/2014/main" id="{00000000-0008-0000-0300-00007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8" name="Imagem 637">
          <a:extLst>
            <a:ext uri="{FF2B5EF4-FFF2-40B4-BE49-F238E27FC236}">
              <a16:creationId xmlns:a16="http://schemas.microsoft.com/office/drawing/2014/main" id="{00000000-0008-0000-0300-00007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39" name="Imagem 638">
          <a:extLst>
            <a:ext uri="{FF2B5EF4-FFF2-40B4-BE49-F238E27FC236}">
              <a16:creationId xmlns:a16="http://schemas.microsoft.com/office/drawing/2014/main" id="{00000000-0008-0000-0300-00007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0" name="Imagem 639">
          <a:extLst>
            <a:ext uri="{FF2B5EF4-FFF2-40B4-BE49-F238E27FC236}">
              <a16:creationId xmlns:a16="http://schemas.microsoft.com/office/drawing/2014/main" id="{00000000-0008-0000-0300-00008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1" name="Imagem 640">
          <a:extLst>
            <a:ext uri="{FF2B5EF4-FFF2-40B4-BE49-F238E27FC236}">
              <a16:creationId xmlns:a16="http://schemas.microsoft.com/office/drawing/2014/main" id="{00000000-0008-0000-0300-00008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2" name="Imagem 641">
          <a:extLst>
            <a:ext uri="{FF2B5EF4-FFF2-40B4-BE49-F238E27FC236}">
              <a16:creationId xmlns:a16="http://schemas.microsoft.com/office/drawing/2014/main" id="{00000000-0008-0000-0300-00008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3" name="Imagem 642">
          <a:extLst>
            <a:ext uri="{FF2B5EF4-FFF2-40B4-BE49-F238E27FC236}">
              <a16:creationId xmlns:a16="http://schemas.microsoft.com/office/drawing/2014/main" id="{00000000-0008-0000-0300-00008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4" name="Imagem 643">
          <a:extLst>
            <a:ext uri="{FF2B5EF4-FFF2-40B4-BE49-F238E27FC236}">
              <a16:creationId xmlns:a16="http://schemas.microsoft.com/office/drawing/2014/main" id="{00000000-0008-0000-0300-00008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5" name="Imagem 644">
          <a:extLst>
            <a:ext uri="{FF2B5EF4-FFF2-40B4-BE49-F238E27FC236}">
              <a16:creationId xmlns:a16="http://schemas.microsoft.com/office/drawing/2014/main" id="{00000000-0008-0000-0300-00008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6" name="Imagem 645">
          <a:extLst>
            <a:ext uri="{FF2B5EF4-FFF2-40B4-BE49-F238E27FC236}">
              <a16:creationId xmlns:a16="http://schemas.microsoft.com/office/drawing/2014/main" id="{00000000-0008-0000-0300-00008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7" name="Imagem 646">
          <a:extLst>
            <a:ext uri="{FF2B5EF4-FFF2-40B4-BE49-F238E27FC236}">
              <a16:creationId xmlns:a16="http://schemas.microsoft.com/office/drawing/2014/main" id="{00000000-0008-0000-0300-00008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8" name="Imagem 647">
          <a:extLst>
            <a:ext uri="{FF2B5EF4-FFF2-40B4-BE49-F238E27FC236}">
              <a16:creationId xmlns:a16="http://schemas.microsoft.com/office/drawing/2014/main" id="{00000000-0008-0000-0300-00008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49" name="Imagem 648">
          <a:extLst>
            <a:ext uri="{FF2B5EF4-FFF2-40B4-BE49-F238E27FC236}">
              <a16:creationId xmlns:a16="http://schemas.microsoft.com/office/drawing/2014/main" id="{00000000-0008-0000-0300-00008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0" name="Imagem 649">
          <a:extLst>
            <a:ext uri="{FF2B5EF4-FFF2-40B4-BE49-F238E27FC236}">
              <a16:creationId xmlns:a16="http://schemas.microsoft.com/office/drawing/2014/main" id="{00000000-0008-0000-0300-00008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1" name="Imagem 650">
          <a:extLst>
            <a:ext uri="{FF2B5EF4-FFF2-40B4-BE49-F238E27FC236}">
              <a16:creationId xmlns:a16="http://schemas.microsoft.com/office/drawing/2014/main" id="{00000000-0008-0000-0300-00008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2" name="Imagem 651">
          <a:extLst>
            <a:ext uri="{FF2B5EF4-FFF2-40B4-BE49-F238E27FC236}">
              <a16:creationId xmlns:a16="http://schemas.microsoft.com/office/drawing/2014/main" id="{00000000-0008-0000-0300-00008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3" name="Imagem 652">
          <a:extLst>
            <a:ext uri="{FF2B5EF4-FFF2-40B4-BE49-F238E27FC236}">
              <a16:creationId xmlns:a16="http://schemas.microsoft.com/office/drawing/2014/main" id="{00000000-0008-0000-0300-00008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4" name="Imagem 653">
          <a:extLst>
            <a:ext uri="{FF2B5EF4-FFF2-40B4-BE49-F238E27FC236}">
              <a16:creationId xmlns:a16="http://schemas.microsoft.com/office/drawing/2014/main" id="{00000000-0008-0000-0300-00008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5" name="Imagem 654">
          <a:extLst>
            <a:ext uri="{FF2B5EF4-FFF2-40B4-BE49-F238E27FC236}">
              <a16:creationId xmlns:a16="http://schemas.microsoft.com/office/drawing/2014/main" id="{00000000-0008-0000-0300-00008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6" name="Imagem 655">
          <a:extLst>
            <a:ext uri="{FF2B5EF4-FFF2-40B4-BE49-F238E27FC236}">
              <a16:creationId xmlns:a16="http://schemas.microsoft.com/office/drawing/2014/main" id="{00000000-0008-0000-0300-00009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7" name="Imagem 656">
          <a:extLst>
            <a:ext uri="{FF2B5EF4-FFF2-40B4-BE49-F238E27FC236}">
              <a16:creationId xmlns:a16="http://schemas.microsoft.com/office/drawing/2014/main" id="{00000000-0008-0000-0300-00009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8" name="Imagem 657">
          <a:extLst>
            <a:ext uri="{FF2B5EF4-FFF2-40B4-BE49-F238E27FC236}">
              <a16:creationId xmlns:a16="http://schemas.microsoft.com/office/drawing/2014/main" id="{00000000-0008-0000-0300-00009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59" name="Imagem 658">
          <a:extLst>
            <a:ext uri="{FF2B5EF4-FFF2-40B4-BE49-F238E27FC236}">
              <a16:creationId xmlns:a16="http://schemas.microsoft.com/office/drawing/2014/main" id="{00000000-0008-0000-0300-00009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0" name="Imagem 659">
          <a:extLst>
            <a:ext uri="{FF2B5EF4-FFF2-40B4-BE49-F238E27FC236}">
              <a16:creationId xmlns:a16="http://schemas.microsoft.com/office/drawing/2014/main" id="{00000000-0008-0000-0300-00009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1" name="Imagem 660">
          <a:extLst>
            <a:ext uri="{FF2B5EF4-FFF2-40B4-BE49-F238E27FC236}">
              <a16:creationId xmlns:a16="http://schemas.microsoft.com/office/drawing/2014/main" id="{00000000-0008-0000-0300-00009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2" name="Imagem 661">
          <a:extLst>
            <a:ext uri="{FF2B5EF4-FFF2-40B4-BE49-F238E27FC236}">
              <a16:creationId xmlns:a16="http://schemas.microsoft.com/office/drawing/2014/main" id="{00000000-0008-0000-0300-00009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3" name="Imagem 662">
          <a:extLst>
            <a:ext uri="{FF2B5EF4-FFF2-40B4-BE49-F238E27FC236}">
              <a16:creationId xmlns:a16="http://schemas.microsoft.com/office/drawing/2014/main" id="{00000000-0008-0000-0300-00009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4" name="Imagem 663">
          <a:extLst>
            <a:ext uri="{FF2B5EF4-FFF2-40B4-BE49-F238E27FC236}">
              <a16:creationId xmlns:a16="http://schemas.microsoft.com/office/drawing/2014/main" id="{00000000-0008-0000-0300-00009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5" name="Imagem 664">
          <a:extLst>
            <a:ext uri="{FF2B5EF4-FFF2-40B4-BE49-F238E27FC236}">
              <a16:creationId xmlns:a16="http://schemas.microsoft.com/office/drawing/2014/main" id="{00000000-0008-0000-0300-00009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6" name="Imagem 665">
          <a:extLst>
            <a:ext uri="{FF2B5EF4-FFF2-40B4-BE49-F238E27FC236}">
              <a16:creationId xmlns:a16="http://schemas.microsoft.com/office/drawing/2014/main" id="{00000000-0008-0000-0300-00009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7" name="Imagem 666">
          <a:extLst>
            <a:ext uri="{FF2B5EF4-FFF2-40B4-BE49-F238E27FC236}">
              <a16:creationId xmlns:a16="http://schemas.microsoft.com/office/drawing/2014/main" id="{00000000-0008-0000-0300-00009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8" name="Imagem 667">
          <a:extLst>
            <a:ext uri="{FF2B5EF4-FFF2-40B4-BE49-F238E27FC236}">
              <a16:creationId xmlns:a16="http://schemas.microsoft.com/office/drawing/2014/main" id="{00000000-0008-0000-0300-00009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69" name="Imagem 668">
          <a:extLst>
            <a:ext uri="{FF2B5EF4-FFF2-40B4-BE49-F238E27FC236}">
              <a16:creationId xmlns:a16="http://schemas.microsoft.com/office/drawing/2014/main" id="{00000000-0008-0000-0300-00009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0" name="Imagem 669">
          <a:extLst>
            <a:ext uri="{FF2B5EF4-FFF2-40B4-BE49-F238E27FC236}">
              <a16:creationId xmlns:a16="http://schemas.microsoft.com/office/drawing/2014/main" id="{00000000-0008-0000-0300-00009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1" name="Imagem 670">
          <a:extLst>
            <a:ext uri="{FF2B5EF4-FFF2-40B4-BE49-F238E27FC236}">
              <a16:creationId xmlns:a16="http://schemas.microsoft.com/office/drawing/2014/main" id="{00000000-0008-0000-0300-00009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2" name="Imagem 671">
          <a:extLst>
            <a:ext uri="{FF2B5EF4-FFF2-40B4-BE49-F238E27FC236}">
              <a16:creationId xmlns:a16="http://schemas.microsoft.com/office/drawing/2014/main" id="{00000000-0008-0000-0300-0000A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3" name="Imagem 672">
          <a:extLst>
            <a:ext uri="{FF2B5EF4-FFF2-40B4-BE49-F238E27FC236}">
              <a16:creationId xmlns:a16="http://schemas.microsoft.com/office/drawing/2014/main" id="{00000000-0008-0000-0300-0000A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4" name="Imagem 673">
          <a:extLst>
            <a:ext uri="{FF2B5EF4-FFF2-40B4-BE49-F238E27FC236}">
              <a16:creationId xmlns:a16="http://schemas.microsoft.com/office/drawing/2014/main" id="{00000000-0008-0000-0300-0000A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5" name="Imagem 674">
          <a:extLst>
            <a:ext uri="{FF2B5EF4-FFF2-40B4-BE49-F238E27FC236}">
              <a16:creationId xmlns:a16="http://schemas.microsoft.com/office/drawing/2014/main" id="{00000000-0008-0000-0300-0000A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6" name="Imagem 675">
          <a:extLst>
            <a:ext uri="{FF2B5EF4-FFF2-40B4-BE49-F238E27FC236}">
              <a16:creationId xmlns:a16="http://schemas.microsoft.com/office/drawing/2014/main" id="{00000000-0008-0000-0300-0000A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7" name="Imagem 676">
          <a:extLst>
            <a:ext uri="{FF2B5EF4-FFF2-40B4-BE49-F238E27FC236}">
              <a16:creationId xmlns:a16="http://schemas.microsoft.com/office/drawing/2014/main" id="{00000000-0008-0000-0300-0000A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8" name="Imagem 677">
          <a:extLst>
            <a:ext uri="{FF2B5EF4-FFF2-40B4-BE49-F238E27FC236}">
              <a16:creationId xmlns:a16="http://schemas.microsoft.com/office/drawing/2014/main" id="{00000000-0008-0000-0300-0000A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79" name="Imagem 678">
          <a:extLst>
            <a:ext uri="{FF2B5EF4-FFF2-40B4-BE49-F238E27FC236}">
              <a16:creationId xmlns:a16="http://schemas.microsoft.com/office/drawing/2014/main" id="{00000000-0008-0000-0300-0000A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0" name="Imagem 679">
          <a:extLst>
            <a:ext uri="{FF2B5EF4-FFF2-40B4-BE49-F238E27FC236}">
              <a16:creationId xmlns:a16="http://schemas.microsoft.com/office/drawing/2014/main" id="{00000000-0008-0000-0300-0000A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1" name="Imagem 680">
          <a:extLst>
            <a:ext uri="{FF2B5EF4-FFF2-40B4-BE49-F238E27FC236}">
              <a16:creationId xmlns:a16="http://schemas.microsoft.com/office/drawing/2014/main" id="{00000000-0008-0000-0300-0000A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2" name="Imagem 681">
          <a:extLst>
            <a:ext uri="{FF2B5EF4-FFF2-40B4-BE49-F238E27FC236}">
              <a16:creationId xmlns:a16="http://schemas.microsoft.com/office/drawing/2014/main" id="{00000000-0008-0000-0300-0000A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3" name="Imagem 682">
          <a:extLst>
            <a:ext uri="{FF2B5EF4-FFF2-40B4-BE49-F238E27FC236}">
              <a16:creationId xmlns:a16="http://schemas.microsoft.com/office/drawing/2014/main" id="{00000000-0008-0000-0300-0000A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4" name="Imagem 683">
          <a:extLst>
            <a:ext uri="{FF2B5EF4-FFF2-40B4-BE49-F238E27FC236}">
              <a16:creationId xmlns:a16="http://schemas.microsoft.com/office/drawing/2014/main" id="{00000000-0008-0000-0300-0000A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5" name="Imagem 684">
          <a:extLst>
            <a:ext uri="{FF2B5EF4-FFF2-40B4-BE49-F238E27FC236}">
              <a16:creationId xmlns:a16="http://schemas.microsoft.com/office/drawing/2014/main" id="{00000000-0008-0000-0300-0000A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6" name="Imagem 685">
          <a:extLst>
            <a:ext uri="{FF2B5EF4-FFF2-40B4-BE49-F238E27FC236}">
              <a16:creationId xmlns:a16="http://schemas.microsoft.com/office/drawing/2014/main" id="{00000000-0008-0000-0300-0000A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7" name="Imagem 686">
          <a:extLst>
            <a:ext uri="{FF2B5EF4-FFF2-40B4-BE49-F238E27FC236}">
              <a16:creationId xmlns:a16="http://schemas.microsoft.com/office/drawing/2014/main" id="{00000000-0008-0000-0300-0000A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8" name="Imagem 687">
          <a:extLst>
            <a:ext uri="{FF2B5EF4-FFF2-40B4-BE49-F238E27FC236}">
              <a16:creationId xmlns:a16="http://schemas.microsoft.com/office/drawing/2014/main" id="{00000000-0008-0000-0300-0000B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89" name="Imagem 688">
          <a:extLst>
            <a:ext uri="{FF2B5EF4-FFF2-40B4-BE49-F238E27FC236}">
              <a16:creationId xmlns:a16="http://schemas.microsoft.com/office/drawing/2014/main" id="{00000000-0008-0000-0300-0000B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0" name="Imagem 689">
          <a:extLst>
            <a:ext uri="{FF2B5EF4-FFF2-40B4-BE49-F238E27FC236}">
              <a16:creationId xmlns:a16="http://schemas.microsoft.com/office/drawing/2014/main" id="{00000000-0008-0000-0300-0000B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1" name="Imagem 690">
          <a:extLst>
            <a:ext uri="{FF2B5EF4-FFF2-40B4-BE49-F238E27FC236}">
              <a16:creationId xmlns:a16="http://schemas.microsoft.com/office/drawing/2014/main" id="{00000000-0008-0000-0300-0000B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2" name="Imagem 691">
          <a:extLst>
            <a:ext uri="{FF2B5EF4-FFF2-40B4-BE49-F238E27FC236}">
              <a16:creationId xmlns:a16="http://schemas.microsoft.com/office/drawing/2014/main" id="{00000000-0008-0000-0300-0000B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3" name="Imagem 692">
          <a:extLst>
            <a:ext uri="{FF2B5EF4-FFF2-40B4-BE49-F238E27FC236}">
              <a16:creationId xmlns:a16="http://schemas.microsoft.com/office/drawing/2014/main" id="{00000000-0008-0000-0300-0000B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4" name="Imagem 693">
          <a:extLst>
            <a:ext uri="{FF2B5EF4-FFF2-40B4-BE49-F238E27FC236}">
              <a16:creationId xmlns:a16="http://schemas.microsoft.com/office/drawing/2014/main" id="{00000000-0008-0000-0300-0000B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5" name="Imagem 694">
          <a:extLst>
            <a:ext uri="{FF2B5EF4-FFF2-40B4-BE49-F238E27FC236}">
              <a16:creationId xmlns:a16="http://schemas.microsoft.com/office/drawing/2014/main" id="{00000000-0008-0000-0300-0000B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6" name="Imagem 695">
          <a:extLst>
            <a:ext uri="{FF2B5EF4-FFF2-40B4-BE49-F238E27FC236}">
              <a16:creationId xmlns:a16="http://schemas.microsoft.com/office/drawing/2014/main" id="{00000000-0008-0000-0300-0000B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7" name="Imagem 696">
          <a:extLst>
            <a:ext uri="{FF2B5EF4-FFF2-40B4-BE49-F238E27FC236}">
              <a16:creationId xmlns:a16="http://schemas.microsoft.com/office/drawing/2014/main" id="{00000000-0008-0000-0300-0000B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8" name="Imagem 697">
          <a:extLst>
            <a:ext uri="{FF2B5EF4-FFF2-40B4-BE49-F238E27FC236}">
              <a16:creationId xmlns:a16="http://schemas.microsoft.com/office/drawing/2014/main" id="{00000000-0008-0000-0300-0000B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699" name="Imagem 698">
          <a:extLst>
            <a:ext uri="{FF2B5EF4-FFF2-40B4-BE49-F238E27FC236}">
              <a16:creationId xmlns:a16="http://schemas.microsoft.com/office/drawing/2014/main" id="{00000000-0008-0000-0300-0000B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0" name="Imagem 699">
          <a:extLst>
            <a:ext uri="{FF2B5EF4-FFF2-40B4-BE49-F238E27FC236}">
              <a16:creationId xmlns:a16="http://schemas.microsoft.com/office/drawing/2014/main" id="{00000000-0008-0000-0300-0000B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1" name="Imagem 700">
          <a:extLst>
            <a:ext uri="{FF2B5EF4-FFF2-40B4-BE49-F238E27FC236}">
              <a16:creationId xmlns:a16="http://schemas.microsoft.com/office/drawing/2014/main" id="{00000000-0008-0000-0300-0000B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2" name="Imagem 701">
          <a:extLst>
            <a:ext uri="{FF2B5EF4-FFF2-40B4-BE49-F238E27FC236}">
              <a16:creationId xmlns:a16="http://schemas.microsoft.com/office/drawing/2014/main" id="{00000000-0008-0000-0300-0000B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3" name="Imagem 702">
          <a:extLst>
            <a:ext uri="{FF2B5EF4-FFF2-40B4-BE49-F238E27FC236}">
              <a16:creationId xmlns:a16="http://schemas.microsoft.com/office/drawing/2014/main" id="{00000000-0008-0000-0300-0000B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4" name="Imagem 703">
          <a:extLst>
            <a:ext uri="{FF2B5EF4-FFF2-40B4-BE49-F238E27FC236}">
              <a16:creationId xmlns:a16="http://schemas.microsoft.com/office/drawing/2014/main" id="{00000000-0008-0000-0300-0000C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5" name="Imagem 704">
          <a:extLst>
            <a:ext uri="{FF2B5EF4-FFF2-40B4-BE49-F238E27FC236}">
              <a16:creationId xmlns:a16="http://schemas.microsoft.com/office/drawing/2014/main" id="{00000000-0008-0000-0300-0000C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6" name="Imagem 705">
          <a:extLst>
            <a:ext uri="{FF2B5EF4-FFF2-40B4-BE49-F238E27FC236}">
              <a16:creationId xmlns:a16="http://schemas.microsoft.com/office/drawing/2014/main" id="{00000000-0008-0000-0300-0000C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7" name="Imagem 706">
          <a:extLst>
            <a:ext uri="{FF2B5EF4-FFF2-40B4-BE49-F238E27FC236}">
              <a16:creationId xmlns:a16="http://schemas.microsoft.com/office/drawing/2014/main" id="{00000000-0008-0000-0300-0000C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8" name="Imagem 707">
          <a:extLst>
            <a:ext uri="{FF2B5EF4-FFF2-40B4-BE49-F238E27FC236}">
              <a16:creationId xmlns:a16="http://schemas.microsoft.com/office/drawing/2014/main" id="{00000000-0008-0000-0300-0000C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09" name="Imagem 708">
          <a:extLst>
            <a:ext uri="{FF2B5EF4-FFF2-40B4-BE49-F238E27FC236}">
              <a16:creationId xmlns:a16="http://schemas.microsoft.com/office/drawing/2014/main" id="{00000000-0008-0000-0300-0000C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0" name="Imagem 709">
          <a:extLst>
            <a:ext uri="{FF2B5EF4-FFF2-40B4-BE49-F238E27FC236}">
              <a16:creationId xmlns:a16="http://schemas.microsoft.com/office/drawing/2014/main" id="{00000000-0008-0000-0300-0000C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1" name="Imagem 710">
          <a:extLst>
            <a:ext uri="{FF2B5EF4-FFF2-40B4-BE49-F238E27FC236}">
              <a16:creationId xmlns:a16="http://schemas.microsoft.com/office/drawing/2014/main" id="{00000000-0008-0000-0300-0000C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2" name="Imagem 711">
          <a:extLst>
            <a:ext uri="{FF2B5EF4-FFF2-40B4-BE49-F238E27FC236}">
              <a16:creationId xmlns:a16="http://schemas.microsoft.com/office/drawing/2014/main" id="{00000000-0008-0000-0300-0000C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3" name="Imagem 712">
          <a:extLst>
            <a:ext uri="{FF2B5EF4-FFF2-40B4-BE49-F238E27FC236}">
              <a16:creationId xmlns:a16="http://schemas.microsoft.com/office/drawing/2014/main" id="{00000000-0008-0000-0300-0000C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4" name="Imagem 713">
          <a:extLst>
            <a:ext uri="{FF2B5EF4-FFF2-40B4-BE49-F238E27FC236}">
              <a16:creationId xmlns:a16="http://schemas.microsoft.com/office/drawing/2014/main" id="{00000000-0008-0000-0300-0000C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5" name="Imagem 714">
          <a:extLst>
            <a:ext uri="{FF2B5EF4-FFF2-40B4-BE49-F238E27FC236}">
              <a16:creationId xmlns:a16="http://schemas.microsoft.com/office/drawing/2014/main" id="{00000000-0008-0000-0300-0000C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6" name="Imagem 715">
          <a:extLst>
            <a:ext uri="{FF2B5EF4-FFF2-40B4-BE49-F238E27FC236}">
              <a16:creationId xmlns:a16="http://schemas.microsoft.com/office/drawing/2014/main" id="{00000000-0008-0000-0300-0000C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7" name="Imagem 716">
          <a:extLst>
            <a:ext uri="{FF2B5EF4-FFF2-40B4-BE49-F238E27FC236}">
              <a16:creationId xmlns:a16="http://schemas.microsoft.com/office/drawing/2014/main" id="{00000000-0008-0000-0300-0000C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8" name="Imagem 717">
          <a:extLst>
            <a:ext uri="{FF2B5EF4-FFF2-40B4-BE49-F238E27FC236}">
              <a16:creationId xmlns:a16="http://schemas.microsoft.com/office/drawing/2014/main" id="{00000000-0008-0000-0300-0000C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19" name="Imagem 718">
          <a:extLst>
            <a:ext uri="{FF2B5EF4-FFF2-40B4-BE49-F238E27FC236}">
              <a16:creationId xmlns:a16="http://schemas.microsoft.com/office/drawing/2014/main" id="{00000000-0008-0000-0300-0000C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0" name="Imagem 719">
          <a:extLst>
            <a:ext uri="{FF2B5EF4-FFF2-40B4-BE49-F238E27FC236}">
              <a16:creationId xmlns:a16="http://schemas.microsoft.com/office/drawing/2014/main" id="{00000000-0008-0000-0300-0000D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1" name="Imagem 720">
          <a:extLst>
            <a:ext uri="{FF2B5EF4-FFF2-40B4-BE49-F238E27FC236}">
              <a16:creationId xmlns:a16="http://schemas.microsoft.com/office/drawing/2014/main" id="{00000000-0008-0000-0300-0000D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2" name="Imagem 721">
          <a:extLst>
            <a:ext uri="{FF2B5EF4-FFF2-40B4-BE49-F238E27FC236}">
              <a16:creationId xmlns:a16="http://schemas.microsoft.com/office/drawing/2014/main" id="{00000000-0008-0000-0300-0000D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3" name="Imagem 722">
          <a:extLst>
            <a:ext uri="{FF2B5EF4-FFF2-40B4-BE49-F238E27FC236}">
              <a16:creationId xmlns:a16="http://schemas.microsoft.com/office/drawing/2014/main" id="{00000000-0008-0000-0300-0000D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4" name="Imagem 723">
          <a:extLst>
            <a:ext uri="{FF2B5EF4-FFF2-40B4-BE49-F238E27FC236}">
              <a16:creationId xmlns:a16="http://schemas.microsoft.com/office/drawing/2014/main" id="{00000000-0008-0000-0300-0000D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5" name="Imagem 724">
          <a:extLst>
            <a:ext uri="{FF2B5EF4-FFF2-40B4-BE49-F238E27FC236}">
              <a16:creationId xmlns:a16="http://schemas.microsoft.com/office/drawing/2014/main" id="{00000000-0008-0000-0300-0000D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6" name="Imagem 725">
          <a:extLst>
            <a:ext uri="{FF2B5EF4-FFF2-40B4-BE49-F238E27FC236}">
              <a16:creationId xmlns:a16="http://schemas.microsoft.com/office/drawing/2014/main" id="{00000000-0008-0000-0300-0000D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7" name="Imagem 726">
          <a:extLst>
            <a:ext uri="{FF2B5EF4-FFF2-40B4-BE49-F238E27FC236}">
              <a16:creationId xmlns:a16="http://schemas.microsoft.com/office/drawing/2014/main" id="{00000000-0008-0000-0300-0000D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8" name="Imagem 727">
          <a:extLst>
            <a:ext uri="{FF2B5EF4-FFF2-40B4-BE49-F238E27FC236}">
              <a16:creationId xmlns:a16="http://schemas.microsoft.com/office/drawing/2014/main" id="{00000000-0008-0000-0300-0000D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29" name="Imagem 728">
          <a:extLst>
            <a:ext uri="{FF2B5EF4-FFF2-40B4-BE49-F238E27FC236}">
              <a16:creationId xmlns:a16="http://schemas.microsoft.com/office/drawing/2014/main" id="{00000000-0008-0000-0300-0000D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0" name="Imagem 729">
          <a:extLst>
            <a:ext uri="{FF2B5EF4-FFF2-40B4-BE49-F238E27FC236}">
              <a16:creationId xmlns:a16="http://schemas.microsoft.com/office/drawing/2014/main" id="{00000000-0008-0000-0300-0000D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1" name="Imagem 730">
          <a:extLst>
            <a:ext uri="{FF2B5EF4-FFF2-40B4-BE49-F238E27FC236}">
              <a16:creationId xmlns:a16="http://schemas.microsoft.com/office/drawing/2014/main" id="{00000000-0008-0000-0300-0000D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2" name="Imagem 731">
          <a:extLst>
            <a:ext uri="{FF2B5EF4-FFF2-40B4-BE49-F238E27FC236}">
              <a16:creationId xmlns:a16="http://schemas.microsoft.com/office/drawing/2014/main" id="{00000000-0008-0000-0300-0000D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3" name="Imagem 732">
          <a:extLst>
            <a:ext uri="{FF2B5EF4-FFF2-40B4-BE49-F238E27FC236}">
              <a16:creationId xmlns:a16="http://schemas.microsoft.com/office/drawing/2014/main" id="{00000000-0008-0000-0300-0000D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4" name="Imagem 733">
          <a:extLst>
            <a:ext uri="{FF2B5EF4-FFF2-40B4-BE49-F238E27FC236}">
              <a16:creationId xmlns:a16="http://schemas.microsoft.com/office/drawing/2014/main" id="{00000000-0008-0000-0300-0000D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5" name="Imagem 734">
          <a:extLst>
            <a:ext uri="{FF2B5EF4-FFF2-40B4-BE49-F238E27FC236}">
              <a16:creationId xmlns:a16="http://schemas.microsoft.com/office/drawing/2014/main" id="{00000000-0008-0000-0300-0000D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6" name="Imagem 735">
          <a:extLst>
            <a:ext uri="{FF2B5EF4-FFF2-40B4-BE49-F238E27FC236}">
              <a16:creationId xmlns:a16="http://schemas.microsoft.com/office/drawing/2014/main" id="{00000000-0008-0000-0300-0000E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7" name="Imagem 736">
          <a:extLst>
            <a:ext uri="{FF2B5EF4-FFF2-40B4-BE49-F238E27FC236}">
              <a16:creationId xmlns:a16="http://schemas.microsoft.com/office/drawing/2014/main" id="{00000000-0008-0000-0300-0000E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8" name="Imagem 737">
          <a:extLst>
            <a:ext uri="{FF2B5EF4-FFF2-40B4-BE49-F238E27FC236}">
              <a16:creationId xmlns:a16="http://schemas.microsoft.com/office/drawing/2014/main" id="{00000000-0008-0000-0300-0000E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39" name="Imagem 738">
          <a:extLst>
            <a:ext uri="{FF2B5EF4-FFF2-40B4-BE49-F238E27FC236}">
              <a16:creationId xmlns:a16="http://schemas.microsoft.com/office/drawing/2014/main" id="{00000000-0008-0000-0300-0000E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0" name="Imagem 739">
          <a:extLst>
            <a:ext uri="{FF2B5EF4-FFF2-40B4-BE49-F238E27FC236}">
              <a16:creationId xmlns:a16="http://schemas.microsoft.com/office/drawing/2014/main" id="{00000000-0008-0000-0300-0000E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1" name="Imagem 740">
          <a:extLst>
            <a:ext uri="{FF2B5EF4-FFF2-40B4-BE49-F238E27FC236}">
              <a16:creationId xmlns:a16="http://schemas.microsoft.com/office/drawing/2014/main" id="{00000000-0008-0000-0300-0000E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2" name="Imagem 741">
          <a:extLst>
            <a:ext uri="{FF2B5EF4-FFF2-40B4-BE49-F238E27FC236}">
              <a16:creationId xmlns:a16="http://schemas.microsoft.com/office/drawing/2014/main" id="{00000000-0008-0000-0300-0000E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3" name="Imagem 742">
          <a:extLst>
            <a:ext uri="{FF2B5EF4-FFF2-40B4-BE49-F238E27FC236}">
              <a16:creationId xmlns:a16="http://schemas.microsoft.com/office/drawing/2014/main" id="{00000000-0008-0000-0300-0000E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4" name="Imagem 743">
          <a:extLst>
            <a:ext uri="{FF2B5EF4-FFF2-40B4-BE49-F238E27FC236}">
              <a16:creationId xmlns:a16="http://schemas.microsoft.com/office/drawing/2014/main" id="{00000000-0008-0000-0300-0000E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5" name="Imagem 744">
          <a:extLst>
            <a:ext uri="{FF2B5EF4-FFF2-40B4-BE49-F238E27FC236}">
              <a16:creationId xmlns:a16="http://schemas.microsoft.com/office/drawing/2014/main" id="{00000000-0008-0000-0300-0000E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6" name="Imagem 745">
          <a:extLst>
            <a:ext uri="{FF2B5EF4-FFF2-40B4-BE49-F238E27FC236}">
              <a16:creationId xmlns:a16="http://schemas.microsoft.com/office/drawing/2014/main" id="{00000000-0008-0000-0300-0000E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7" name="Imagem 746">
          <a:extLst>
            <a:ext uri="{FF2B5EF4-FFF2-40B4-BE49-F238E27FC236}">
              <a16:creationId xmlns:a16="http://schemas.microsoft.com/office/drawing/2014/main" id="{00000000-0008-0000-0300-0000E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8" name="Imagem 747">
          <a:extLst>
            <a:ext uri="{FF2B5EF4-FFF2-40B4-BE49-F238E27FC236}">
              <a16:creationId xmlns:a16="http://schemas.microsoft.com/office/drawing/2014/main" id="{00000000-0008-0000-0300-0000E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49" name="Imagem 748">
          <a:extLst>
            <a:ext uri="{FF2B5EF4-FFF2-40B4-BE49-F238E27FC236}">
              <a16:creationId xmlns:a16="http://schemas.microsoft.com/office/drawing/2014/main" id="{00000000-0008-0000-0300-0000E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0" name="Imagem 749">
          <a:extLst>
            <a:ext uri="{FF2B5EF4-FFF2-40B4-BE49-F238E27FC236}">
              <a16:creationId xmlns:a16="http://schemas.microsoft.com/office/drawing/2014/main" id="{00000000-0008-0000-0300-0000E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1" name="Imagem 750">
          <a:extLst>
            <a:ext uri="{FF2B5EF4-FFF2-40B4-BE49-F238E27FC236}">
              <a16:creationId xmlns:a16="http://schemas.microsoft.com/office/drawing/2014/main" id="{00000000-0008-0000-0300-0000E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2" name="Imagem 751">
          <a:extLst>
            <a:ext uri="{FF2B5EF4-FFF2-40B4-BE49-F238E27FC236}">
              <a16:creationId xmlns:a16="http://schemas.microsoft.com/office/drawing/2014/main" id="{00000000-0008-0000-0300-0000F0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3" name="Imagem 752">
          <a:extLst>
            <a:ext uri="{FF2B5EF4-FFF2-40B4-BE49-F238E27FC236}">
              <a16:creationId xmlns:a16="http://schemas.microsoft.com/office/drawing/2014/main" id="{00000000-0008-0000-0300-0000F1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4" name="Imagem 753">
          <a:extLst>
            <a:ext uri="{FF2B5EF4-FFF2-40B4-BE49-F238E27FC236}">
              <a16:creationId xmlns:a16="http://schemas.microsoft.com/office/drawing/2014/main" id="{00000000-0008-0000-0300-0000F2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5" name="Imagem 754">
          <a:extLst>
            <a:ext uri="{FF2B5EF4-FFF2-40B4-BE49-F238E27FC236}">
              <a16:creationId xmlns:a16="http://schemas.microsoft.com/office/drawing/2014/main" id="{00000000-0008-0000-0300-0000F3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6" name="Imagem 755">
          <a:extLst>
            <a:ext uri="{FF2B5EF4-FFF2-40B4-BE49-F238E27FC236}">
              <a16:creationId xmlns:a16="http://schemas.microsoft.com/office/drawing/2014/main" id="{00000000-0008-0000-0300-0000F4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7" name="Imagem 756">
          <a:extLst>
            <a:ext uri="{FF2B5EF4-FFF2-40B4-BE49-F238E27FC236}">
              <a16:creationId xmlns:a16="http://schemas.microsoft.com/office/drawing/2014/main" id="{00000000-0008-0000-0300-0000F5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8" name="Imagem 757">
          <a:extLst>
            <a:ext uri="{FF2B5EF4-FFF2-40B4-BE49-F238E27FC236}">
              <a16:creationId xmlns:a16="http://schemas.microsoft.com/office/drawing/2014/main" id="{00000000-0008-0000-0300-0000F6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59" name="Imagem 758">
          <a:extLst>
            <a:ext uri="{FF2B5EF4-FFF2-40B4-BE49-F238E27FC236}">
              <a16:creationId xmlns:a16="http://schemas.microsoft.com/office/drawing/2014/main" id="{00000000-0008-0000-0300-0000F7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0" name="Imagem 759">
          <a:extLst>
            <a:ext uri="{FF2B5EF4-FFF2-40B4-BE49-F238E27FC236}">
              <a16:creationId xmlns:a16="http://schemas.microsoft.com/office/drawing/2014/main" id="{00000000-0008-0000-0300-0000F8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1" name="Imagem 760">
          <a:extLst>
            <a:ext uri="{FF2B5EF4-FFF2-40B4-BE49-F238E27FC236}">
              <a16:creationId xmlns:a16="http://schemas.microsoft.com/office/drawing/2014/main" id="{00000000-0008-0000-0300-0000F9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2" name="Imagem 761">
          <a:extLst>
            <a:ext uri="{FF2B5EF4-FFF2-40B4-BE49-F238E27FC236}">
              <a16:creationId xmlns:a16="http://schemas.microsoft.com/office/drawing/2014/main" id="{00000000-0008-0000-0300-0000FA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3" name="Imagem 762">
          <a:extLst>
            <a:ext uri="{FF2B5EF4-FFF2-40B4-BE49-F238E27FC236}">
              <a16:creationId xmlns:a16="http://schemas.microsoft.com/office/drawing/2014/main" id="{00000000-0008-0000-0300-0000FB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4" name="Imagem 763">
          <a:extLst>
            <a:ext uri="{FF2B5EF4-FFF2-40B4-BE49-F238E27FC236}">
              <a16:creationId xmlns:a16="http://schemas.microsoft.com/office/drawing/2014/main" id="{00000000-0008-0000-0300-0000FC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5" name="Imagem 764">
          <a:extLst>
            <a:ext uri="{FF2B5EF4-FFF2-40B4-BE49-F238E27FC236}">
              <a16:creationId xmlns:a16="http://schemas.microsoft.com/office/drawing/2014/main" id="{00000000-0008-0000-0300-0000FD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6" name="Imagem 765">
          <a:extLst>
            <a:ext uri="{FF2B5EF4-FFF2-40B4-BE49-F238E27FC236}">
              <a16:creationId xmlns:a16="http://schemas.microsoft.com/office/drawing/2014/main" id="{00000000-0008-0000-0300-0000FE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7" name="Imagem 766">
          <a:extLst>
            <a:ext uri="{FF2B5EF4-FFF2-40B4-BE49-F238E27FC236}">
              <a16:creationId xmlns:a16="http://schemas.microsoft.com/office/drawing/2014/main" id="{00000000-0008-0000-0300-0000FF02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8" name="Imagem 767">
          <a:extLst>
            <a:ext uri="{FF2B5EF4-FFF2-40B4-BE49-F238E27FC236}">
              <a16:creationId xmlns:a16="http://schemas.microsoft.com/office/drawing/2014/main" id="{00000000-0008-0000-0300-00000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69" name="Imagem 768">
          <a:extLst>
            <a:ext uri="{FF2B5EF4-FFF2-40B4-BE49-F238E27FC236}">
              <a16:creationId xmlns:a16="http://schemas.microsoft.com/office/drawing/2014/main" id="{00000000-0008-0000-0300-00000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0" name="Imagem 769">
          <a:extLst>
            <a:ext uri="{FF2B5EF4-FFF2-40B4-BE49-F238E27FC236}">
              <a16:creationId xmlns:a16="http://schemas.microsoft.com/office/drawing/2014/main" id="{00000000-0008-0000-0300-00000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1" name="Imagem 770">
          <a:extLst>
            <a:ext uri="{FF2B5EF4-FFF2-40B4-BE49-F238E27FC236}">
              <a16:creationId xmlns:a16="http://schemas.microsoft.com/office/drawing/2014/main" id="{00000000-0008-0000-0300-00000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2" name="Imagem 771">
          <a:extLst>
            <a:ext uri="{FF2B5EF4-FFF2-40B4-BE49-F238E27FC236}">
              <a16:creationId xmlns:a16="http://schemas.microsoft.com/office/drawing/2014/main" id="{00000000-0008-0000-0300-00000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3" name="Imagem 772">
          <a:extLst>
            <a:ext uri="{FF2B5EF4-FFF2-40B4-BE49-F238E27FC236}">
              <a16:creationId xmlns:a16="http://schemas.microsoft.com/office/drawing/2014/main" id="{00000000-0008-0000-0300-00000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4" name="Imagem 773">
          <a:extLst>
            <a:ext uri="{FF2B5EF4-FFF2-40B4-BE49-F238E27FC236}">
              <a16:creationId xmlns:a16="http://schemas.microsoft.com/office/drawing/2014/main" id="{00000000-0008-0000-0300-00000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5" name="Imagem 774">
          <a:extLst>
            <a:ext uri="{FF2B5EF4-FFF2-40B4-BE49-F238E27FC236}">
              <a16:creationId xmlns:a16="http://schemas.microsoft.com/office/drawing/2014/main" id="{00000000-0008-0000-0300-00000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6" name="Imagem 775">
          <a:extLst>
            <a:ext uri="{FF2B5EF4-FFF2-40B4-BE49-F238E27FC236}">
              <a16:creationId xmlns:a16="http://schemas.microsoft.com/office/drawing/2014/main" id="{00000000-0008-0000-0300-00000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7" name="Imagem 776">
          <a:extLst>
            <a:ext uri="{FF2B5EF4-FFF2-40B4-BE49-F238E27FC236}">
              <a16:creationId xmlns:a16="http://schemas.microsoft.com/office/drawing/2014/main" id="{00000000-0008-0000-0300-00000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8" name="Imagem 777">
          <a:extLst>
            <a:ext uri="{FF2B5EF4-FFF2-40B4-BE49-F238E27FC236}">
              <a16:creationId xmlns:a16="http://schemas.microsoft.com/office/drawing/2014/main" id="{00000000-0008-0000-0300-00000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79" name="Imagem 778">
          <a:extLst>
            <a:ext uri="{FF2B5EF4-FFF2-40B4-BE49-F238E27FC236}">
              <a16:creationId xmlns:a16="http://schemas.microsoft.com/office/drawing/2014/main" id="{00000000-0008-0000-0300-00000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0" name="Imagem 779">
          <a:extLst>
            <a:ext uri="{FF2B5EF4-FFF2-40B4-BE49-F238E27FC236}">
              <a16:creationId xmlns:a16="http://schemas.microsoft.com/office/drawing/2014/main" id="{00000000-0008-0000-0300-00000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1" name="Imagem 780">
          <a:extLst>
            <a:ext uri="{FF2B5EF4-FFF2-40B4-BE49-F238E27FC236}">
              <a16:creationId xmlns:a16="http://schemas.microsoft.com/office/drawing/2014/main" id="{00000000-0008-0000-0300-00000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2" name="Imagem 781">
          <a:extLst>
            <a:ext uri="{FF2B5EF4-FFF2-40B4-BE49-F238E27FC236}">
              <a16:creationId xmlns:a16="http://schemas.microsoft.com/office/drawing/2014/main" id="{00000000-0008-0000-0300-00000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3" name="Imagem 782">
          <a:extLst>
            <a:ext uri="{FF2B5EF4-FFF2-40B4-BE49-F238E27FC236}">
              <a16:creationId xmlns:a16="http://schemas.microsoft.com/office/drawing/2014/main" id="{00000000-0008-0000-0300-00000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4" name="Imagem 783">
          <a:extLst>
            <a:ext uri="{FF2B5EF4-FFF2-40B4-BE49-F238E27FC236}">
              <a16:creationId xmlns:a16="http://schemas.microsoft.com/office/drawing/2014/main" id="{00000000-0008-0000-0300-00001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5" name="Imagem 784">
          <a:extLst>
            <a:ext uri="{FF2B5EF4-FFF2-40B4-BE49-F238E27FC236}">
              <a16:creationId xmlns:a16="http://schemas.microsoft.com/office/drawing/2014/main" id="{00000000-0008-0000-0300-00001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6" name="Imagem 785">
          <a:extLst>
            <a:ext uri="{FF2B5EF4-FFF2-40B4-BE49-F238E27FC236}">
              <a16:creationId xmlns:a16="http://schemas.microsoft.com/office/drawing/2014/main" id="{00000000-0008-0000-0300-00001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7" name="Imagem 786">
          <a:extLst>
            <a:ext uri="{FF2B5EF4-FFF2-40B4-BE49-F238E27FC236}">
              <a16:creationId xmlns:a16="http://schemas.microsoft.com/office/drawing/2014/main" id="{00000000-0008-0000-0300-00001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8" name="Imagem 787">
          <a:extLst>
            <a:ext uri="{FF2B5EF4-FFF2-40B4-BE49-F238E27FC236}">
              <a16:creationId xmlns:a16="http://schemas.microsoft.com/office/drawing/2014/main" id="{00000000-0008-0000-0300-00001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89" name="Imagem 788">
          <a:extLst>
            <a:ext uri="{FF2B5EF4-FFF2-40B4-BE49-F238E27FC236}">
              <a16:creationId xmlns:a16="http://schemas.microsoft.com/office/drawing/2014/main" id="{00000000-0008-0000-0300-00001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0" name="Imagem 789">
          <a:extLst>
            <a:ext uri="{FF2B5EF4-FFF2-40B4-BE49-F238E27FC236}">
              <a16:creationId xmlns:a16="http://schemas.microsoft.com/office/drawing/2014/main" id="{00000000-0008-0000-0300-00001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1" name="Imagem 790">
          <a:extLst>
            <a:ext uri="{FF2B5EF4-FFF2-40B4-BE49-F238E27FC236}">
              <a16:creationId xmlns:a16="http://schemas.microsoft.com/office/drawing/2014/main" id="{00000000-0008-0000-0300-00001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2" name="Imagem 791">
          <a:extLst>
            <a:ext uri="{FF2B5EF4-FFF2-40B4-BE49-F238E27FC236}">
              <a16:creationId xmlns:a16="http://schemas.microsoft.com/office/drawing/2014/main" id="{00000000-0008-0000-0300-00001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3" name="Imagem 792">
          <a:extLst>
            <a:ext uri="{FF2B5EF4-FFF2-40B4-BE49-F238E27FC236}">
              <a16:creationId xmlns:a16="http://schemas.microsoft.com/office/drawing/2014/main" id="{00000000-0008-0000-0300-00001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4" name="Imagem 793">
          <a:extLst>
            <a:ext uri="{FF2B5EF4-FFF2-40B4-BE49-F238E27FC236}">
              <a16:creationId xmlns:a16="http://schemas.microsoft.com/office/drawing/2014/main" id="{00000000-0008-0000-0300-00001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5" name="Imagem 794">
          <a:extLst>
            <a:ext uri="{FF2B5EF4-FFF2-40B4-BE49-F238E27FC236}">
              <a16:creationId xmlns:a16="http://schemas.microsoft.com/office/drawing/2014/main" id="{00000000-0008-0000-0300-00001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6" name="Imagem 795">
          <a:extLst>
            <a:ext uri="{FF2B5EF4-FFF2-40B4-BE49-F238E27FC236}">
              <a16:creationId xmlns:a16="http://schemas.microsoft.com/office/drawing/2014/main" id="{00000000-0008-0000-0300-00001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7" name="Imagem 796">
          <a:extLst>
            <a:ext uri="{FF2B5EF4-FFF2-40B4-BE49-F238E27FC236}">
              <a16:creationId xmlns:a16="http://schemas.microsoft.com/office/drawing/2014/main" id="{00000000-0008-0000-0300-00001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8" name="Imagem 797">
          <a:extLst>
            <a:ext uri="{FF2B5EF4-FFF2-40B4-BE49-F238E27FC236}">
              <a16:creationId xmlns:a16="http://schemas.microsoft.com/office/drawing/2014/main" id="{00000000-0008-0000-0300-00001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799" name="Imagem 798">
          <a:extLst>
            <a:ext uri="{FF2B5EF4-FFF2-40B4-BE49-F238E27FC236}">
              <a16:creationId xmlns:a16="http://schemas.microsoft.com/office/drawing/2014/main" id="{00000000-0008-0000-0300-00001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0" name="Imagem 799">
          <a:extLst>
            <a:ext uri="{FF2B5EF4-FFF2-40B4-BE49-F238E27FC236}">
              <a16:creationId xmlns:a16="http://schemas.microsoft.com/office/drawing/2014/main" id="{00000000-0008-0000-0300-00002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1" name="Imagem 800">
          <a:extLst>
            <a:ext uri="{FF2B5EF4-FFF2-40B4-BE49-F238E27FC236}">
              <a16:creationId xmlns:a16="http://schemas.microsoft.com/office/drawing/2014/main" id="{00000000-0008-0000-0300-00002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2" name="Imagem 801">
          <a:extLst>
            <a:ext uri="{FF2B5EF4-FFF2-40B4-BE49-F238E27FC236}">
              <a16:creationId xmlns:a16="http://schemas.microsoft.com/office/drawing/2014/main" id="{00000000-0008-0000-0300-00002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3" name="Imagem 802">
          <a:extLst>
            <a:ext uri="{FF2B5EF4-FFF2-40B4-BE49-F238E27FC236}">
              <a16:creationId xmlns:a16="http://schemas.microsoft.com/office/drawing/2014/main" id="{00000000-0008-0000-0300-00002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4" name="Imagem 803">
          <a:extLst>
            <a:ext uri="{FF2B5EF4-FFF2-40B4-BE49-F238E27FC236}">
              <a16:creationId xmlns:a16="http://schemas.microsoft.com/office/drawing/2014/main" id="{00000000-0008-0000-0300-00002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5" name="Imagem 804">
          <a:extLst>
            <a:ext uri="{FF2B5EF4-FFF2-40B4-BE49-F238E27FC236}">
              <a16:creationId xmlns:a16="http://schemas.microsoft.com/office/drawing/2014/main" id="{00000000-0008-0000-0300-00002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6" name="Imagem 805">
          <a:extLst>
            <a:ext uri="{FF2B5EF4-FFF2-40B4-BE49-F238E27FC236}">
              <a16:creationId xmlns:a16="http://schemas.microsoft.com/office/drawing/2014/main" id="{00000000-0008-0000-0300-00002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7" name="Imagem 806">
          <a:extLst>
            <a:ext uri="{FF2B5EF4-FFF2-40B4-BE49-F238E27FC236}">
              <a16:creationId xmlns:a16="http://schemas.microsoft.com/office/drawing/2014/main" id="{00000000-0008-0000-0300-00002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8" name="Imagem 807">
          <a:extLst>
            <a:ext uri="{FF2B5EF4-FFF2-40B4-BE49-F238E27FC236}">
              <a16:creationId xmlns:a16="http://schemas.microsoft.com/office/drawing/2014/main" id="{00000000-0008-0000-0300-00002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09" name="Imagem 808">
          <a:extLst>
            <a:ext uri="{FF2B5EF4-FFF2-40B4-BE49-F238E27FC236}">
              <a16:creationId xmlns:a16="http://schemas.microsoft.com/office/drawing/2014/main" id="{00000000-0008-0000-0300-00002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0" name="Imagem 809">
          <a:extLst>
            <a:ext uri="{FF2B5EF4-FFF2-40B4-BE49-F238E27FC236}">
              <a16:creationId xmlns:a16="http://schemas.microsoft.com/office/drawing/2014/main" id="{00000000-0008-0000-0300-00002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1" name="Imagem 810">
          <a:extLst>
            <a:ext uri="{FF2B5EF4-FFF2-40B4-BE49-F238E27FC236}">
              <a16:creationId xmlns:a16="http://schemas.microsoft.com/office/drawing/2014/main" id="{00000000-0008-0000-0300-00002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2" name="Imagem 811">
          <a:extLst>
            <a:ext uri="{FF2B5EF4-FFF2-40B4-BE49-F238E27FC236}">
              <a16:creationId xmlns:a16="http://schemas.microsoft.com/office/drawing/2014/main" id="{00000000-0008-0000-0300-00002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3" name="Imagem 812">
          <a:extLst>
            <a:ext uri="{FF2B5EF4-FFF2-40B4-BE49-F238E27FC236}">
              <a16:creationId xmlns:a16="http://schemas.microsoft.com/office/drawing/2014/main" id="{00000000-0008-0000-0300-00002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4" name="Imagem 813">
          <a:extLst>
            <a:ext uri="{FF2B5EF4-FFF2-40B4-BE49-F238E27FC236}">
              <a16:creationId xmlns:a16="http://schemas.microsoft.com/office/drawing/2014/main" id="{00000000-0008-0000-0300-00002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5" name="Imagem 814">
          <a:extLst>
            <a:ext uri="{FF2B5EF4-FFF2-40B4-BE49-F238E27FC236}">
              <a16:creationId xmlns:a16="http://schemas.microsoft.com/office/drawing/2014/main" id="{00000000-0008-0000-0300-00002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6" name="Imagem 815">
          <a:extLst>
            <a:ext uri="{FF2B5EF4-FFF2-40B4-BE49-F238E27FC236}">
              <a16:creationId xmlns:a16="http://schemas.microsoft.com/office/drawing/2014/main" id="{00000000-0008-0000-0300-00003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7" name="Imagem 816">
          <a:extLst>
            <a:ext uri="{FF2B5EF4-FFF2-40B4-BE49-F238E27FC236}">
              <a16:creationId xmlns:a16="http://schemas.microsoft.com/office/drawing/2014/main" id="{00000000-0008-0000-0300-00003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8" name="Imagem 817">
          <a:extLst>
            <a:ext uri="{FF2B5EF4-FFF2-40B4-BE49-F238E27FC236}">
              <a16:creationId xmlns:a16="http://schemas.microsoft.com/office/drawing/2014/main" id="{00000000-0008-0000-0300-00003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19" name="Imagem 818">
          <a:extLst>
            <a:ext uri="{FF2B5EF4-FFF2-40B4-BE49-F238E27FC236}">
              <a16:creationId xmlns:a16="http://schemas.microsoft.com/office/drawing/2014/main" id="{00000000-0008-0000-0300-00003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0" name="Imagem 819">
          <a:extLst>
            <a:ext uri="{FF2B5EF4-FFF2-40B4-BE49-F238E27FC236}">
              <a16:creationId xmlns:a16="http://schemas.microsoft.com/office/drawing/2014/main" id="{00000000-0008-0000-0300-00003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1" name="Imagem 820">
          <a:extLst>
            <a:ext uri="{FF2B5EF4-FFF2-40B4-BE49-F238E27FC236}">
              <a16:creationId xmlns:a16="http://schemas.microsoft.com/office/drawing/2014/main" id="{00000000-0008-0000-0300-00003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2" name="Imagem 821">
          <a:extLst>
            <a:ext uri="{FF2B5EF4-FFF2-40B4-BE49-F238E27FC236}">
              <a16:creationId xmlns:a16="http://schemas.microsoft.com/office/drawing/2014/main" id="{00000000-0008-0000-0300-00003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3" name="Imagem 822">
          <a:extLst>
            <a:ext uri="{FF2B5EF4-FFF2-40B4-BE49-F238E27FC236}">
              <a16:creationId xmlns:a16="http://schemas.microsoft.com/office/drawing/2014/main" id="{00000000-0008-0000-0300-00003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4" name="Imagem 823">
          <a:extLst>
            <a:ext uri="{FF2B5EF4-FFF2-40B4-BE49-F238E27FC236}">
              <a16:creationId xmlns:a16="http://schemas.microsoft.com/office/drawing/2014/main" id="{00000000-0008-0000-0300-00003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5" name="Imagem 824">
          <a:extLst>
            <a:ext uri="{FF2B5EF4-FFF2-40B4-BE49-F238E27FC236}">
              <a16:creationId xmlns:a16="http://schemas.microsoft.com/office/drawing/2014/main" id="{00000000-0008-0000-0300-00003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6" name="Imagem 825">
          <a:extLst>
            <a:ext uri="{FF2B5EF4-FFF2-40B4-BE49-F238E27FC236}">
              <a16:creationId xmlns:a16="http://schemas.microsoft.com/office/drawing/2014/main" id="{00000000-0008-0000-0300-00003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7" name="Imagem 826">
          <a:extLst>
            <a:ext uri="{FF2B5EF4-FFF2-40B4-BE49-F238E27FC236}">
              <a16:creationId xmlns:a16="http://schemas.microsoft.com/office/drawing/2014/main" id="{00000000-0008-0000-0300-00003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8" name="Imagem 827">
          <a:extLst>
            <a:ext uri="{FF2B5EF4-FFF2-40B4-BE49-F238E27FC236}">
              <a16:creationId xmlns:a16="http://schemas.microsoft.com/office/drawing/2014/main" id="{00000000-0008-0000-0300-00003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29" name="Imagem 828">
          <a:extLst>
            <a:ext uri="{FF2B5EF4-FFF2-40B4-BE49-F238E27FC236}">
              <a16:creationId xmlns:a16="http://schemas.microsoft.com/office/drawing/2014/main" id="{00000000-0008-0000-0300-00003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0" name="Imagem 829">
          <a:extLst>
            <a:ext uri="{FF2B5EF4-FFF2-40B4-BE49-F238E27FC236}">
              <a16:creationId xmlns:a16="http://schemas.microsoft.com/office/drawing/2014/main" id="{00000000-0008-0000-0300-00003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1" name="Imagem 830">
          <a:extLst>
            <a:ext uri="{FF2B5EF4-FFF2-40B4-BE49-F238E27FC236}">
              <a16:creationId xmlns:a16="http://schemas.microsoft.com/office/drawing/2014/main" id="{00000000-0008-0000-0300-00003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2" name="Imagem 831">
          <a:extLst>
            <a:ext uri="{FF2B5EF4-FFF2-40B4-BE49-F238E27FC236}">
              <a16:creationId xmlns:a16="http://schemas.microsoft.com/office/drawing/2014/main" id="{00000000-0008-0000-0300-00004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3" name="Imagem 832">
          <a:extLst>
            <a:ext uri="{FF2B5EF4-FFF2-40B4-BE49-F238E27FC236}">
              <a16:creationId xmlns:a16="http://schemas.microsoft.com/office/drawing/2014/main" id="{00000000-0008-0000-0300-00004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4" name="Imagem 833">
          <a:extLst>
            <a:ext uri="{FF2B5EF4-FFF2-40B4-BE49-F238E27FC236}">
              <a16:creationId xmlns:a16="http://schemas.microsoft.com/office/drawing/2014/main" id="{00000000-0008-0000-0300-00004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5" name="Imagem 834">
          <a:extLst>
            <a:ext uri="{FF2B5EF4-FFF2-40B4-BE49-F238E27FC236}">
              <a16:creationId xmlns:a16="http://schemas.microsoft.com/office/drawing/2014/main" id="{00000000-0008-0000-0300-00004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6" name="Imagem 835">
          <a:extLst>
            <a:ext uri="{FF2B5EF4-FFF2-40B4-BE49-F238E27FC236}">
              <a16:creationId xmlns:a16="http://schemas.microsoft.com/office/drawing/2014/main" id="{00000000-0008-0000-0300-00004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7" name="Imagem 836">
          <a:extLst>
            <a:ext uri="{FF2B5EF4-FFF2-40B4-BE49-F238E27FC236}">
              <a16:creationId xmlns:a16="http://schemas.microsoft.com/office/drawing/2014/main" id="{00000000-0008-0000-0300-00004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8" name="Imagem 837">
          <a:extLst>
            <a:ext uri="{FF2B5EF4-FFF2-40B4-BE49-F238E27FC236}">
              <a16:creationId xmlns:a16="http://schemas.microsoft.com/office/drawing/2014/main" id="{00000000-0008-0000-0300-00004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39" name="Imagem 838">
          <a:extLst>
            <a:ext uri="{FF2B5EF4-FFF2-40B4-BE49-F238E27FC236}">
              <a16:creationId xmlns:a16="http://schemas.microsoft.com/office/drawing/2014/main" id="{00000000-0008-0000-0300-00004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0" name="Imagem 839">
          <a:extLst>
            <a:ext uri="{FF2B5EF4-FFF2-40B4-BE49-F238E27FC236}">
              <a16:creationId xmlns:a16="http://schemas.microsoft.com/office/drawing/2014/main" id="{00000000-0008-0000-0300-00004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1" name="Imagem 840">
          <a:extLst>
            <a:ext uri="{FF2B5EF4-FFF2-40B4-BE49-F238E27FC236}">
              <a16:creationId xmlns:a16="http://schemas.microsoft.com/office/drawing/2014/main" id="{00000000-0008-0000-0300-00004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2" name="Imagem 841">
          <a:extLst>
            <a:ext uri="{FF2B5EF4-FFF2-40B4-BE49-F238E27FC236}">
              <a16:creationId xmlns:a16="http://schemas.microsoft.com/office/drawing/2014/main" id="{00000000-0008-0000-0300-00004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3" name="Imagem 842">
          <a:extLst>
            <a:ext uri="{FF2B5EF4-FFF2-40B4-BE49-F238E27FC236}">
              <a16:creationId xmlns:a16="http://schemas.microsoft.com/office/drawing/2014/main" id="{00000000-0008-0000-0300-00004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4" name="Imagem 843">
          <a:extLst>
            <a:ext uri="{FF2B5EF4-FFF2-40B4-BE49-F238E27FC236}">
              <a16:creationId xmlns:a16="http://schemas.microsoft.com/office/drawing/2014/main" id="{00000000-0008-0000-0300-00004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5" name="Imagem 844">
          <a:extLst>
            <a:ext uri="{FF2B5EF4-FFF2-40B4-BE49-F238E27FC236}">
              <a16:creationId xmlns:a16="http://schemas.microsoft.com/office/drawing/2014/main" id="{00000000-0008-0000-0300-00004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6" name="Imagem 845">
          <a:extLst>
            <a:ext uri="{FF2B5EF4-FFF2-40B4-BE49-F238E27FC236}">
              <a16:creationId xmlns:a16="http://schemas.microsoft.com/office/drawing/2014/main" id="{00000000-0008-0000-0300-00004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7" name="Imagem 846">
          <a:extLst>
            <a:ext uri="{FF2B5EF4-FFF2-40B4-BE49-F238E27FC236}">
              <a16:creationId xmlns:a16="http://schemas.microsoft.com/office/drawing/2014/main" id="{00000000-0008-0000-0300-00004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8" name="Imagem 847">
          <a:extLst>
            <a:ext uri="{FF2B5EF4-FFF2-40B4-BE49-F238E27FC236}">
              <a16:creationId xmlns:a16="http://schemas.microsoft.com/office/drawing/2014/main" id="{00000000-0008-0000-0300-00005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49" name="Imagem 848">
          <a:extLst>
            <a:ext uri="{FF2B5EF4-FFF2-40B4-BE49-F238E27FC236}">
              <a16:creationId xmlns:a16="http://schemas.microsoft.com/office/drawing/2014/main" id="{00000000-0008-0000-0300-00005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0" name="Imagem 849">
          <a:extLst>
            <a:ext uri="{FF2B5EF4-FFF2-40B4-BE49-F238E27FC236}">
              <a16:creationId xmlns:a16="http://schemas.microsoft.com/office/drawing/2014/main" id="{00000000-0008-0000-0300-00005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1" name="Imagem 850">
          <a:extLst>
            <a:ext uri="{FF2B5EF4-FFF2-40B4-BE49-F238E27FC236}">
              <a16:creationId xmlns:a16="http://schemas.microsoft.com/office/drawing/2014/main" id="{00000000-0008-0000-0300-00005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2" name="Imagem 851">
          <a:extLst>
            <a:ext uri="{FF2B5EF4-FFF2-40B4-BE49-F238E27FC236}">
              <a16:creationId xmlns:a16="http://schemas.microsoft.com/office/drawing/2014/main" id="{00000000-0008-0000-0300-00005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3" name="Imagem 852">
          <a:extLst>
            <a:ext uri="{FF2B5EF4-FFF2-40B4-BE49-F238E27FC236}">
              <a16:creationId xmlns:a16="http://schemas.microsoft.com/office/drawing/2014/main" id="{00000000-0008-0000-0300-00005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4" name="Imagem 853">
          <a:extLst>
            <a:ext uri="{FF2B5EF4-FFF2-40B4-BE49-F238E27FC236}">
              <a16:creationId xmlns:a16="http://schemas.microsoft.com/office/drawing/2014/main" id="{00000000-0008-0000-0300-00005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5" name="Imagem 854">
          <a:extLst>
            <a:ext uri="{FF2B5EF4-FFF2-40B4-BE49-F238E27FC236}">
              <a16:creationId xmlns:a16="http://schemas.microsoft.com/office/drawing/2014/main" id="{00000000-0008-0000-0300-00005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6" name="Imagem 855">
          <a:extLst>
            <a:ext uri="{FF2B5EF4-FFF2-40B4-BE49-F238E27FC236}">
              <a16:creationId xmlns:a16="http://schemas.microsoft.com/office/drawing/2014/main" id="{00000000-0008-0000-0300-00005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7" name="Imagem 856">
          <a:extLst>
            <a:ext uri="{FF2B5EF4-FFF2-40B4-BE49-F238E27FC236}">
              <a16:creationId xmlns:a16="http://schemas.microsoft.com/office/drawing/2014/main" id="{00000000-0008-0000-0300-00005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8" name="Imagem 857">
          <a:extLst>
            <a:ext uri="{FF2B5EF4-FFF2-40B4-BE49-F238E27FC236}">
              <a16:creationId xmlns:a16="http://schemas.microsoft.com/office/drawing/2014/main" id="{00000000-0008-0000-0300-00005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59" name="Imagem 858">
          <a:extLst>
            <a:ext uri="{FF2B5EF4-FFF2-40B4-BE49-F238E27FC236}">
              <a16:creationId xmlns:a16="http://schemas.microsoft.com/office/drawing/2014/main" id="{00000000-0008-0000-0300-00005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0" name="Imagem 859">
          <a:extLst>
            <a:ext uri="{FF2B5EF4-FFF2-40B4-BE49-F238E27FC236}">
              <a16:creationId xmlns:a16="http://schemas.microsoft.com/office/drawing/2014/main" id="{00000000-0008-0000-0300-00005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1" name="Imagem 860">
          <a:extLst>
            <a:ext uri="{FF2B5EF4-FFF2-40B4-BE49-F238E27FC236}">
              <a16:creationId xmlns:a16="http://schemas.microsoft.com/office/drawing/2014/main" id="{00000000-0008-0000-0300-00005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2" name="Imagem 861">
          <a:extLst>
            <a:ext uri="{FF2B5EF4-FFF2-40B4-BE49-F238E27FC236}">
              <a16:creationId xmlns:a16="http://schemas.microsoft.com/office/drawing/2014/main" id="{00000000-0008-0000-0300-00005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3" name="Imagem 862">
          <a:extLst>
            <a:ext uri="{FF2B5EF4-FFF2-40B4-BE49-F238E27FC236}">
              <a16:creationId xmlns:a16="http://schemas.microsoft.com/office/drawing/2014/main" id="{00000000-0008-0000-0300-00005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4" name="Imagem 863">
          <a:extLst>
            <a:ext uri="{FF2B5EF4-FFF2-40B4-BE49-F238E27FC236}">
              <a16:creationId xmlns:a16="http://schemas.microsoft.com/office/drawing/2014/main" id="{00000000-0008-0000-0300-00006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5" name="Imagem 864">
          <a:extLst>
            <a:ext uri="{FF2B5EF4-FFF2-40B4-BE49-F238E27FC236}">
              <a16:creationId xmlns:a16="http://schemas.microsoft.com/office/drawing/2014/main" id="{00000000-0008-0000-0300-00006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6" name="Imagem 865">
          <a:extLst>
            <a:ext uri="{FF2B5EF4-FFF2-40B4-BE49-F238E27FC236}">
              <a16:creationId xmlns:a16="http://schemas.microsoft.com/office/drawing/2014/main" id="{00000000-0008-0000-0300-00006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7" name="Imagem 866">
          <a:extLst>
            <a:ext uri="{FF2B5EF4-FFF2-40B4-BE49-F238E27FC236}">
              <a16:creationId xmlns:a16="http://schemas.microsoft.com/office/drawing/2014/main" id="{00000000-0008-0000-0300-00006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8" name="Imagem 867">
          <a:extLst>
            <a:ext uri="{FF2B5EF4-FFF2-40B4-BE49-F238E27FC236}">
              <a16:creationId xmlns:a16="http://schemas.microsoft.com/office/drawing/2014/main" id="{00000000-0008-0000-0300-00006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69" name="Imagem 868">
          <a:extLst>
            <a:ext uri="{FF2B5EF4-FFF2-40B4-BE49-F238E27FC236}">
              <a16:creationId xmlns:a16="http://schemas.microsoft.com/office/drawing/2014/main" id="{00000000-0008-0000-0300-00006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0" name="Imagem 869">
          <a:extLst>
            <a:ext uri="{FF2B5EF4-FFF2-40B4-BE49-F238E27FC236}">
              <a16:creationId xmlns:a16="http://schemas.microsoft.com/office/drawing/2014/main" id="{00000000-0008-0000-0300-00006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1" name="Imagem 870">
          <a:extLst>
            <a:ext uri="{FF2B5EF4-FFF2-40B4-BE49-F238E27FC236}">
              <a16:creationId xmlns:a16="http://schemas.microsoft.com/office/drawing/2014/main" id="{00000000-0008-0000-0300-00006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2" name="Imagem 871">
          <a:extLst>
            <a:ext uri="{FF2B5EF4-FFF2-40B4-BE49-F238E27FC236}">
              <a16:creationId xmlns:a16="http://schemas.microsoft.com/office/drawing/2014/main" id="{00000000-0008-0000-0300-00006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3" name="Imagem 872">
          <a:extLst>
            <a:ext uri="{FF2B5EF4-FFF2-40B4-BE49-F238E27FC236}">
              <a16:creationId xmlns:a16="http://schemas.microsoft.com/office/drawing/2014/main" id="{00000000-0008-0000-0300-00006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4" name="Imagem 873">
          <a:extLst>
            <a:ext uri="{FF2B5EF4-FFF2-40B4-BE49-F238E27FC236}">
              <a16:creationId xmlns:a16="http://schemas.microsoft.com/office/drawing/2014/main" id="{00000000-0008-0000-0300-00006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5" name="Imagem 874">
          <a:extLst>
            <a:ext uri="{FF2B5EF4-FFF2-40B4-BE49-F238E27FC236}">
              <a16:creationId xmlns:a16="http://schemas.microsoft.com/office/drawing/2014/main" id="{00000000-0008-0000-0300-00006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6" name="Imagem 875">
          <a:extLst>
            <a:ext uri="{FF2B5EF4-FFF2-40B4-BE49-F238E27FC236}">
              <a16:creationId xmlns:a16="http://schemas.microsoft.com/office/drawing/2014/main" id="{00000000-0008-0000-0300-00006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7" name="Imagem 876">
          <a:extLst>
            <a:ext uri="{FF2B5EF4-FFF2-40B4-BE49-F238E27FC236}">
              <a16:creationId xmlns:a16="http://schemas.microsoft.com/office/drawing/2014/main" id="{00000000-0008-0000-0300-00006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8" name="Imagem 877">
          <a:extLst>
            <a:ext uri="{FF2B5EF4-FFF2-40B4-BE49-F238E27FC236}">
              <a16:creationId xmlns:a16="http://schemas.microsoft.com/office/drawing/2014/main" id="{00000000-0008-0000-0300-00006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79" name="Imagem 878">
          <a:extLst>
            <a:ext uri="{FF2B5EF4-FFF2-40B4-BE49-F238E27FC236}">
              <a16:creationId xmlns:a16="http://schemas.microsoft.com/office/drawing/2014/main" id="{00000000-0008-0000-0300-00006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0" name="Imagem 879">
          <a:extLst>
            <a:ext uri="{FF2B5EF4-FFF2-40B4-BE49-F238E27FC236}">
              <a16:creationId xmlns:a16="http://schemas.microsoft.com/office/drawing/2014/main" id="{00000000-0008-0000-0300-00007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1" name="Imagem 880">
          <a:extLst>
            <a:ext uri="{FF2B5EF4-FFF2-40B4-BE49-F238E27FC236}">
              <a16:creationId xmlns:a16="http://schemas.microsoft.com/office/drawing/2014/main" id="{00000000-0008-0000-0300-00007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2" name="Imagem 881">
          <a:extLst>
            <a:ext uri="{FF2B5EF4-FFF2-40B4-BE49-F238E27FC236}">
              <a16:creationId xmlns:a16="http://schemas.microsoft.com/office/drawing/2014/main" id="{00000000-0008-0000-0300-00007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3" name="Imagem 882">
          <a:extLst>
            <a:ext uri="{FF2B5EF4-FFF2-40B4-BE49-F238E27FC236}">
              <a16:creationId xmlns:a16="http://schemas.microsoft.com/office/drawing/2014/main" id="{00000000-0008-0000-0300-00007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4" name="Imagem 883">
          <a:extLst>
            <a:ext uri="{FF2B5EF4-FFF2-40B4-BE49-F238E27FC236}">
              <a16:creationId xmlns:a16="http://schemas.microsoft.com/office/drawing/2014/main" id="{00000000-0008-0000-0300-00007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5" name="Imagem 884">
          <a:extLst>
            <a:ext uri="{FF2B5EF4-FFF2-40B4-BE49-F238E27FC236}">
              <a16:creationId xmlns:a16="http://schemas.microsoft.com/office/drawing/2014/main" id="{00000000-0008-0000-0300-00007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6" name="Imagem 885">
          <a:extLst>
            <a:ext uri="{FF2B5EF4-FFF2-40B4-BE49-F238E27FC236}">
              <a16:creationId xmlns:a16="http://schemas.microsoft.com/office/drawing/2014/main" id="{00000000-0008-0000-0300-00007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7" name="Imagem 886">
          <a:extLst>
            <a:ext uri="{FF2B5EF4-FFF2-40B4-BE49-F238E27FC236}">
              <a16:creationId xmlns:a16="http://schemas.microsoft.com/office/drawing/2014/main" id="{00000000-0008-0000-0300-00007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8" name="Imagem 887">
          <a:extLst>
            <a:ext uri="{FF2B5EF4-FFF2-40B4-BE49-F238E27FC236}">
              <a16:creationId xmlns:a16="http://schemas.microsoft.com/office/drawing/2014/main" id="{00000000-0008-0000-0300-00007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89" name="Imagem 888">
          <a:extLst>
            <a:ext uri="{FF2B5EF4-FFF2-40B4-BE49-F238E27FC236}">
              <a16:creationId xmlns:a16="http://schemas.microsoft.com/office/drawing/2014/main" id="{00000000-0008-0000-0300-00007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0" name="Imagem 889">
          <a:extLst>
            <a:ext uri="{FF2B5EF4-FFF2-40B4-BE49-F238E27FC236}">
              <a16:creationId xmlns:a16="http://schemas.microsoft.com/office/drawing/2014/main" id="{00000000-0008-0000-0300-00007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1" name="Imagem 890">
          <a:extLst>
            <a:ext uri="{FF2B5EF4-FFF2-40B4-BE49-F238E27FC236}">
              <a16:creationId xmlns:a16="http://schemas.microsoft.com/office/drawing/2014/main" id="{00000000-0008-0000-0300-00007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2" name="Imagem 891">
          <a:extLst>
            <a:ext uri="{FF2B5EF4-FFF2-40B4-BE49-F238E27FC236}">
              <a16:creationId xmlns:a16="http://schemas.microsoft.com/office/drawing/2014/main" id="{00000000-0008-0000-0300-00007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3" name="Imagem 892">
          <a:extLst>
            <a:ext uri="{FF2B5EF4-FFF2-40B4-BE49-F238E27FC236}">
              <a16:creationId xmlns:a16="http://schemas.microsoft.com/office/drawing/2014/main" id="{00000000-0008-0000-0300-00007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4" name="Imagem 893">
          <a:extLst>
            <a:ext uri="{FF2B5EF4-FFF2-40B4-BE49-F238E27FC236}">
              <a16:creationId xmlns:a16="http://schemas.microsoft.com/office/drawing/2014/main" id="{00000000-0008-0000-0300-00007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5" name="Imagem 894">
          <a:extLst>
            <a:ext uri="{FF2B5EF4-FFF2-40B4-BE49-F238E27FC236}">
              <a16:creationId xmlns:a16="http://schemas.microsoft.com/office/drawing/2014/main" id="{00000000-0008-0000-0300-00007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6" name="Imagem 895">
          <a:extLst>
            <a:ext uri="{FF2B5EF4-FFF2-40B4-BE49-F238E27FC236}">
              <a16:creationId xmlns:a16="http://schemas.microsoft.com/office/drawing/2014/main" id="{00000000-0008-0000-0300-00008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7" name="Imagem 896">
          <a:extLst>
            <a:ext uri="{FF2B5EF4-FFF2-40B4-BE49-F238E27FC236}">
              <a16:creationId xmlns:a16="http://schemas.microsoft.com/office/drawing/2014/main" id="{00000000-0008-0000-0300-00008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8" name="Imagem 897">
          <a:extLst>
            <a:ext uri="{FF2B5EF4-FFF2-40B4-BE49-F238E27FC236}">
              <a16:creationId xmlns:a16="http://schemas.microsoft.com/office/drawing/2014/main" id="{00000000-0008-0000-0300-00008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899" name="Imagem 898">
          <a:extLst>
            <a:ext uri="{FF2B5EF4-FFF2-40B4-BE49-F238E27FC236}">
              <a16:creationId xmlns:a16="http://schemas.microsoft.com/office/drawing/2014/main" id="{00000000-0008-0000-0300-00008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0" name="Imagem 899">
          <a:extLst>
            <a:ext uri="{FF2B5EF4-FFF2-40B4-BE49-F238E27FC236}">
              <a16:creationId xmlns:a16="http://schemas.microsoft.com/office/drawing/2014/main" id="{00000000-0008-0000-0300-00008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1" name="Imagem 900">
          <a:extLst>
            <a:ext uri="{FF2B5EF4-FFF2-40B4-BE49-F238E27FC236}">
              <a16:creationId xmlns:a16="http://schemas.microsoft.com/office/drawing/2014/main" id="{00000000-0008-0000-0300-00008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2" name="Imagem 901">
          <a:extLst>
            <a:ext uri="{FF2B5EF4-FFF2-40B4-BE49-F238E27FC236}">
              <a16:creationId xmlns:a16="http://schemas.microsoft.com/office/drawing/2014/main" id="{00000000-0008-0000-0300-00008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3" name="Imagem 902">
          <a:extLst>
            <a:ext uri="{FF2B5EF4-FFF2-40B4-BE49-F238E27FC236}">
              <a16:creationId xmlns:a16="http://schemas.microsoft.com/office/drawing/2014/main" id="{00000000-0008-0000-0300-00008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4" name="Imagem 903">
          <a:extLst>
            <a:ext uri="{FF2B5EF4-FFF2-40B4-BE49-F238E27FC236}">
              <a16:creationId xmlns:a16="http://schemas.microsoft.com/office/drawing/2014/main" id="{00000000-0008-0000-0300-00008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5" name="Imagem 904">
          <a:extLst>
            <a:ext uri="{FF2B5EF4-FFF2-40B4-BE49-F238E27FC236}">
              <a16:creationId xmlns:a16="http://schemas.microsoft.com/office/drawing/2014/main" id="{00000000-0008-0000-0300-00008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6" name="Imagem 905">
          <a:extLst>
            <a:ext uri="{FF2B5EF4-FFF2-40B4-BE49-F238E27FC236}">
              <a16:creationId xmlns:a16="http://schemas.microsoft.com/office/drawing/2014/main" id="{00000000-0008-0000-0300-00008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7" name="Imagem 906">
          <a:extLst>
            <a:ext uri="{FF2B5EF4-FFF2-40B4-BE49-F238E27FC236}">
              <a16:creationId xmlns:a16="http://schemas.microsoft.com/office/drawing/2014/main" id="{00000000-0008-0000-0300-00008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8" name="Imagem 907">
          <a:extLst>
            <a:ext uri="{FF2B5EF4-FFF2-40B4-BE49-F238E27FC236}">
              <a16:creationId xmlns:a16="http://schemas.microsoft.com/office/drawing/2014/main" id="{00000000-0008-0000-0300-00008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09" name="Imagem 908">
          <a:extLst>
            <a:ext uri="{FF2B5EF4-FFF2-40B4-BE49-F238E27FC236}">
              <a16:creationId xmlns:a16="http://schemas.microsoft.com/office/drawing/2014/main" id="{00000000-0008-0000-0300-00008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0" name="Imagem 909">
          <a:extLst>
            <a:ext uri="{FF2B5EF4-FFF2-40B4-BE49-F238E27FC236}">
              <a16:creationId xmlns:a16="http://schemas.microsoft.com/office/drawing/2014/main" id="{00000000-0008-0000-0300-00008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1" name="Imagem 910">
          <a:extLst>
            <a:ext uri="{FF2B5EF4-FFF2-40B4-BE49-F238E27FC236}">
              <a16:creationId xmlns:a16="http://schemas.microsoft.com/office/drawing/2014/main" id="{00000000-0008-0000-0300-00008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2" name="Imagem 911">
          <a:extLst>
            <a:ext uri="{FF2B5EF4-FFF2-40B4-BE49-F238E27FC236}">
              <a16:creationId xmlns:a16="http://schemas.microsoft.com/office/drawing/2014/main" id="{00000000-0008-0000-0300-00009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3" name="Imagem 912">
          <a:extLst>
            <a:ext uri="{FF2B5EF4-FFF2-40B4-BE49-F238E27FC236}">
              <a16:creationId xmlns:a16="http://schemas.microsoft.com/office/drawing/2014/main" id="{00000000-0008-0000-0300-00009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4" name="Imagem 913">
          <a:extLst>
            <a:ext uri="{FF2B5EF4-FFF2-40B4-BE49-F238E27FC236}">
              <a16:creationId xmlns:a16="http://schemas.microsoft.com/office/drawing/2014/main" id="{00000000-0008-0000-0300-00009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5" name="Imagem 914">
          <a:extLst>
            <a:ext uri="{FF2B5EF4-FFF2-40B4-BE49-F238E27FC236}">
              <a16:creationId xmlns:a16="http://schemas.microsoft.com/office/drawing/2014/main" id="{00000000-0008-0000-0300-00009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6" name="Imagem 915">
          <a:extLst>
            <a:ext uri="{FF2B5EF4-FFF2-40B4-BE49-F238E27FC236}">
              <a16:creationId xmlns:a16="http://schemas.microsoft.com/office/drawing/2014/main" id="{00000000-0008-0000-0300-00009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7" name="Imagem 916">
          <a:extLst>
            <a:ext uri="{FF2B5EF4-FFF2-40B4-BE49-F238E27FC236}">
              <a16:creationId xmlns:a16="http://schemas.microsoft.com/office/drawing/2014/main" id="{00000000-0008-0000-0300-00009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8" name="Imagem 917">
          <a:extLst>
            <a:ext uri="{FF2B5EF4-FFF2-40B4-BE49-F238E27FC236}">
              <a16:creationId xmlns:a16="http://schemas.microsoft.com/office/drawing/2014/main" id="{00000000-0008-0000-0300-00009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19" name="Imagem 918">
          <a:extLst>
            <a:ext uri="{FF2B5EF4-FFF2-40B4-BE49-F238E27FC236}">
              <a16:creationId xmlns:a16="http://schemas.microsoft.com/office/drawing/2014/main" id="{00000000-0008-0000-0300-00009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0" name="Imagem 919">
          <a:extLst>
            <a:ext uri="{FF2B5EF4-FFF2-40B4-BE49-F238E27FC236}">
              <a16:creationId xmlns:a16="http://schemas.microsoft.com/office/drawing/2014/main" id="{00000000-0008-0000-0300-00009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1" name="Imagem 920">
          <a:extLst>
            <a:ext uri="{FF2B5EF4-FFF2-40B4-BE49-F238E27FC236}">
              <a16:creationId xmlns:a16="http://schemas.microsoft.com/office/drawing/2014/main" id="{00000000-0008-0000-0300-00009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2" name="Imagem 921">
          <a:extLst>
            <a:ext uri="{FF2B5EF4-FFF2-40B4-BE49-F238E27FC236}">
              <a16:creationId xmlns:a16="http://schemas.microsoft.com/office/drawing/2014/main" id="{00000000-0008-0000-0300-00009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3" name="Imagem 922">
          <a:extLst>
            <a:ext uri="{FF2B5EF4-FFF2-40B4-BE49-F238E27FC236}">
              <a16:creationId xmlns:a16="http://schemas.microsoft.com/office/drawing/2014/main" id="{00000000-0008-0000-0300-00009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4" name="Imagem 923">
          <a:extLst>
            <a:ext uri="{FF2B5EF4-FFF2-40B4-BE49-F238E27FC236}">
              <a16:creationId xmlns:a16="http://schemas.microsoft.com/office/drawing/2014/main" id="{00000000-0008-0000-0300-00009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5" name="Imagem 924">
          <a:extLst>
            <a:ext uri="{FF2B5EF4-FFF2-40B4-BE49-F238E27FC236}">
              <a16:creationId xmlns:a16="http://schemas.microsoft.com/office/drawing/2014/main" id="{00000000-0008-0000-0300-00009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6" name="Imagem 925">
          <a:extLst>
            <a:ext uri="{FF2B5EF4-FFF2-40B4-BE49-F238E27FC236}">
              <a16:creationId xmlns:a16="http://schemas.microsoft.com/office/drawing/2014/main" id="{00000000-0008-0000-0300-00009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7" name="Imagem 926">
          <a:extLst>
            <a:ext uri="{FF2B5EF4-FFF2-40B4-BE49-F238E27FC236}">
              <a16:creationId xmlns:a16="http://schemas.microsoft.com/office/drawing/2014/main" id="{00000000-0008-0000-0300-00009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8" name="Imagem 927">
          <a:extLst>
            <a:ext uri="{FF2B5EF4-FFF2-40B4-BE49-F238E27FC236}">
              <a16:creationId xmlns:a16="http://schemas.microsoft.com/office/drawing/2014/main" id="{00000000-0008-0000-0300-0000A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29" name="Imagem 928">
          <a:extLst>
            <a:ext uri="{FF2B5EF4-FFF2-40B4-BE49-F238E27FC236}">
              <a16:creationId xmlns:a16="http://schemas.microsoft.com/office/drawing/2014/main" id="{00000000-0008-0000-0300-0000A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0" name="Imagem 929">
          <a:extLst>
            <a:ext uri="{FF2B5EF4-FFF2-40B4-BE49-F238E27FC236}">
              <a16:creationId xmlns:a16="http://schemas.microsoft.com/office/drawing/2014/main" id="{00000000-0008-0000-0300-0000A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1" name="Imagem 930">
          <a:extLst>
            <a:ext uri="{FF2B5EF4-FFF2-40B4-BE49-F238E27FC236}">
              <a16:creationId xmlns:a16="http://schemas.microsoft.com/office/drawing/2014/main" id="{00000000-0008-0000-0300-0000A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2" name="Imagem 931">
          <a:extLst>
            <a:ext uri="{FF2B5EF4-FFF2-40B4-BE49-F238E27FC236}">
              <a16:creationId xmlns:a16="http://schemas.microsoft.com/office/drawing/2014/main" id="{00000000-0008-0000-0300-0000A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3" name="Imagem 932">
          <a:extLst>
            <a:ext uri="{FF2B5EF4-FFF2-40B4-BE49-F238E27FC236}">
              <a16:creationId xmlns:a16="http://schemas.microsoft.com/office/drawing/2014/main" id="{00000000-0008-0000-0300-0000A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4" name="Imagem 933">
          <a:extLst>
            <a:ext uri="{FF2B5EF4-FFF2-40B4-BE49-F238E27FC236}">
              <a16:creationId xmlns:a16="http://schemas.microsoft.com/office/drawing/2014/main" id="{00000000-0008-0000-0300-0000A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5" name="Imagem 934">
          <a:extLst>
            <a:ext uri="{FF2B5EF4-FFF2-40B4-BE49-F238E27FC236}">
              <a16:creationId xmlns:a16="http://schemas.microsoft.com/office/drawing/2014/main" id="{00000000-0008-0000-0300-0000A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6" name="Imagem 935">
          <a:extLst>
            <a:ext uri="{FF2B5EF4-FFF2-40B4-BE49-F238E27FC236}">
              <a16:creationId xmlns:a16="http://schemas.microsoft.com/office/drawing/2014/main" id="{00000000-0008-0000-0300-0000A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7" name="Imagem 936">
          <a:extLst>
            <a:ext uri="{FF2B5EF4-FFF2-40B4-BE49-F238E27FC236}">
              <a16:creationId xmlns:a16="http://schemas.microsoft.com/office/drawing/2014/main" id="{00000000-0008-0000-0300-0000A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8" name="Imagem 937">
          <a:extLst>
            <a:ext uri="{FF2B5EF4-FFF2-40B4-BE49-F238E27FC236}">
              <a16:creationId xmlns:a16="http://schemas.microsoft.com/office/drawing/2014/main" id="{00000000-0008-0000-0300-0000A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39" name="Imagem 938">
          <a:extLst>
            <a:ext uri="{FF2B5EF4-FFF2-40B4-BE49-F238E27FC236}">
              <a16:creationId xmlns:a16="http://schemas.microsoft.com/office/drawing/2014/main" id="{00000000-0008-0000-0300-0000A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0" name="Imagem 939">
          <a:extLst>
            <a:ext uri="{FF2B5EF4-FFF2-40B4-BE49-F238E27FC236}">
              <a16:creationId xmlns:a16="http://schemas.microsoft.com/office/drawing/2014/main" id="{00000000-0008-0000-0300-0000A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1" name="Imagem 940">
          <a:extLst>
            <a:ext uri="{FF2B5EF4-FFF2-40B4-BE49-F238E27FC236}">
              <a16:creationId xmlns:a16="http://schemas.microsoft.com/office/drawing/2014/main" id="{00000000-0008-0000-0300-0000A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2" name="Imagem 941">
          <a:extLst>
            <a:ext uri="{FF2B5EF4-FFF2-40B4-BE49-F238E27FC236}">
              <a16:creationId xmlns:a16="http://schemas.microsoft.com/office/drawing/2014/main" id="{00000000-0008-0000-0300-0000A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3" name="Imagem 942">
          <a:extLst>
            <a:ext uri="{FF2B5EF4-FFF2-40B4-BE49-F238E27FC236}">
              <a16:creationId xmlns:a16="http://schemas.microsoft.com/office/drawing/2014/main" id="{00000000-0008-0000-0300-0000A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4" name="Imagem 943">
          <a:extLst>
            <a:ext uri="{FF2B5EF4-FFF2-40B4-BE49-F238E27FC236}">
              <a16:creationId xmlns:a16="http://schemas.microsoft.com/office/drawing/2014/main" id="{00000000-0008-0000-0300-0000B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5" name="Imagem 944">
          <a:extLst>
            <a:ext uri="{FF2B5EF4-FFF2-40B4-BE49-F238E27FC236}">
              <a16:creationId xmlns:a16="http://schemas.microsoft.com/office/drawing/2014/main" id="{00000000-0008-0000-0300-0000B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6" name="Imagem 945">
          <a:extLst>
            <a:ext uri="{FF2B5EF4-FFF2-40B4-BE49-F238E27FC236}">
              <a16:creationId xmlns:a16="http://schemas.microsoft.com/office/drawing/2014/main" id="{00000000-0008-0000-0300-0000B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7" name="Imagem 946">
          <a:extLst>
            <a:ext uri="{FF2B5EF4-FFF2-40B4-BE49-F238E27FC236}">
              <a16:creationId xmlns:a16="http://schemas.microsoft.com/office/drawing/2014/main" id="{00000000-0008-0000-0300-0000B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8" name="Imagem 947">
          <a:extLst>
            <a:ext uri="{FF2B5EF4-FFF2-40B4-BE49-F238E27FC236}">
              <a16:creationId xmlns:a16="http://schemas.microsoft.com/office/drawing/2014/main" id="{00000000-0008-0000-0300-0000B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49" name="Imagem 948">
          <a:extLst>
            <a:ext uri="{FF2B5EF4-FFF2-40B4-BE49-F238E27FC236}">
              <a16:creationId xmlns:a16="http://schemas.microsoft.com/office/drawing/2014/main" id="{00000000-0008-0000-0300-0000B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0" name="Imagem 949">
          <a:extLst>
            <a:ext uri="{FF2B5EF4-FFF2-40B4-BE49-F238E27FC236}">
              <a16:creationId xmlns:a16="http://schemas.microsoft.com/office/drawing/2014/main" id="{00000000-0008-0000-0300-0000B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1" name="Imagem 950">
          <a:extLst>
            <a:ext uri="{FF2B5EF4-FFF2-40B4-BE49-F238E27FC236}">
              <a16:creationId xmlns:a16="http://schemas.microsoft.com/office/drawing/2014/main" id="{00000000-0008-0000-0300-0000B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2" name="Imagem 951">
          <a:extLst>
            <a:ext uri="{FF2B5EF4-FFF2-40B4-BE49-F238E27FC236}">
              <a16:creationId xmlns:a16="http://schemas.microsoft.com/office/drawing/2014/main" id="{00000000-0008-0000-0300-0000B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3" name="Imagem 952">
          <a:extLst>
            <a:ext uri="{FF2B5EF4-FFF2-40B4-BE49-F238E27FC236}">
              <a16:creationId xmlns:a16="http://schemas.microsoft.com/office/drawing/2014/main" id="{00000000-0008-0000-0300-0000B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4" name="Imagem 953">
          <a:extLst>
            <a:ext uri="{FF2B5EF4-FFF2-40B4-BE49-F238E27FC236}">
              <a16:creationId xmlns:a16="http://schemas.microsoft.com/office/drawing/2014/main" id="{00000000-0008-0000-0300-0000B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5" name="Imagem 954">
          <a:extLst>
            <a:ext uri="{FF2B5EF4-FFF2-40B4-BE49-F238E27FC236}">
              <a16:creationId xmlns:a16="http://schemas.microsoft.com/office/drawing/2014/main" id="{00000000-0008-0000-0300-0000B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6" name="Imagem 955">
          <a:extLst>
            <a:ext uri="{FF2B5EF4-FFF2-40B4-BE49-F238E27FC236}">
              <a16:creationId xmlns:a16="http://schemas.microsoft.com/office/drawing/2014/main" id="{00000000-0008-0000-0300-0000B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7" name="Imagem 956">
          <a:extLst>
            <a:ext uri="{FF2B5EF4-FFF2-40B4-BE49-F238E27FC236}">
              <a16:creationId xmlns:a16="http://schemas.microsoft.com/office/drawing/2014/main" id="{00000000-0008-0000-0300-0000B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8" name="Imagem 957">
          <a:extLst>
            <a:ext uri="{FF2B5EF4-FFF2-40B4-BE49-F238E27FC236}">
              <a16:creationId xmlns:a16="http://schemas.microsoft.com/office/drawing/2014/main" id="{00000000-0008-0000-0300-0000B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59" name="Imagem 958">
          <a:extLst>
            <a:ext uri="{FF2B5EF4-FFF2-40B4-BE49-F238E27FC236}">
              <a16:creationId xmlns:a16="http://schemas.microsoft.com/office/drawing/2014/main" id="{00000000-0008-0000-0300-0000B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0" name="Imagem 959">
          <a:extLst>
            <a:ext uri="{FF2B5EF4-FFF2-40B4-BE49-F238E27FC236}">
              <a16:creationId xmlns:a16="http://schemas.microsoft.com/office/drawing/2014/main" id="{00000000-0008-0000-0300-0000C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1" name="Imagem 960">
          <a:extLst>
            <a:ext uri="{FF2B5EF4-FFF2-40B4-BE49-F238E27FC236}">
              <a16:creationId xmlns:a16="http://schemas.microsoft.com/office/drawing/2014/main" id="{00000000-0008-0000-0300-0000C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2" name="Imagem 961">
          <a:extLst>
            <a:ext uri="{FF2B5EF4-FFF2-40B4-BE49-F238E27FC236}">
              <a16:creationId xmlns:a16="http://schemas.microsoft.com/office/drawing/2014/main" id="{00000000-0008-0000-0300-0000C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3" name="Imagem 962">
          <a:extLst>
            <a:ext uri="{FF2B5EF4-FFF2-40B4-BE49-F238E27FC236}">
              <a16:creationId xmlns:a16="http://schemas.microsoft.com/office/drawing/2014/main" id="{00000000-0008-0000-0300-0000C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4" name="Imagem 963">
          <a:extLst>
            <a:ext uri="{FF2B5EF4-FFF2-40B4-BE49-F238E27FC236}">
              <a16:creationId xmlns:a16="http://schemas.microsoft.com/office/drawing/2014/main" id="{00000000-0008-0000-0300-0000C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5" name="Imagem 964">
          <a:extLst>
            <a:ext uri="{FF2B5EF4-FFF2-40B4-BE49-F238E27FC236}">
              <a16:creationId xmlns:a16="http://schemas.microsoft.com/office/drawing/2014/main" id="{00000000-0008-0000-0300-0000C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6" name="Imagem 965">
          <a:extLst>
            <a:ext uri="{FF2B5EF4-FFF2-40B4-BE49-F238E27FC236}">
              <a16:creationId xmlns:a16="http://schemas.microsoft.com/office/drawing/2014/main" id="{00000000-0008-0000-0300-0000C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7" name="Imagem 966">
          <a:extLst>
            <a:ext uri="{FF2B5EF4-FFF2-40B4-BE49-F238E27FC236}">
              <a16:creationId xmlns:a16="http://schemas.microsoft.com/office/drawing/2014/main" id="{00000000-0008-0000-0300-0000C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8" name="Imagem 967">
          <a:extLst>
            <a:ext uri="{FF2B5EF4-FFF2-40B4-BE49-F238E27FC236}">
              <a16:creationId xmlns:a16="http://schemas.microsoft.com/office/drawing/2014/main" id="{00000000-0008-0000-0300-0000C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69" name="Imagem 968">
          <a:extLst>
            <a:ext uri="{FF2B5EF4-FFF2-40B4-BE49-F238E27FC236}">
              <a16:creationId xmlns:a16="http://schemas.microsoft.com/office/drawing/2014/main" id="{00000000-0008-0000-0300-0000C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0" name="Imagem 969">
          <a:extLst>
            <a:ext uri="{FF2B5EF4-FFF2-40B4-BE49-F238E27FC236}">
              <a16:creationId xmlns:a16="http://schemas.microsoft.com/office/drawing/2014/main" id="{00000000-0008-0000-0300-0000C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1" name="Imagem 970">
          <a:extLst>
            <a:ext uri="{FF2B5EF4-FFF2-40B4-BE49-F238E27FC236}">
              <a16:creationId xmlns:a16="http://schemas.microsoft.com/office/drawing/2014/main" id="{00000000-0008-0000-0300-0000C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2" name="Imagem 971">
          <a:extLst>
            <a:ext uri="{FF2B5EF4-FFF2-40B4-BE49-F238E27FC236}">
              <a16:creationId xmlns:a16="http://schemas.microsoft.com/office/drawing/2014/main" id="{00000000-0008-0000-0300-0000C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3" name="Imagem 972">
          <a:extLst>
            <a:ext uri="{FF2B5EF4-FFF2-40B4-BE49-F238E27FC236}">
              <a16:creationId xmlns:a16="http://schemas.microsoft.com/office/drawing/2014/main" id="{00000000-0008-0000-0300-0000C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4" name="Imagem 973">
          <a:extLst>
            <a:ext uri="{FF2B5EF4-FFF2-40B4-BE49-F238E27FC236}">
              <a16:creationId xmlns:a16="http://schemas.microsoft.com/office/drawing/2014/main" id="{00000000-0008-0000-0300-0000C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5" name="Imagem 974">
          <a:extLst>
            <a:ext uri="{FF2B5EF4-FFF2-40B4-BE49-F238E27FC236}">
              <a16:creationId xmlns:a16="http://schemas.microsoft.com/office/drawing/2014/main" id="{00000000-0008-0000-0300-0000C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6" name="Imagem 975">
          <a:extLst>
            <a:ext uri="{FF2B5EF4-FFF2-40B4-BE49-F238E27FC236}">
              <a16:creationId xmlns:a16="http://schemas.microsoft.com/office/drawing/2014/main" id="{00000000-0008-0000-0300-0000D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7" name="Imagem 976">
          <a:extLst>
            <a:ext uri="{FF2B5EF4-FFF2-40B4-BE49-F238E27FC236}">
              <a16:creationId xmlns:a16="http://schemas.microsoft.com/office/drawing/2014/main" id="{00000000-0008-0000-0300-0000D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8" name="Imagem 977">
          <a:extLst>
            <a:ext uri="{FF2B5EF4-FFF2-40B4-BE49-F238E27FC236}">
              <a16:creationId xmlns:a16="http://schemas.microsoft.com/office/drawing/2014/main" id="{00000000-0008-0000-0300-0000D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79" name="Imagem 978">
          <a:extLst>
            <a:ext uri="{FF2B5EF4-FFF2-40B4-BE49-F238E27FC236}">
              <a16:creationId xmlns:a16="http://schemas.microsoft.com/office/drawing/2014/main" id="{00000000-0008-0000-0300-0000D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0" name="Imagem 979">
          <a:extLst>
            <a:ext uri="{FF2B5EF4-FFF2-40B4-BE49-F238E27FC236}">
              <a16:creationId xmlns:a16="http://schemas.microsoft.com/office/drawing/2014/main" id="{00000000-0008-0000-0300-0000D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1" name="Imagem 980">
          <a:extLst>
            <a:ext uri="{FF2B5EF4-FFF2-40B4-BE49-F238E27FC236}">
              <a16:creationId xmlns:a16="http://schemas.microsoft.com/office/drawing/2014/main" id="{00000000-0008-0000-0300-0000D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2" name="Imagem 981">
          <a:extLst>
            <a:ext uri="{FF2B5EF4-FFF2-40B4-BE49-F238E27FC236}">
              <a16:creationId xmlns:a16="http://schemas.microsoft.com/office/drawing/2014/main" id="{00000000-0008-0000-0300-0000D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3" name="Imagem 982">
          <a:extLst>
            <a:ext uri="{FF2B5EF4-FFF2-40B4-BE49-F238E27FC236}">
              <a16:creationId xmlns:a16="http://schemas.microsoft.com/office/drawing/2014/main" id="{00000000-0008-0000-0300-0000D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4" name="Imagem 983">
          <a:extLst>
            <a:ext uri="{FF2B5EF4-FFF2-40B4-BE49-F238E27FC236}">
              <a16:creationId xmlns:a16="http://schemas.microsoft.com/office/drawing/2014/main" id="{00000000-0008-0000-0300-0000D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5" name="Imagem 984">
          <a:extLst>
            <a:ext uri="{FF2B5EF4-FFF2-40B4-BE49-F238E27FC236}">
              <a16:creationId xmlns:a16="http://schemas.microsoft.com/office/drawing/2014/main" id="{00000000-0008-0000-0300-0000D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6" name="Imagem 985">
          <a:extLst>
            <a:ext uri="{FF2B5EF4-FFF2-40B4-BE49-F238E27FC236}">
              <a16:creationId xmlns:a16="http://schemas.microsoft.com/office/drawing/2014/main" id="{00000000-0008-0000-0300-0000D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7" name="Imagem 986">
          <a:extLst>
            <a:ext uri="{FF2B5EF4-FFF2-40B4-BE49-F238E27FC236}">
              <a16:creationId xmlns:a16="http://schemas.microsoft.com/office/drawing/2014/main" id="{00000000-0008-0000-0300-0000D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8" name="Imagem 987">
          <a:extLst>
            <a:ext uri="{FF2B5EF4-FFF2-40B4-BE49-F238E27FC236}">
              <a16:creationId xmlns:a16="http://schemas.microsoft.com/office/drawing/2014/main" id="{00000000-0008-0000-0300-0000D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89" name="Imagem 988">
          <a:extLst>
            <a:ext uri="{FF2B5EF4-FFF2-40B4-BE49-F238E27FC236}">
              <a16:creationId xmlns:a16="http://schemas.microsoft.com/office/drawing/2014/main" id="{00000000-0008-0000-0300-0000D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0" name="Imagem 989">
          <a:extLst>
            <a:ext uri="{FF2B5EF4-FFF2-40B4-BE49-F238E27FC236}">
              <a16:creationId xmlns:a16="http://schemas.microsoft.com/office/drawing/2014/main" id="{00000000-0008-0000-0300-0000D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1" name="Imagem 990">
          <a:extLst>
            <a:ext uri="{FF2B5EF4-FFF2-40B4-BE49-F238E27FC236}">
              <a16:creationId xmlns:a16="http://schemas.microsoft.com/office/drawing/2014/main" id="{00000000-0008-0000-0300-0000D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2" name="Imagem 991">
          <a:extLst>
            <a:ext uri="{FF2B5EF4-FFF2-40B4-BE49-F238E27FC236}">
              <a16:creationId xmlns:a16="http://schemas.microsoft.com/office/drawing/2014/main" id="{00000000-0008-0000-0300-0000E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3" name="Imagem 992">
          <a:extLst>
            <a:ext uri="{FF2B5EF4-FFF2-40B4-BE49-F238E27FC236}">
              <a16:creationId xmlns:a16="http://schemas.microsoft.com/office/drawing/2014/main" id="{00000000-0008-0000-0300-0000E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4" name="Imagem 993">
          <a:extLst>
            <a:ext uri="{FF2B5EF4-FFF2-40B4-BE49-F238E27FC236}">
              <a16:creationId xmlns:a16="http://schemas.microsoft.com/office/drawing/2014/main" id="{00000000-0008-0000-0300-0000E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5" name="Imagem 994">
          <a:extLst>
            <a:ext uri="{FF2B5EF4-FFF2-40B4-BE49-F238E27FC236}">
              <a16:creationId xmlns:a16="http://schemas.microsoft.com/office/drawing/2014/main" id="{00000000-0008-0000-0300-0000E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6" name="Imagem 995">
          <a:extLst>
            <a:ext uri="{FF2B5EF4-FFF2-40B4-BE49-F238E27FC236}">
              <a16:creationId xmlns:a16="http://schemas.microsoft.com/office/drawing/2014/main" id="{00000000-0008-0000-0300-0000E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7" name="Imagem 996">
          <a:extLst>
            <a:ext uri="{FF2B5EF4-FFF2-40B4-BE49-F238E27FC236}">
              <a16:creationId xmlns:a16="http://schemas.microsoft.com/office/drawing/2014/main" id="{00000000-0008-0000-0300-0000E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8" name="Imagem 997">
          <a:extLst>
            <a:ext uri="{FF2B5EF4-FFF2-40B4-BE49-F238E27FC236}">
              <a16:creationId xmlns:a16="http://schemas.microsoft.com/office/drawing/2014/main" id="{00000000-0008-0000-0300-0000E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999" name="Imagem 998">
          <a:extLst>
            <a:ext uri="{FF2B5EF4-FFF2-40B4-BE49-F238E27FC236}">
              <a16:creationId xmlns:a16="http://schemas.microsoft.com/office/drawing/2014/main" id="{00000000-0008-0000-0300-0000E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0" name="Imagem 999">
          <a:extLst>
            <a:ext uri="{FF2B5EF4-FFF2-40B4-BE49-F238E27FC236}">
              <a16:creationId xmlns:a16="http://schemas.microsoft.com/office/drawing/2014/main" id="{00000000-0008-0000-0300-0000E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1" name="Imagem 1000">
          <a:extLst>
            <a:ext uri="{FF2B5EF4-FFF2-40B4-BE49-F238E27FC236}">
              <a16:creationId xmlns:a16="http://schemas.microsoft.com/office/drawing/2014/main" id="{00000000-0008-0000-0300-0000E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2" name="Imagem 1001">
          <a:extLst>
            <a:ext uri="{FF2B5EF4-FFF2-40B4-BE49-F238E27FC236}">
              <a16:creationId xmlns:a16="http://schemas.microsoft.com/office/drawing/2014/main" id="{00000000-0008-0000-0300-0000E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3" name="Imagem 1002">
          <a:extLst>
            <a:ext uri="{FF2B5EF4-FFF2-40B4-BE49-F238E27FC236}">
              <a16:creationId xmlns:a16="http://schemas.microsoft.com/office/drawing/2014/main" id="{00000000-0008-0000-0300-0000E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4" name="Imagem 1003">
          <a:extLst>
            <a:ext uri="{FF2B5EF4-FFF2-40B4-BE49-F238E27FC236}">
              <a16:creationId xmlns:a16="http://schemas.microsoft.com/office/drawing/2014/main" id="{00000000-0008-0000-0300-0000E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5" name="Imagem 1004">
          <a:extLst>
            <a:ext uri="{FF2B5EF4-FFF2-40B4-BE49-F238E27FC236}">
              <a16:creationId xmlns:a16="http://schemas.microsoft.com/office/drawing/2014/main" id="{00000000-0008-0000-0300-0000E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6" name="Imagem 1005">
          <a:extLst>
            <a:ext uri="{FF2B5EF4-FFF2-40B4-BE49-F238E27FC236}">
              <a16:creationId xmlns:a16="http://schemas.microsoft.com/office/drawing/2014/main" id="{00000000-0008-0000-0300-0000E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7" name="Imagem 1006">
          <a:extLst>
            <a:ext uri="{FF2B5EF4-FFF2-40B4-BE49-F238E27FC236}">
              <a16:creationId xmlns:a16="http://schemas.microsoft.com/office/drawing/2014/main" id="{00000000-0008-0000-0300-0000E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8" name="Imagem 1007">
          <a:extLst>
            <a:ext uri="{FF2B5EF4-FFF2-40B4-BE49-F238E27FC236}">
              <a16:creationId xmlns:a16="http://schemas.microsoft.com/office/drawing/2014/main" id="{00000000-0008-0000-0300-0000F0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09" name="Imagem 1008">
          <a:extLst>
            <a:ext uri="{FF2B5EF4-FFF2-40B4-BE49-F238E27FC236}">
              <a16:creationId xmlns:a16="http://schemas.microsoft.com/office/drawing/2014/main" id="{00000000-0008-0000-0300-0000F1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0" name="Imagem 1009">
          <a:extLst>
            <a:ext uri="{FF2B5EF4-FFF2-40B4-BE49-F238E27FC236}">
              <a16:creationId xmlns:a16="http://schemas.microsoft.com/office/drawing/2014/main" id="{00000000-0008-0000-0300-0000F2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1" name="Imagem 1010">
          <a:extLst>
            <a:ext uri="{FF2B5EF4-FFF2-40B4-BE49-F238E27FC236}">
              <a16:creationId xmlns:a16="http://schemas.microsoft.com/office/drawing/2014/main" id="{00000000-0008-0000-0300-0000F3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2" name="Imagem 1011">
          <a:extLst>
            <a:ext uri="{FF2B5EF4-FFF2-40B4-BE49-F238E27FC236}">
              <a16:creationId xmlns:a16="http://schemas.microsoft.com/office/drawing/2014/main" id="{00000000-0008-0000-0300-0000F4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3" name="Imagem 1012">
          <a:extLst>
            <a:ext uri="{FF2B5EF4-FFF2-40B4-BE49-F238E27FC236}">
              <a16:creationId xmlns:a16="http://schemas.microsoft.com/office/drawing/2014/main" id="{00000000-0008-0000-0300-0000F5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4" name="Imagem 1013">
          <a:extLst>
            <a:ext uri="{FF2B5EF4-FFF2-40B4-BE49-F238E27FC236}">
              <a16:creationId xmlns:a16="http://schemas.microsoft.com/office/drawing/2014/main" id="{00000000-0008-0000-0300-0000F6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5" name="Imagem 1014">
          <a:extLst>
            <a:ext uri="{FF2B5EF4-FFF2-40B4-BE49-F238E27FC236}">
              <a16:creationId xmlns:a16="http://schemas.microsoft.com/office/drawing/2014/main" id="{00000000-0008-0000-0300-0000F7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6" name="Imagem 1015">
          <a:extLst>
            <a:ext uri="{FF2B5EF4-FFF2-40B4-BE49-F238E27FC236}">
              <a16:creationId xmlns:a16="http://schemas.microsoft.com/office/drawing/2014/main" id="{00000000-0008-0000-0300-0000F8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7" name="Imagem 1016">
          <a:extLst>
            <a:ext uri="{FF2B5EF4-FFF2-40B4-BE49-F238E27FC236}">
              <a16:creationId xmlns:a16="http://schemas.microsoft.com/office/drawing/2014/main" id="{00000000-0008-0000-0300-0000F9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8" name="Imagem 1017">
          <a:extLst>
            <a:ext uri="{FF2B5EF4-FFF2-40B4-BE49-F238E27FC236}">
              <a16:creationId xmlns:a16="http://schemas.microsoft.com/office/drawing/2014/main" id="{00000000-0008-0000-0300-0000FA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19" name="Imagem 1018">
          <a:extLst>
            <a:ext uri="{FF2B5EF4-FFF2-40B4-BE49-F238E27FC236}">
              <a16:creationId xmlns:a16="http://schemas.microsoft.com/office/drawing/2014/main" id="{00000000-0008-0000-0300-0000FB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0" name="Imagem 1019">
          <a:extLst>
            <a:ext uri="{FF2B5EF4-FFF2-40B4-BE49-F238E27FC236}">
              <a16:creationId xmlns:a16="http://schemas.microsoft.com/office/drawing/2014/main" id="{00000000-0008-0000-0300-0000FC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1" name="Imagem 1020">
          <a:extLst>
            <a:ext uri="{FF2B5EF4-FFF2-40B4-BE49-F238E27FC236}">
              <a16:creationId xmlns:a16="http://schemas.microsoft.com/office/drawing/2014/main" id="{00000000-0008-0000-0300-0000FD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2" name="Imagem 1021">
          <a:extLst>
            <a:ext uri="{FF2B5EF4-FFF2-40B4-BE49-F238E27FC236}">
              <a16:creationId xmlns:a16="http://schemas.microsoft.com/office/drawing/2014/main" id="{00000000-0008-0000-0300-0000FE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3" name="Imagem 1022">
          <a:extLst>
            <a:ext uri="{FF2B5EF4-FFF2-40B4-BE49-F238E27FC236}">
              <a16:creationId xmlns:a16="http://schemas.microsoft.com/office/drawing/2014/main" id="{00000000-0008-0000-0300-0000FF03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4" name="Imagem 1023">
          <a:extLst>
            <a:ext uri="{FF2B5EF4-FFF2-40B4-BE49-F238E27FC236}">
              <a16:creationId xmlns:a16="http://schemas.microsoft.com/office/drawing/2014/main" id="{00000000-0008-0000-0300-00000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5" name="Imagem 1024">
          <a:extLst>
            <a:ext uri="{FF2B5EF4-FFF2-40B4-BE49-F238E27FC236}">
              <a16:creationId xmlns:a16="http://schemas.microsoft.com/office/drawing/2014/main" id="{00000000-0008-0000-0300-00000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6" name="Imagem 1025">
          <a:extLst>
            <a:ext uri="{FF2B5EF4-FFF2-40B4-BE49-F238E27FC236}">
              <a16:creationId xmlns:a16="http://schemas.microsoft.com/office/drawing/2014/main" id="{00000000-0008-0000-0300-00000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7" name="Imagem 1026">
          <a:extLst>
            <a:ext uri="{FF2B5EF4-FFF2-40B4-BE49-F238E27FC236}">
              <a16:creationId xmlns:a16="http://schemas.microsoft.com/office/drawing/2014/main" id="{00000000-0008-0000-0300-00000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8" name="Imagem 1027">
          <a:extLst>
            <a:ext uri="{FF2B5EF4-FFF2-40B4-BE49-F238E27FC236}">
              <a16:creationId xmlns:a16="http://schemas.microsoft.com/office/drawing/2014/main" id="{00000000-0008-0000-0300-00000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29" name="Imagem 1028">
          <a:extLst>
            <a:ext uri="{FF2B5EF4-FFF2-40B4-BE49-F238E27FC236}">
              <a16:creationId xmlns:a16="http://schemas.microsoft.com/office/drawing/2014/main" id="{00000000-0008-0000-0300-00000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0" name="Imagem 1029">
          <a:extLst>
            <a:ext uri="{FF2B5EF4-FFF2-40B4-BE49-F238E27FC236}">
              <a16:creationId xmlns:a16="http://schemas.microsoft.com/office/drawing/2014/main" id="{00000000-0008-0000-0300-00000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1" name="Imagem 1030">
          <a:extLst>
            <a:ext uri="{FF2B5EF4-FFF2-40B4-BE49-F238E27FC236}">
              <a16:creationId xmlns:a16="http://schemas.microsoft.com/office/drawing/2014/main" id="{00000000-0008-0000-0300-00000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2" name="Imagem 1031">
          <a:extLst>
            <a:ext uri="{FF2B5EF4-FFF2-40B4-BE49-F238E27FC236}">
              <a16:creationId xmlns:a16="http://schemas.microsoft.com/office/drawing/2014/main" id="{00000000-0008-0000-0300-00000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3" name="Imagem 1032">
          <a:extLst>
            <a:ext uri="{FF2B5EF4-FFF2-40B4-BE49-F238E27FC236}">
              <a16:creationId xmlns:a16="http://schemas.microsoft.com/office/drawing/2014/main" id="{00000000-0008-0000-0300-00000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4" name="Imagem 1033">
          <a:extLst>
            <a:ext uri="{FF2B5EF4-FFF2-40B4-BE49-F238E27FC236}">
              <a16:creationId xmlns:a16="http://schemas.microsoft.com/office/drawing/2014/main" id="{00000000-0008-0000-0300-00000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5" name="Imagem 1034">
          <a:extLst>
            <a:ext uri="{FF2B5EF4-FFF2-40B4-BE49-F238E27FC236}">
              <a16:creationId xmlns:a16="http://schemas.microsoft.com/office/drawing/2014/main" id="{00000000-0008-0000-0300-00000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6" name="Imagem 1035">
          <a:extLst>
            <a:ext uri="{FF2B5EF4-FFF2-40B4-BE49-F238E27FC236}">
              <a16:creationId xmlns:a16="http://schemas.microsoft.com/office/drawing/2014/main" id="{00000000-0008-0000-0300-00000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7" name="Imagem 1036">
          <a:extLst>
            <a:ext uri="{FF2B5EF4-FFF2-40B4-BE49-F238E27FC236}">
              <a16:creationId xmlns:a16="http://schemas.microsoft.com/office/drawing/2014/main" id="{00000000-0008-0000-0300-00000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8" name="Imagem 1037">
          <a:extLst>
            <a:ext uri="{FF2B5EF4-FFF2-40B4-BE49-F238E27FC236}">
              <a16:creationId xmlns:a16="http://schemas.microsoft.com/office/drawing/2014/main" id="{00000000-0008-0000-0300-00000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39" name="Imagem 1038">
          <a:extLst>
            <a:ext uri="{FF2B5EF4-FFF2-40B4-BE49-F238E27FC236}">
              <a16:creationId xmlns:a16="http://schemas.microsoft.com/office/drawing/2014/main" id="{00000000-0008-0000-0300-00000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0" name="Imagem 1039">
          <a:extLst>
            <a:ext uri="{FF2B5EF4-FFF2-40B4-BE49-F238E27FC236}">
              <a16:creationId xmlns:a16="http://schemas.microsoft.com/office/drawing/2014/main" id="{00000000-0008-0000-0300-00001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1" name="Imagem 1040">
          <a:extLst>
            <a:ext uri="{FF2B5EF4-FFF2-40B4-BE49-F238E27FC236}">
              <a16:creationId xmlns:a16="http://schemas.microsoft.com/office/drawing/2014/main" id="{00000000-0008-0000-0300-00001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2" name="Imagem 1041">
          <a:extLst>
            <a:ext uri="{FF2B5EF4-FFF2-40B4-BE49-F238E27FC236}">
              <a16:creationId xmlns:a16="http://schemas.microsoft.com/office/drawing/2014/main" id="{00000000-0008-0000-0300-00001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3" name="Imagem 1042">
          <a:extLst>
            <a:ext uri="{FF2B5EF4-FFF2-40B4-BE49-F238E27FC236}">
              <a16:creationId xmlns:a16="http://schemas.microsoft.com/office/drawing/2014/main" id="{00000000-0008-0000-0300-00001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4" name="Imagem 1043">
          <a:extLst>
            <a:ext uri="{FF2B5EF4-FFF2-40B4-BE49-F238E27FC236}">
              <a16:creationId xmlns:a16="http://schemas.microsoft.com/office/drawing/2014/main" id="{00000000-0008-0000-0300-00001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5" name="Imagem 1044">
          <a:extLst>
            <a:ext uri="{FF2B5EF4-FFF2-40B4-BE49-F238E27FC236}">
              <a16:creationId xmlns:a16="http://schemas.microsoft.com/office/drawing/2014/main" id="{00000000-0008-0000-0300-00001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6" name="Imagem 1045">
          <a:extLst>
            <a:ext uri="{FF2B5EF4-FFF2-40B4-BE49-F238E27FC236}">
              <a16:creationId xmlns:a16="http://schemas.microsoft.com/office/drawing/2014/main" id="{00000000-0008-0000-0300-00001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7" name="Imagem 1046">
          <a:extLst>
            <a:ext uri="{FF2B5EF4-FFF2-40B4-BE49-F238E27FC236}">
              <a16:creationId xmlns:a16="http://schemas.microsoft.com/office/drawing/2014/main" id="{00000000-0008-0000-0300-00001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8" name="Imagem 1047">
          <a:extLst>
            <a:ext uri="{FF2B5EF4-FFF2-40B4-BE49-F238E27FC236}">
              <a16:creationId xmlns:a16="http://schemas.microsoft.com/office/drawing/2014/main" id="{00000000-0008-0000-0300-00001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49" name="Imagem 1048">
          <a:extLst>
            <a:ext uri="{FF2B5EF4-FFF2-40B4-BE49-F238E27FC236}">
              <a16:creationId xmlns:a16="http://schemas.microsoft.com/office/drawing/2014/main" id="{00000000-0008-0000-0300-00001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0" name="Imagem 1049">
          <a:extLst>
            <a:ext uri="{FF2B5EF4-FFF2-40B4-BE49-F238E27FC236}">
              <a16:creationId xmlns:a16="http://schemas.microsoft.com/office/drawing/2014/main" id="{00000000-0008-0000-0300-00001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1" name="Imagem 1050">
          <a:extLst>
            <a:ext uri="{FF2B5EF4-FFF2-40B4-BE49-F238E27FC236}">
              <a16:creationId xmlns:a16="http://schemas.microsoft.com/office/drawing/2014/main" id="{00000000-0008-0000-0300-00001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2" name="Imagem 1051">
          <a:extLst>
            <a:ext uri="{FF2B5EF4-FFF2-40B4-BE49-F238E27FC236}">
              <a16:creationId xmlns:a16="http://schemas.microsoft.com/office/drawing/2014/main" id="{00000000-0008-0000-0300-00001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3" name="Imagem 1052">
          <a:extLst>
            <a:ext uri="{FF2B5EF4-FFF2-40B4-BE49-F238E27FC236}">
              <a16:creationId xmlns:a16="http://schemas.microsoft.com/office/drawing/2014/main" id="{00000000-0008-0000-0300-00001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4" name="Imagem 1053">
          <a:extLst>
            <a:ext uri="{FF2B5EF4-FFF2-40B4-BE49-F238E27FC236}">
              <a16:creationId xmlns:a16="http://schemas.microsoft.com/office/drawing/2014/main" id="{00000000-0008-0000-0300-00001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5" name="Imagem 1054">
          <a:extLst>
            <a:ext uri="{FF2B5EF4-FFF2-40B4-BE49-F238E27FC236}">
              <a16:creationId xmlns:a16="http://schemas.microsoft.com/office/drawing/2014/main" id="{00000000-0008-0000-0300-00001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6" name="Imagem 1055">
          <a:extLst>
            <a:ext uri="{FF2B5EF4-FFF2-40B4-BE49-F238E27FC236}">
              <a16:creationId xmlns:a16="http://schemas.microsoft.com/office/drawing/2014/main" id="{00000000-0008-0000-0300-00002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7" name="Imagem 1056">
          <a:extLst>
            <a:ext uri="{FF2B5EF4-FFF2-40B4-BE49-F238E27FC236}">
              <a16:creationId xmlns:a16="http://schemas.microsoft.com/office/drawing/2014/main" id="{00000000-0008-0000-0300-00002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8" name="Imagem 1057">
          <a:extLst>
            <a:ext uri="{FF2B5EF4-FFF2-40B4-BE49-F238E27FC236}">
              <a16:creationId xmlns:a16="http://schemas.microsoft.com/office/drawing/2014/main" id="{00000000-0008-0000-0300-00002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59" name="Imagem 1058">
          <a:extLst>
            <a:ext uri="{FF2B5EF4-FFF2-40B4-BE49-F238E27FC236}">
              <a16:creationId xmlns:a16="http://schemas.microsoft.com/office/drawing/2014/main" id="{00000000-0008-0000-0300-00002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0" name="Imagem 1059">
          <a:extLst>
            <a:ext uri="{FF2B5EF4-FFF2-40B4-BE49-F238E27FC236}">
              <a16:creationId xmlns:a16="http://schemas.microsoft.com/office/drawing/2014/main" id="{00000000-0008-0000-0300-00002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1" name="Imagem 1060">
          <a:extLst>
            <a:ext uri="{FF2B5EF4-FFF2-40B4-BE49-F238E27FC236}">
              <a16:creationId xmlns:a16="http://schemas.microsoft.com/office/drawing/2014/main" id="{00000000-0008-0000-0300-00002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2" name="Imagem 1061">
          <a:extLst>
            <a:ext uri="{FF2B5EF4-FFF2-40B4-BE49-F238E27FC236}">
              <a16:creationId xmlns:a16="http://schemas.microsoft.com/office/drawing/2014/main" id="{00000000-0008-0000-0300-00002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3" name="Imagem 1062">
          <a:extLst>
            <a:ext uri="{FF2B5EF4-FFF2-40B4-BE49-F238E27FC236}">
              <a16:creationId xmlns:a16="http://schemas.microsoft.com/office/drawing/2014/main" id="{00000000-0008-0000-0300-00002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4" name="Imagem 1063">
          <a:extLst>
            <a:ext uri="{FF2B5EF4-FFF2-40B4-BE49-F238E27FC236}">
              <a16:creationId xmlns:a16="http://schemas.microsoft.com/office/drawing/2014/main" id="{00000000-0008-0000-0300-00002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5" name="Imagem 1064">
          <a:extLst>
            <a:ext uri="{FF2B5EF4-FFF2-40B4-BE49-F238E27FC236}">
              <a16:creationId xmlns:a16="http://schemas.microsoft.com/office/drawing/2014/main" id="{00000000-0008-0000-0300-00002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6" name="Imagem 1065">
          <a:extLst>
            <a:ext uri="{FF2B5EF4-FFF2-40B4-BE49-F238E27FC236}">
              <a16:creationId xmlns:a16="http://schemas.microsoft.com/office/drawing/2014/main" id="{00000000-0008-0000-0300-00002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7" name="Imagem 1066">
          <a:extLst>
            <a:ext uri="{FF2B5EF4-FFF2-40B4-BE49-F238E27FC236}">
              <a16:creationId xmlns:a16="http://schemas.microsoft.com/office/drawing/2014/main" id="{00000000-0008-0000-0300-00002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8" name="Imagem 1067">
          <a:extLst>
            <a:ext uri="{FF2B5EF4-FFF2-40B4-BE49-F238E27FC236}">
              <a16:creationId xmlns:a16="http://schemas.microsoft.com/office/drawing/2014/main" id="{00000000-0008-0000-0300-00002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69" name="Imagem 1068">
          <a:extLst>
            <a:ext uri="{FF2B5EF4-FFF2-40B4-BE49-F238E27FC236}">
              <a16:creationId xmlns:a16="http://schemas.microsoft.com/office/drawing/2014/main" id="{00000000-0008-0000-0300-00002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0" name="Imagem 1069">
          <a:extLst>
            <a:ext uri="{FF2B5EF4-FFF2-40B4-BE49-F238E27FC236}">
              <a16:creationId xmlns:a16="http://schemas.microsoft.com/office/drawing/2014/main" id="{00000000-0008-0000-0300-00002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1" name="Imagem 1070">
          <a:extLst>
            <a:ext uri="{FF2B5EF4-FFF2-40B4-BE49-F238E27FC236}">
              <a16:creationId xmlns:a16="http://schemas.microsoft.com/office/drawing/2014/main" id="{00000000-0008-0000-0300-00002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2" name="Imagem 1071">
          <a:extLst>
            <a:ext uri="{FF2B5EF4-FFF2-40B4-BE49-F238E27FC236}">
              <a16:creationId xmlns:a16="http://schemas.microsoft.com/office/drawing/2014/main" id="{00000000-0008-0000-0300-00003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3" name="Imagem 1072">
          <a:extLst>
            <a:ext uri="{FF2B5EF4-FFF2-40B4-BE49-F238E27FC236}">
              <a16:creationId xmlns:a16="http://schemas.microsoft.com/office/drawing/2014/main" id="{00000000-0008-0000-0300-00003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4" name="Imagem 1073">
          <a:extLst>
            <a:ext uri="{FF2B5EF4-FFF2-40B4-BE49-F238E27FC236}">
              <a16:creationId xmlns:a16="http://schemas.microsoft.com/office/drawing/2014/main" id="{00000000-0008-0000-0300-00003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5" name="Imagem 1074">
          <a:extLst>
            <a:ext uri="{FF2B5EF4-FFF2-40B4-BE49-F238E27FC236}">
              <a16:creationId xmlns:a16="http://schemas.microsoft.com/office/drawing/2014/main" id="{00000000-0008-0000-0300-00003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6" name="Imagem 1075">
          <a:extLst>
            <a:ext uri="{FF2B5EF4-FFF2-40B4-BE49-F238E27FC236}">
              <a16:creationId xmlns:a16="http://schemas.microsoft.com/office/drawing/2014/main" id="{00000000-0008-0000-0300-00003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7" name="Imagem 1076">
          <a:extLst>
            <a:ext uri="{FF2B5EF4-FFF2-40B4-BE49-F238E27FC236}">
              <a16:creationId xmlns:a16="http://schemas.microsoft.com/office/drawing/2014/main" id="{00000000-0008-0000-0300-00003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8" name="Imagem 1077">
          <a:extLst>
            <a:ext uri="{FF2B5EF4-FFF2-40B4-BE49-F238E27FC236}">
              <a16:creationId xmlns:a16="http://schemas.microsoft.com/office/drawing/2014/main" id="{00000000-0008-0000-0300-00003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79" name="Imagem 1078">
          <a:extLst>
            <a:ext uri="{FF2B5EF4-FFF2-40B4-BE49-F238E27FC236}">
              <a16:creationId xmlns:a16="http://schemas.microsoft.com/office/drawing/2014/main" id="{00000000-0008-0000-0300-00003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0" name="Imagem 1079">
          <a:extLst>
            <a:ext uri="{FF2B5EF4-FFF2-40B4-BE49-F238E27FC236}">
              <a16:creationId xmlns:a16="http://schemas.microsoft.com/office/drawing/2014/main" id="{00000000-0008-0000-0300-00003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1" name="Imagem 1080">
          <a:extLst>
            <a:ext uri="{FF2B5EF4-FFF2-40B4-BE49-F238E27FC236}">
              <a16:creationId xmlns:a16="http://schemas.microsoft.com/office/drawing/2014/main" id="{00000000-0008-0000-0300-00003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2" name="Imagem 1081">
          <a:extLst>
            <a:ext uri="{FF2B5EF4-FFF2-40B4-BE49-F238E27FC236}">
              <a16:creationId xmlns:a16="http://schemas.microsoft.com/office/drawing/2014/main" id="{00000000-0008-0000-0300-00003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3" name="Imagem 1082">
          <a:extLst>
            <a:ext uri="{FF2B5EF4-FFF2-40B4-BE49-F238E27FC236}">
              <a16:creationId xmlns:a16="http://schemas.microsoft.com/office/drawing/2014/main" id="{00000000-0008-0000-0300-00003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4" name="Imagem 1083">
          <a:extLst>
            <a:ext uri="{FF2B5EF4-FFF2-40B4-BE49-F238E27FC236}">
              <a16:creationId xmlns:a16="http://schemas.microsoft.com/office/drawing/2014/main" id="{00000000-0008-0000-0300-00003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5" name="Imagem 1084">
          <a:extLst>
            <a:ext uri="{FF2B5EF4-FFF2-40B4-BE49-F238E27FC236}">
              <a16:creationId xmlns:a16="http://schemas.microsoft.com/office/drawing/2014/main" id="{00000000-0008-0000-0300-00003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6" name="Imagem 1085">
          <a:extLst>
            <a:ext uri="{FF2B5EF4-FFF2-40B4-BE49-F238E27FC236}">
              <a16:creationId xmlns:a16="http://schemas.microsoft.com/office/drawing/2014/main" id="{00000000-0008-0000-0300-00003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7" name="Imagem 1086">
          <a:extLst>
            <a:ext uri="{FF2B5EF4-FFF2-40B4-BE49-F238E27FC236}">
              <a16:creationId xmlns:a16="http://schemas.microsoft.com/office/drawing/2014/main" id="{00000000-0008-0000-0300-00003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8" name="Imagem 1087">
          <a:extLst>
            <a:ext uri="{FF2B5EF4-FFF2-40B4-BE49-F238E27FC236}">
              <a16:creationId xmlns:a16="http://schemas.microsoft.com/office/drawing/2014/main" id="{00000000-0008-0000-0300-00004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89" name="Imagem 1088">
          <a:extLst>
            <a:ext uri="{FF2B5EF4-FFF2-40B4-BE49-F238E27FC236}">
              <a16:creationId xmlns:a16="http://schemas.microsoft.com/office/drawing/2014/main" id="{00000000-0008-0000-0300-00004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0" name="Imagem 1089">
          <a:extLst>
            <a:ext uri="{FF2B5EF4-FFF2-40B4-BE49-F238E27FC236}">
              <a16:creationId xmlns:a16="http://schemas.microsoft.com/office/drawing/2014/main" id="{00000000-0008-0000-0300-00004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1" name="Imagem 1090">
          <a:extLst>
            <a:ext uri="{FF2B5EF4-FFF2-40B4-BE49-F238E27FC236}">
              <a16:creationId xmlns:a16="http://schemas.microsoft.com/office/drawing/2014/main" id="{00000000-0008-0000-0300-00004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2" name="Imagem 1091">
          <a:extLst>
            <a:ext uri="{FF2B5EF4-FFF2-40B4-BE49-F238E27FC236}">
              <a16:creationId xmlns:a16="http://schemas.microsoft.com/office/drawing/2014/main" id="{00000000-0008-0000-0300-00004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3" name="Imagem 1092">
          <a:extLst>
            <a:ext uri="{FF2B5EF4-FFF2-40B4-BE49-F238E27FC236}">
              <a16:creationId xmlns:a16="http://schemas.microsoft.com/office/drawing/2014/main" id="{00000000-0008-0000-0300-00004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4" name="Imagem 1093">
          <a:extLst>
            <a:ext uri="{FF2B5EF4-FFF2-40B4-BE49-F238E27FC236}">
              <a16:creationId xmlns:a16="http://schemas.microsoft.com/office/drawing/2014/main" id="{00000000-0008-0000-0300-00004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5" name="Imagem 1094">
          <a:extLst>
            <a:ext uri="{FF2B5EF4-FFF2-40B4-BE49-F238E27FC236}">
              <a16:creationId xmlns:a16="http://schemas.microsoft.com/office/drawing/2014/main" id="{00000000-0008-0000-0300-00004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6" name="Imagem 1095">
          <a:extLst>
            <a:ext uri="{FF2B5EF4-FFF2-40B4-BE49-F238E27FC236}">
              <a16:creationId xmlns:a16="http://schemas.microsoft.com/office/drawing/2014/main" id="{00000000-0008-0000-0300-00004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7" name="Imagem 1096">
          <a:extLst>
            <a:ext uri="{FF2B5EF4-FFF2-40B4-BE49-F238E27FC236}">
              <a16:creationId xmlns:a16="http://schemas.microsoft.com/office/drawing/2014/main" id="{00000000-0008-0000-0300-00004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8" name="Imagem 1097">
          <a:extLst>
            <a:ext uri="{FF2B5EF4-FFF2-40B4-BE49-F238E27FC236}">
              <a16:creationId xmlns:a16="http://schemas.microsoft.com/office/drawing/2014/main" id="{00000000-0008-0000-0300-00004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099" name="Imagem 1098">
          <a:extLst>
            <a:ext uri="{FF2B5EF4-FFF2-40B4-BE49-F238E27FC236}">
              <a16:creationId xmlns:a16="http://schemas.microsoft.com/office/drawing/2014/main" id="{00000000-0008-0000-0300-00004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0" name="Imagem 1099">
          <a:extLst>
            <a:ext uri="{FF2B5EF4-FFF2-40B4-BE49-F238E27FC236}">
              <a16:creationId xmlns:a16="http://schemas.microsoft.com/office/drawing/2014/main" id="{00000000-0008-0000-0300-00004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1" name="Imagem 1100">
          <a:extLst>
            <a:ext uri="{FF2B5EF4-FFF2-40B4-BE49-F238E27FC236}">
              <a16:creationId xmlns:a16="http://schemas.microsoft.com/office/drawing/2014/main" id="{00000000-0008-0000-0300-00004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2" name="Imagem 1101">
          <a:extLst>
            <a:ext uri="{FF2B5EF4-FFF2-40B4-BE49-F238E27FC236}">
              <a16:creationId xmlns:a16="http://schemas.microsoft.com/office/drawing/2014/main" id="{00000000-0008-0000-0300-00004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3" name="Imagem 1102">
          <a:extLst>
            <a:ext uri="{FF2B5EF4-FFF2-40B4-BE49-F238E27FC236}">
              <a16:creationId xmlns:a16="http://schemas.microsoft.com/office/drawing/2014/main" id="{00000000-0008-0000-0300-00004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4" name="Imagem 1103">
          <a:extLst>
            <a:ext uri="{FF2B5EF4-FFF2-40B4-BE49-F238E27FC236}">
              <a16:creationId xmlns:a16="http://schemas.microsoft.com/office/drawing/2014/main" id="{00000000-0008-0000-0300-00005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5" name="Imagem 1104">
          <a:extLst>
            <a:ext uri="{FF2B5EF4-FFF2-40B4-BE49-F238E27FC236}">
              <a16:creationId xmlns:a16="http://schemas.microsoft.com/office/drawing/2014/main" id="{00000000-0008-0000-0300-00005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6" name="Imagem 1105">
          <a:extLst>
            <a:ext uri="{FF2B5EF4-FFF2-40B4-BE49-F238E27FC236}">
              <a16:creationId xmlns:a16="http://schemas.microsoft.com/office/drawing/2014/main" id="{00000000-0008-0000-0300-00005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7" name="Imagem 1106">
          <a:extLst>
            <a:ext uri="{FF2B5EF4-FFF2-40B4-BE49-F238E27FC236}">
              <a16:creationId xmlns:a16="http://schemas.microsoft.com/office/drawing/2014/main" id="{00000000-0008-0000-0300-00005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8" name="Imagem 1107">
          <a:extLst>
            <a:ext uri="{FF2B5EF4-FFF2-40B4-BE49-F238E27FC236}">
              <a16:creationId xmlns:a16="http://schemas.microsoft.com/office/drawing/2014/main" id="{00000000-0008-0000-0300-00005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09" name="Imagem 1108">
          <a:extLst>
            <a:ext uri="{FF2B5EF4-FFF2-40B4-BE49-F238E27FC236}">
              <a16:creationId xmlns:a16="http://schemas.microsoft.com/office/drawing/2014/main" id="{00000000-0008-0000-0300-00005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0" name="Imagem 1109">
          <a:extLst>
            <a:ext uri="{FF2B5EF4-FFF2-40B4-BE49-F238E27FC236}">
              <a16:creationId xmlns:a16="http://schemas.microsoft.com/office/drawing/2014/main" id="{00000000-0008-0000-0300-00005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1" name="Imagem 1110">
          <a:extLst>
            <a:ext uri="{FF2B5EF4-FFF2-40B4-BE49-F238E27FC236}">
              <a16:creationId xmlns:a16="http://schemas.microsoft.com/office/drawing/2014/main" id="{00000000-0008-0000-0300-00005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2" name="Imagem 1111">
          <a:extLst>
            <a:ext uri="{FF2B5EF4-FFF2-40B4-BE49-F238E27FC236}">
              <a16:creationId xmlns:a16="http://schemas.microsoft.com/office/drawing/2014/main" id="{00000000-0008-0000-0300-00005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3" name="Imagem 1112">
          <a:extLst>
            <a:ext uri="{FF2B5EF4-FFF2-40B4-BE49-F238E27FC236}">
              <a16:creationId xmlns:a16="http://schemas.microsoft.com/office/drawing/2014/main" id="{00000000-0008-0000-0300-00005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4" name="Imagem 1113">
          <a:extLst>
            <a:ext uri="{FF2B5EF4-FFF2-40B4-BE49-F238E27FC236}">
              <a16:creationId xmlns:a16="http://schemas.microsoft.com/office/drawing/2014/main" id="{00000000-0008-0000-0300-00005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5" name="Imagem 1114">
          <a:extLst>
            <a:ext uri="{FF2B5EF4-FFF2-40B4-BE49-F238E27FC236}">
              <a16:creationId xmlns:a16="http://schemas.microsoft.com/office/drawing/2014/main" id="{00000000-0008-0000-0300-00005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6" name="Imagem 1115">
          <a:extLst>
            <a:ext uri="{FF2B5EF4-FFF2-40B4-BE49-F238E27FC236}">
              <a16:creationId xmlns:a16="http://schemas.microsoft.com/office/drawing/2014/main" id="{00000000-0008-0000-0300-00005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7" name="Imagem 1116">
          <a:extLst>
            <a:ext uri="{FF2B5EF4-FFF2-40B4-BE49-F238E27FC236}">
              <a16:creationId xmlns:a16="http://schemas.microsoft.com/office/drawing/2014/main" id="{00000000-0008-0000-0300-00005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8" name="Imagem 1117">
          <a:extLst>
            <a:ext uri="{FF2B5EF4-FFF2-40B4-BE49-F238E27FC236}">
              <a16:creationId xmlns:a16="http://schemas.microsoft.com/office/drawing/2014/main" id="{00000000-0008-0000-0300-00005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19" name="Imagem 1118">
          <a:extLst>
            <a:ext uri="{FF2B5EF4-FFF2-40B4-BE49-F238E27FC236}">
              <a16:creationId xmlns:a16="http://schemas.microsoft.com/office/drawing/2014/main" id="{00000000-0008-0000-0300-00005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0" name="Imagem 1119">
          <a:extLst>
            <a:ext uri="{FF2B5EF4-FFF2-40B4-BE49-F238E27FC236}">
              <a16:creationId xmlns:a16="http://schemas.microsoft.com/office/drawing/2014/main" id="{00000000-0008-0000-0300-00006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1" name="Imagem 1120">
          <a:extLst>
            <a:ext uri="{FF2B5EF4-FFF2-40B4-BE49-F238E27FC236}">
              <a16:creationId xmlns:a16="http://schemas.microsoft.com/office/drawing/2014/main" id="{00000000-0008-0000-0300-00006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2" name="Imagem 1121">
          <a:extLst>
            <a:ext uri="{FF2B5EF4-FFF2-40B4-BE49-F238E27FC236}">
              <a16:creationId xmlns:a16="http://schemas.microsoft.com/office/drawing/2014/main" id="{00000000-0008-0000-0300-00006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3" name="Imagem 1122">
          <a:extLst>
            <a:ext uri="{FF2B5EF4-FFF2-40B4-BE49-F238E27FC236}">
              <a16:creationId xmlns:a16="http://schemas.microsoft.com/office/drawing/2014/main" id="{00000000-0008-0000-0300-00006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4" name="Imagem 1123">
          <a:extLst>
            <a:ext uri="{FF2B5EF4-FFF2-40B4-BE49-F238E27FC236}">
              <a16:creationId xmlns:a16="http://schemas.microsoft.com/office/drawing/2014/main" id="{00000000-0008-0000-0300-00006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5" name="Imagem 1124">
          <a:extLst>
            <a:ext uri="{FF2B5EF4-FFF2-40B4-BE49-F238E27FC236}">
              <a16:creationId xmlns:a16="http://schemas.microsoft.com/office/drawing/2014/main" id="{00000000-0008-0000-0300-00006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6" name="Imagem 1125">
          <a:extLst>
            <a:ext uri="{FF2B5EF4-FFF2-40B4-BE49-F238E27FC236}">
              <a16:creationId xmlns:a16="http://schemas.microsoft.com/office/drawing/2014/main" id="{00000000-0008-0000-0300-00006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7" name="Imagem 1126">
          <a:extLst>
            <a:ext uri="{FF2B5EF4-FFF2-40B4-BE49-F238E27FC236}">
              <a16:creationId xmlns:a16="http://schemas.microsoft.com/office/drawing/2014/main" id="{00000000-0008-0000-0300-00006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8" name="Imagem 1127">
          <a:extLst>
            <a:ext uri="{FF2B5EF4-FFF2-40B4-BE49-F238E27FC236}">
              <a16:creationId xmlns:a16="http://schemas.microsoft.com/office/drawing/2014/main" id="{00000000-0008-0000-0300-00006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29" name="Imagem 1128">
          <a:extLst>
            <a:ext uri="{FF2B5EF4-FFF2-40B4-BE49-F238E27FC236}">
              <a16:creationId xmlns:a16="http://schemas.microsoft.com/office/drawing/2014/main" id="{00000000-0008-0000-0300-00006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0" name="Imagem 1129">
          <a:extLst>
            <a:ext uri="{FF2B5EF4-FFF2-40B4-BE49-F238E27FC236}">
              <a16:creationId xmlns:a16="http://schemas.microsoft.com/office/drawing/2014/main" id="{00000000-0008-0000-0300-00006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1" name="Imagem 1130">
          <a:extLst>
            <a:ext uri="{FF2B5EF4-FFF2-40B4-BE49-F238E27FC236}">
              <a16:creationId xmlns:a16="http://schemas.microsoft.com/office/drawing/2014/main" id="{00000000-0008-0000-0300-00006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2" name="Imagem 1131">
          <a:extLst>
            <a:ext uri="{FF2B5EF4-FFF2-40B4-BE49-F238E27FC236}">
              <a16:creationId xmlns:a16="http://schemas.microsoft.com/office/drawing/2014/main" id="{00000000-0008-0000-0300-00006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3" name="Imagem 1132">
          <a:extLst>
            <a:ext uri="{FF2B5EF4-FFF2-40B4-BE49-F238E27FC236}">
              <a16:creationId xmlns:a16="http://schemas.microsoft.com/office/drawing/2014/main" id="{00000000-0008-0000-0300-00006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4" name="Imagem 1133">
          <a:extLst>
            <a:ext uri="{FF2B5EF4-FFF2-40B4-BE49-F238E27FC236}">
              <a16:creationId xmlns:a16="http://schemas.microsoft.com/office/drawing/2014/main" id="{00000000-0008-0000-0300-00006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5" name="Imagem 1134">
          <a:extLst>
            <a:ext uri="{FF2B5EF4-FFF2-40B4-BE49-F238E27FC236}">
              <a16:creationId xmlns:a16="http://schemas.microsoft.com/office/drawing/2014/main" id="{00000000-0008-0000-0300-00006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6" name="Imagem 1135">
          <a:extLst>
            <a:ext uri="{FF2B5EF4-FFF2-40B4-BE49-F238E27FC236}">
              <a16:creationId xmlns:a16="http://schemas.microsoft.com/office/drawing/2014/main" id="{00000000-0008-0000-0300-00007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7" name="Imagem 1136">
          <a:extLst>
            <a:ext uri="{FF2B5EF4-FFF2-40B4-BE49-F238E27FC236}">
              <a16:creationId xmlns:a16="http://schemas.microsoft.com/office/drawing/2014/main" id="{00000000-0008-0000-0300-00007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8" name="Imagem 1137">
          <a:extLst>
            <a:ext uri="{FF2B5EF4-FFF2-40B4-BE49-F238E27FC236}">
              <a16:creationId xmlns:a16="http://schemas.microsoft.com/office/drawing/2014/main" id="{00000000-0008-0000-0300-00007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39" name="Imagem 1138">
          <a:extLst>
            <a:ext uri="{FF2B5EF4-FFF2-40B4-BE49-F238E27FC236}">
              <a16:creationId xmlns:a16="http://schemas.microsoft.com/office/drawing/2014/main" id="{00000000-0008-0000-0300-00007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0" name="Imagem 1139">
          <a:extLst>
            <a:ext uri="{FF2B5EF4-FFF2-40B4-BE49-F238E27FC236}">
              <a16:creationId xmlns:a16="http://schemas.microsoft.com/office/drawing/2014/main" id="{00000000-0008-0000-0300-00007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1" name="Imagem 1140">
          <a:extLst>
            <a:ext uri="{FF2B5EF4-FFF2-40B4-BE49-F238E27FC236}">
              <a16:creationId xmlns:a16="http://schemas.microsoft.com/office/drawing/2014/main" id="{00000000-0008-0000-0300-00007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2" name="Imagem 1141">
          <a:extLst>
            <a:ext uri="{FF2B5EF4-FFF2-40B4-BE49-F238E27FC236}">
              <a16:creationId xmlns:a16="http://schemas.microsoft.com/office/drawing/2014/main" id="{00000000-0008-0000-0300-00007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3" name="Imagem 1142">
          <a:extLst>
            <a:ext uri="{FF2B5EF4-FFF2-40B4-BE49-F238E27FC236}">
              <a16:creationId xmlns:a16="http://schemas.microsoft.com/office/drawing/2014/main" id="{00000000-0008-0000-0300-00007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4" name="Imagem 1143">
          <a:extLst>
            <a:ext uri="{FF2B5EF4-FFF2-40B4-BE49-F238E27FC236}">
              <a16:creationId xmlns:a16="http://schemas.microsoft.com/office/drawing/2014/main" id="{00000000-0008-0000-0300-00007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5" name="Imagem 1144">
          <a:extLst>
            <a:ext uri="{FF2B5EF4-FFF2-40B4-BE49-F238E27FC236}">
              <a16:creationId xmlns:a16="http://schemas.microsoft.com/office/drawing/2014/main" id="{00000000-0008-0000-0300-00007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6" name="Imagem 1145">
          <a:extLst>
            <a:ext uri="{FF2B5EF4-FFF2-40B4-BE49-F238E27FC236}">
              <a16:creationId xmlns:a16="http://schemas.microsoft.com/office/drawing/2014/main" id="{00000000-0008-0000-0300-00007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7" name="Imagem 1146">
          <a:extLst>
            <a:ext uri="{FF2B5EF4-FFF2-40B4-BE49-F238E27FC236}">
              <a16:creationId xmlns:a16="http://schemas.microsoft.com/office/drawing/2014/main" id="{00000000-0008-0000-0300-00007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8" name="Imagem 1147">
          <a:extLst>
            <a:ext uri="{FF2B5EF4-FFF2-40B4-BE49-F238E27FC236}">
              <a16:creationId xmlns:a16="http://schemas.microsoft.com/office/drawing/2014/main" id="{00000000-0008-0000-0300-00007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49" name="Imagem 1148">
          <a:extLst>
            <a:ext uri="{FF2B5EF4-FFF2-40B4-BE49-F238E27FC236}">
              <a16:creationId xmlns:a16="http://schemas.microsoft.com/office/drawing/2014/main" id="{00000000-0008-0000-0300-00007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0" name="Imagem 1149">
          <a:extLst>
            <a:ext uri="{FF2B5EF4-FFF2-40B4-BE49-F238E27FC236}">
              <a16:creationId xmlns:a16="http://schemas.microsoft.com/office/drawing/2014/main" id="{00000000-0008-0000-0300-00007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1" name="Imagem 1150">
          <a:extLst>
            <a:ext uri="{FF2B5EF4-FFF2-40B4-BE49-F238E27FC236}">
              <a16:creationId xmlns:a16="http://schemas.microsoft.com/office/drawing/2014/main" id="{00000000-0008-0000-0300-00007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2" name="Imagem 1151">
          <a:extLst>
            <a:ext uri="{FF2B5EF4-FFF2-40B4-BE49-F238E27FC236}">
              <a16:creationId xmlns:a16="http://schemas.microsoft.com/office/drawing/2014/main" id="{00000000-0008-0000-0300-00008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3" name="Imagem 1152">
          <a:extLst>
            <a:ext uri="{FF2B5EF4-FFF2-40B4-BE49-F238E27FC236}">
              <a16:creationId xmlns:a16="http://schemas.microsoft.com/office/drawing/2014/main" id="{00000000-0008-0000-0300-00008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4" name="Imagem 1153">
          <a:extLst>
            <a:ext uri="{FF2B5EF4-FFF2-40B4-BE49-F238E27FC236}">
              <a16:creationId xmlns:a16="http://schemas.microsoft.com/office/drawing/2014/main" id="{00000000-0008-0000-0300-00008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5" name="Imagem 1154">
          <a:extLst>
            <a:ext uri="{FF2B5EF4-FFF2-40B4-BE49-F238E27FC236}">
              <a16:creationId xmlns:a16="http://schemas.microsoft.com/office/drawing/2014/main" id="{00000000-0008-0000-0300-00008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6" name="Imagem 1155">
          <a:extLst>
            <a:ext uri="{FF2B5EF4-FFF2-40B4-BE49-F238E27FC236}">
              <a16:creationId xmlns:a16="http://schemas.microsoft.com/office/drawing/2014/main" id="{00000000-0008-0000-0300-00008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7" name="Imagem 1156">
          <a:extLst>
            <a:ext uri="{FF2B5EF4-FFF2-40B4-BE49-F238E27FC236}">
              <a16:creationId xmlns:a16="http://schemas.microsoft.com/office/drawing/2014/main" id="{00000000-0008-0000-0300-00008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8" name="Imagem 1157">
          <a:extLst>
            <a:ext uri="{FF2B5EF4-FFF2-40B4-BE49-F238E27FC236}">
              <a16:creationId xmlns:a16="http://schemas.microsoft.com/office/drawing/2014/main" id="{00000000-0008-0000-0300-00008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59" name="Imagem 1158">
          <a:extLst>
            <a:ext uri="{FF2B5EF4-FFF2-40B4-BE49-F238E27FC236}">
              <a16:creationId xmlns:a16="http://schemas.microsoft.com/office/drawing/2014/main" id="{00000000-0008-0000-0300-00008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0" name="Imagem 1159">
          <a:extLst>
            <a:ext uri="{FF2B5EF4-FFF2-40B4-BE49-F238E27FC236}">
              <a16:creationId xmlns:a16="http://schemas.microsoft.com/office/drawing/2014/main" id="{00000000-0008-0000-0300-00008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1" name="Imagem 1160">
          <a:extLst>
            <a:ext uri="{FF2B5EF4-FFF2-40B4-BE49-F238E27FC236}">
              <a16:creationId xmlns:a16="http://schemas.microsoft.com/office/drawing/2014/main" id="{00000000-0008-0000-0300-00008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2" name="Imagem 1161">
          <a:extLst>
            <a:ext uri="{FF2B5EF4-FFF2-40B4-BE49-F238E27FC236}">
              <a16:creationId xmlns:a16="http://schemas.microsoft.com/office/drawing/2014/main" id="{00000000-0008-0000-0300-00008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3" name="Imagem 1162">
          <a:extLst>
            <a:ext uri="{FF2B5EF4-FFF2-40B4-BE49-F238E27FC236}">
              <a16:creationId xmlns:a16="http://schemas.microsoft.com/office/drawing/2014/main" id="{00000000-0008-0000-0300-00008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4" name="Imagem 1163">
          <a:extLst>
            <a:ext uri="{FF2B5EF4-FFF2-40B4-BE49-F238E27FC236}">
              <a16:creationId xmlns:a16="http://schemas.microsoft.com/office/drawing/2014/main" id="{00000000-0008-0000-0300-00008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5" name="Imagem 1164">
          <a:extLst>
            <a:ext uri="{FF2B5EF4-FFF2-40B4-BE49-F238E27FC236}">
              <a16:creationId xmlns:a16="http://schemas.microsoft.com/office/drawing/2014/main" id="{00000000-0008-0000-0300-00008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6" name="Imagem 1165">
          <a:extLst>
            <a:ext uri="{FF2B5EF4-FFF2-40B4-BE49-F238E27FC236}">
              <a16:creationId xmlns:a16="http://schemas.microsoft.com/office/drawing/2014/main" id="{00000000-0008-0000-0300-00008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7" name="Imagem 1166">
          <a:extLst>
            <a:ext uri="{FF2B5EF4-FFF2-40B4-BE49-F238E27FC236}">
              <a16:creationId xmlns:a16="http://schemas.microsoft.com/office/drawing/2014/main" id="{00000000-0008-0000-0300-00008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8" name="Imagem 1167">
          <a:extLst>
            <a:ext uri="{FF2B5EF4-FFF2-40B4-BE49-F238E27FC236}">
              <a16:creationId xmlns:a16="http://schemas.microsoft.com/office/drawing/2014/main" id="{00000000-0008-0000-0300-00009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69" name="Imagem 1168">
          <a:extLst>
            <a:ext uri="{FF2B5EF4-FFF2-40B4-BE49-F238E27FC236}">
              <a16:creationId xmlns:a16="http://schemas.microsoft.com/office/drawing/2014/main" id="{00000000-0008-0000-0300-00009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0" name="Imagem 1169">
          <a:extLst>
            <a:ext uri="{FF2B5EF4-FFF2-40B4-BE49-F238E27FC236}">
              <a16:creationId xmlns:a16="http://schemas.microsoft.com/office/drawing/2014/main" id="{00000000-0008-0000-0300-00009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1" name="Imagem 1170">
          <a:extLst>
            <a:ext uri="{FF2B5EF4-FFF2-40B4-BE49-F238E27FC236}">
              <a16:creationId xmlns:a16="http://schemas.microsoft.com/office/drawing/2014/main" id="{00000000-0008-0000-0300-00009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2" name="Imagem 1171">
          <a:extLst>
            <a:ext uri="{FF2B5EF4-FFF2-40B4-BE49-F238E27FC236}">
              <a16:creationId xmlns:a16="http://schemas.microsoft.com/office/drawing/2014/main" id="{00000000-0008-0000-0300-00009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3" name="Imagem 1172">
          <a:extLst>
            <a:ext uri="{FF2B5EF4-FFF2-40B4-BE49-F238E27FC236}">
              <a16:creationId xmlns:a16="http://schemas.microsoft.com/office/drawing/2014/main" id="{00000000-0008-0000-0300-00009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4" name="Imagem 1173">
          <a:extLst>
            <a:ext uri="{FF2B5EF4-FFF2-40B4-BE49-F238E27FC236}">
              <a16:creationId xmlns:a16="http://schemas.microsoft.com/office/drawing/2014/main" id="{00000000-0008-0000-0300-00009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5" name="Imagem 1174">
          <a:extLst>
            <a:ext uri="{FF2B5EF4-FFF2-40B4-BE49-F238E27FC236}">
              <a16:creationId xmlns:a16="http://schemas.microsoft.com/office/drawing/2014/main" id="{00000000-0008-0000-0300-00009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6" name="Imagem 1175">
          <a:extLst>
            <a:ext uri="{FF2B5EF4-FFF2-40B4-BE49-F238E27FC236}">
              <a16:creationId xmlns:a16="http://schemas.microsoft.com/office/drawing/2014/main" id="{00000000-0008-0000-0300-00009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7" name="Imagem 1176">
          <a:extLst>
            <a:ext uri="{FF2B5EF4-FFF2-40B4-BE49-F238E27FC236}">
              <a16:creationId xmlns:a16="http://schemas.microsoft.com/office/drawing/2014/main" id="{00000000-0008-0000-0300-00009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8" name="Imagem 1177">
          <a:extLst>
            <a:ext uri="{FF2B5EF4-FFF2-40B4-BE49-F238E27FC236}">
              <a16:creationId xmlns:a16="http://schemas.microsoft.com/office/drawing/2014/main" id="{00000000-0008-0000-0300-00009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79" name="Imagem 1178">
          <a:extLst>
            <a:ext uri="{FF2B5EF4-FFF2-40B4-BE49-F238E27FC236}">
              <a16:creationId xmlns:a16="http://schemas.microsoft.com/office/drawing/2014/main" id="{00000000-0008-0000-0300-00009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0" name="Imagem 1179">
          <a:extLst>
            <a:ext uri="{FF2B5EF4-FFF2-40B4-BE49-F238E27FC236}">
              <a16:creationId xmlns:a16="http://schemas.microsoft.com/office/drawing/2014/main" id="{00000000-0008-0000-0300-00009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1" name="Imagem 1180">
          <a:extLst>
            <a:ext uri="{FF2B5EF4-FFF2-40B4-BE49-F238E27FC236}">
              <a16:creationId xmlns:a16="http://schemas.microsoft.com/office/drawing/2014/main" id="{00000000-0008-0000-0300-00009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2" name="Imagem 1181">
          <a:extLst>
            <a:ext uri="{FF2B5EF4-FFF2-40B4-BE49-F238E27FC236}">
              <a16:creationId xmlns:a16="http://schemas.microsoft.com/office/drawing/2014/main" id="{00000000-0008-0000-0300-00009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3" name="Imagem 1182">
          <a:extLst>
            <a:ext uri="{FF2B5EF4-FFF2-40B4-BE49-F238E27FC236}">
              <a16:creationId xmlns:a16="http://schemas.microsoft.com/office/drawing/2014/main" id="{00000000-0008-0000-0300-00009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4" name="Imagem 1183">
          <a:extLst>
            <a:ext uri="{FF2B5EF4-FFF2-40B4-BE49-F238E27FC236}">
              <a16:creationId xmlns:a16="http://schemas.microsoft.com/office/drawing/2014/main" id="{00000000-0008-0000-0300-0000A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5" name="Imagem 1184">
          <a:extLst>
            <a:ext uri="{FF2B5EF4-FFF2-40B4-BE49-F238E27FC236}">
              <a16:creationId xmlns:a16="http://schemas.microsoft.com/office/drawing/2014/main" id="{00000000-0008-0000-0300-0000A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6" name="Imagem 1185">
          <a:extLst>
            <a:ext uri="{FF2B5EF4-FFF2-40B4-BE49-F238E27FC236}">
              <a16:creationId xmlns:a16="http://schemas.microsoft.com/office/drawing/2014/main" id="{00000000-0008-0000-0300-0000A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7" name="Imagem 1186">
          <a:extLst>
            <a:ext uri="{FF2B5EF4-FFF2-40B4-BE49-F238E27FC236}">
              <a16:creationId xmlns:a16="http://schemas.microsoft.com/office/drawing/2014/main" id="{00000000-0008-0000-0300-0000A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8" name="Imagem 1187">
          <a:extLst>
            <a:ext uri="{FF2B5EF4-FFF2-40B4-BE49-F238E27FC236}">
              <a16:creationId xmlns:a16="http://schemas.microsoft.com/office/drawing/2014/main" id="{00000000-0008-0000-0300-0000A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89" name="Imagem 1188">
          <a:extLst>
            <a:ext uri="{FF2B5EF4-FFF2-40B4-BE49-F238E27FC236}">
              <a16:creationId xmlns:a16="http://schemas.microsoft.com/office/drawing/2014/main" id="{00000000-0008-0000-0300-0000A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0" name="Imagem 1189">
          <a:extLst>
            <a:ext uri="{FF2B5EF4-FFF2-40B4-BE49-F238E27FC236}">
              <a16:creationId xmlns:a16="http://schemas.microsoft.com/office/drawing/2014/main" id="{00000000-0008-0000-0300-0000A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1" name="Imagem 1190">
          <a:extLst>
            <a:ext uri="{FF2B5EF4-FFF2-40B4-BE49-F238E27FC236}">
              <a16:creationId xmlns:a16="http://schemas.microsoft.com/office/drawing/2014/main" id="{00000000-0008-0000-0300-0000A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2" name="Imagem 1191">
          <a:extLst>
            <a:ext uri="{FF2B5EF4-FFF2-40B4-BE49-F238E27FC236}">
              <a16:creationId xmlns:a16="http://schemas.microsoft.com/office/drawing/2014/main" id="{00000000-0008-0000-0300-0000A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3" name="Imagem 1192">
          <a:extLst>
            <a:ext uri="{FF2B5EF4-FFF2-40B4-BE49-F238E27FC236}">
              <a16:creationId xmlns:a16="http://schemas.microsoft.com/office/drawing/2014/main" id="{00000000-0008-0000-0300-0000A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4" name="Imagem 1193">
          <a:extLst>
            <a:ext uri="{FF2B5EF4-FFF2-40B4-BE49-F238E27FC236}">
              <a16:creationId xmlns:a16="http://schemas.microsoft.com/office/drawing/2014/main" id="{00000000-0008-0000-0300-0000A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5" name="Imagem 1194">
          <a:extLst>
            <a:ext uri="{FF2B5EF4-FFF2-40B4-BE49-F238E27FC236}">
              <a16:creationId xmlns:a16="http://schemas.microsoft.com/office/drawing/2014/main" id="{00000000-0008-0000-0300-0000A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6" name="Imagem 1195">
          <a:extLst>
            <a:ext uri="{FF2B5EF4-FFF2-40B4-BE49-F238E27FC236}">
              <a16:creationId xmlns:a16="http://schemas.microsoft.com/office/drawing/2014/main" id="{00000000-0008-0000-0300-0000A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7" name="Imagem 1196">
          <a:extLst>
            <a:ext uri="{FF2B5EF4-FFF2-40B4-BE49-F238E27FC236}">
              <a16:creationId xmlns:a16="http://schemas.microsoft.com/office/drawing/2014/main" id="{00000000-0008-0000-0300-0000A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8" name="Imagem 1197">
          <a:extLst>
            <a:ext uri="{FF2B5EF4-FFF2-40B4-BE49-F238E27FC236}">
              <a16:creationId xmlns:a16="http://schemas.microsoft.com/office/drawing/2014/main" id="{00000000-0008-0000-0300-0000A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199" name="Imagem 1198">
          <a:extLst>
            <a:ext uri="{FF2B5EF4-FFF2-40B4-BE49-F238E27FC236}">
              <a16:creationId xmlns:a16="http://schemas.microsoft.com/office/drawing/2014/main" id="{00000000-0008-0000-0300-0000A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0" name="Imagem 1199">
          <a:extLst>
            <a:ext uri="{FF2B5EF4-FFF2-40B4-BE49-F238E27FC236}">
              <a16:creationId xmlns:a16="http://schemas.microsoft.com/office/drawing/2014/main" id="{00000000-0008-0000-0300-0000B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1" name="Imagem 1200">
          <a:extLst>
            <a:ext uri="{FF2B5EF4-FFF2-40B4-BE49-F238E27FC236}">
              <a16:creationId xmlns:a16="http://schemas.microsoft.com/office/drawing/2014/main" id="{00000000-0008-0000-0300-0000B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2" name="Imagem 1201">
          <a:extLst>
            <a:ext uri="{FF2B5EF4-FFF2-40B4-BE49-F238E27FC236}">
              <a16:creationId xmlns:a16="http://schemas.microsoft.com/office/drawing/2014/main" id="{00000000-0008-0000-0300-0000B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3" name="Imagem 1202">
          <a:extLst>
            <a:ext uri="{FF2B5EF4-FFF2-40B4-BE49-F238E27FC236}">
              <a16:creationId xmlns:a16="http://schemas.microsoft.com/office/drawing/2014/main" id="{00000000-0008-0000-0300-0000B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4" name="Imagem 1203">
          <a:extLst>
            <a:ext uri="{FF2B5EF4-FFF2-40B4-BE49-F238E27FC236}">
              <a16:creationId xmlns:a16="http://schemas.microsoft.com/office/drawing/2014/main" id="{00000000-0008-0000-0300-0000B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5" name="Imagem 1204">
          <a:extLst>
            <a:ext uri="{FF2B5EF4-FFF2-40B4-BE49-F238E27FC236}">
              <a16:creationId xmlns:a16="http://schemas.microsoft.com/office/drawing/2014/main" id="{00000000-0008-0000-0300-0000B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6" name="Imagem 1205">
          <a:extLst>
            <a:ext uri="{FF2B5EF4-FFF2-40B4-BE49-F238E27FC236}">
              <a16:creationId xmlns:a16="http://schemas.microsoft.com/office/drawing/2014/main" id="{00000000-0008-0000-0300-0000B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7" name="Imagem 1206">
          <a:extLst>
            <a:ext uri="{FF2B5EF4-FFF2-40B4-BE49-F238E27FC236}">
              <a16:creationId xmlns:a16="http://schemas.microsoft.com/office/drawing/2014/main" id="{00000000-0008-0000-0300-0000B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8" name="Imagem 1207">
          <a:extLst>
            <a:ext uri="{FF2B5EF4-FFF2-40B4-BE49-F238E27FC236}">
              <a16:creationId xmlns:a16="http://schemas.microsoft.com/office/drawing/2014/main" id="{00000000-0008-0000-0300-0000B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09" name="Imagem 1208">
          <a:extLst>
            <a:ext uri="{FF2B5EF4-FFF2-40B4-BE49-F238E27FC236}">
              <a16:creationId xmlns:a16="http://schemas.microsoft.com/office/drawing/2014/main" id="{00000000-0008-0000-0300-0000B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0" name="Imagem 1209">
          <a:extLst>
            <a:ext uri="{FF2B5EF4-FFF2-40B4-BE49-F238E27FC236}">
              <a16:creationId xmlns:a16="http://schemas.microsoft.com/office/drawing/2014/main" id="{00000000-0008-0000-0300-0000B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1" name="Imagem 1210">
          <a:extLst>
            <a:ext uri="{FF2B5EF4-FFF2-40B4-BE49-F238E27FC236}">
              <a16:creationId xmlns:a16="http://schemas.microsoft.com/office/drawing/2014/main" id="{00000000-0008-0000-0300-0000B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2" name="Imagem 1211">
          <a:extLst>
            <a:ext uri="{FF2B5EF4-FFF2-40B4-BE49-F238E27FC236}">
              <a16:creationId xmlns:a16="http://schemas.microsoft.com/office/drawing/2014/main" id="{00000000-0008-0000-0300-0000B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3" name="Imagem 1212">
          <a:extLst>
            <a:ext uri="{FF2B5EF4-FFF2-40B4-BE49-F238E27FC236}">
              <a16:creationId xmlns:a16="http://schemas.microsoft.com/office/drawing/2014/main" id="{00000000-0008-0000-0300-0000B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4" name="Imagem 1213">
          <a:extLst>
            <a:ext uri="{FF2B5EF4-FFF2-40B4-BE49-F238E27FC236}">
              <a16:creationId xmlns:a16="http://schemas.microsoft.com/office/drawing/2014/main" id="{00000000-0008-0000-0300-0000B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5" name="Imagem 1214">
          <a:extLst>
            <a:ext uri="{FF2B5EF4-FFF2-40B4-BE49-F238E27FC236}">
              <a16:creationId xmlns:a16="http://schemas.microsoft.com/office/drawing/2014/main" id="{00000000-0008-0000-0300-0000B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6" name="Imagem 1215">
          <a:extLst>
            <a:ext uri="{FF2B5EF4-FFF2-40B4-BE49-F238E27FC236}">
              <a16:creationId xmlns:a16="http://schemas.microsoft.com/office/drawing/2014/main" id="{00000000-0008-0000-0300-0000C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7" name="Imagem 1216">
          <a:extLst>
            <a:ext uri="{FF2B5EF4-FFF2-40B4-BE49-F238E27FC236}">
              <a16:creationId xmlns:a16="http://schemas.microsoft.com/office/drawing/2014/main" id="{00000000-0008-0000-0300-0000C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8" name="Imagem 1217">
          <a:extLst>
            <a:ext uri="{FF2B5EF4-FFF2-40B4-BE49-F238E27FC236}">
              <a16:creationId xmlns:a16="http://schemas.microsoft.com/office/drawing/2014/main" id="{00000000-0008-0000-0300-0000C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19" name="Imagem 1218">
          <a:extLst>
            <a:ext uri="{FF2B5EF4-FFF2-40B4-BE49-F238E27FC236}">
              <a16:creationId xmlns:a16="http://schemas.microsoft.com/office/drawing/2014/main" id="{00000000-0008-0000-0300-0000C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0" name="Imagem 1219">
          <a:extLst>
            <a:ext uri="{FF2B5EF4-FFF2-40B4-BE49-F238E27FC236}">
              <a16:creationId xmlns:a16="http://schemas.microsoft.com/office/drawing/2014/main" id="{00000000-0008-0000-0300-0000C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1" name="Imagem 1220">
          <a:extLst>
            <a:ext uri="{FF2B5EF4-FFF2-40B4-BE49-F238E27FC236}">
              <a16:creationId xmlns:a16="http://schemas.microsoft.com/office/drawing/2014/main" id="{00000000-0008-0000-0300-0000C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2" name="Imagem 1221">
          <a:extLst>
            <a:ext uri="{FF2B5EF4-FFF2-40B4-BE49-F238E27FC236}">
              <a16:creationId xmlns:a16="http://schemas.microsoft.com/office/drawing/2014/main" id="{00000000-0008-0000-0300-0000C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3" name="Imagem 1222">
          <a:extLst>
            <a:ext uri="{FF2B5EF4-FFF2-40B4-BE49-F238E27FC236}">
              <a16:creationId xmlns:a16="http://schemas.microsoft.com/office/drawing/2014/main" id="{00000000-0008-0000-0300-0000C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4" name="Imagem 1223">
          <a:extLst>
            <a:ext uri="{FF2B5EF4-FFF2-40B4-BE49-F238E27FC236}">
              <a16:creationId xmlns:a16="http://schemas.microsoft.com/office/drawing/2014/main" id="{00000000-0008-0000-0300-0000C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5" name="Imagem 1224">
          <a:extLst>
            <a:ext uri="{FF2B5EF4-FFF2-40B4-BE49-F238E27FC236}">
              <a16:creationId xmlns:a16="http://schemas.microsoft.com/office/drawing/2014/main" id="{00000000-0008-0000-0300-0000C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6" name="Imagem 1225">
          <a:extLst>
            <a:ext uri="{FF2B5EF4-FFF2-40B4-BE49-F238E27FC236}">
              <a16:creationId xmlns:a16="http://schemas.microsoft.com/office/drawing/2014/main" id="{00000000-0008-0000-0300-0000C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7" name="Imagem 1226">
          <a:extLst>
            <a:ext uri="{FF2B5EF4-FFF2-40B4-BE49-F238E27FC236}">
              <a16:creationId xmlns:a16="http://schemas.microsoft.com/office/drawing/2014/main" id="{00000000-0008-0000-0300-0000C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8" name="Imagem 1227">
          <a:extLst>
            <a:ext uri="{FF2B5EF4-FFF2-40B4-BE49-F238E27FC236}">
              <a16:creationId xmlns:a16="http://schemas.microsoft.com/office/drawing/2014/main" id="{00000000-0008-0000-0300-0000C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29" name="Imagem 1228">
          <a:extLst>
            <a:ext uri="{FF2B5EF4-FFF2-40B4-BE49-F238E27FC236}">
              <a16:creationId xmlns:a16="http://schemas.microsoft.com/office/drawing/2014/main" id="{00000000-0008-0000-0300-0000C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0" name="Imagem 1229">
          <a:extLst>
            <a:ext uri="{FF2B5EF4-FFF2-40B4-BE49-F238E27FC236}">
              <a16:creationId xmlns:a16="http://schemas.microsoft.com/office/drawing/2014/main" id="{00000000-0008-0000-0300-0000C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1" name="Imagem 1230">
          <a:extLst>
            <a:ext uri="{FF2B5EF4-FFF2-40B4-BE49-F238E27FC236}">
              <a16:creationId xmlns:a16="http://schemas.microsoft.com/office/drawing/2014/main" id="{00000000-0008-0000-0300-0000C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2" name="Imagem 1231">
          <a:extLst>
            <a:ext uri="{FF2B5EF4-FFF2-40B4-BE49-F238E27FC236}">
              <a16:creationId xmlns:a16="http://schemas.microsoft.com/office/drawing/2014/main" id="{00000000-0008-0000-0300-0000D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3" name="Imagem 1232">
          <a:extLst>
            <a:ext uri="{FF2B5EF4-FFF2-40B4-BE49-F238E27FC236}">
              <a16:creationId xmlns:a16="http://schemas.microsoft.com/office/drawing/2014/main" id="{00000000-0008-0000-0300-0000D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4" name="Imagem 1233">
          <a:extLst>
            <a:ext uri="{FF2B5EF4-FFF2-40B4-BE49-F238E27FC236}">
              <a16:creationId xmlns:a16="http://schemas.microsoft.com/office/drawing/2014/main" id="{00000000-0008-0000-0300-0000D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5" name="Imagem 1234">
          <a:extLst>
            <a:ext uri="{FF2B5EF4-FFF2-40B4-BE49-F238E27FC236}">
              <a16:creationId xmlns:a16="http://schemas.microsoft.com/office/drawing/2014/main" id="{00000000-0008-0000-0300-0000D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6" name="Imagem 1235">
          <a:extLst>
            <a:ext uri="{FF2B5EF4-FFF2-40B4-BE49-F238E27FC236}">
              <a16:creationId xmlns:a16="http://schemas.microsoft.com/office/drawing/2014/main" id="{00000000-0008-0000-0300-0000D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7" name="Imagem 1236">
          <a:extLst>
            <a:ext uri="{FF2B5EF4-FFF2-40B4-BE49-F238E27FC236}">
              <a16:creationId xmlns:a16="http://schemas.microsoft.com/office/drawing/2014/main" id="{00000000-0008-0000-0300-0000D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8" name="Imagem 1237">
          <a:extLst>
            <a:ext uri="{FF2B5EF4-FFF2-40B4-BE49-F238E27FC236}">
              <a16:creationId xmlns:a16="http://schemas.microsoft.com/office/drawing/2014/main" id="{00000000-0008-0000-0300-0000D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39" name="Imagem 1238">
          <a:extLst>
            <a:ext uri="{FF2B5EF4-FFF2-40B4-BE49-F238E27FC236}">
              <a16:creationId xmlns:a16="http://schemas.microsoft.com/office/drawing/2014/main" id="{00000000-0008-0000-0300-0000D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0" name="Imagem 1239">
          <a:extLst>
            <a:ext uri="{FF2B5EF4-FFF2-40B4-BE49-F238E27FC236}">
              <a16:creationId xmlns:a16="http://schemas.microsoft.com/office/drawing/2014/main" id="{00000000-0008-0000-0300-0000D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1" name="Imagem 1240">
          <a:extLst>
            <a:ext uri="{FF2B5EF4-FFF2-40B4-BE49-F238E27FC236}">
              <a16:creationId xmlns:a16="http://schemas.microsoft.com/office/drawing/2014/main" id="{00000000-0008-0000-0300-0000D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2" name="Imagem 1241">
          <a:extLst>
            <a:ext uri="{FF2B5EF4-FFF2-40B4-BE49-F238E27FC236}">
              <a16:creationId xmlns:a16="http://schemas.microsoft.com/office/drawing/2014/main" id="{00000000-0008-0000-0300-0000D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3" name="Imagem 1242">
          <a:extLst>
            <a:ext uri="{FF2B5EF4-FFF2-40B4-BE49-F238E27FC236}">
              <a16:creationId xmlns:a16="http://schemas.microsoft.com/office/drawing/2014/main" id="{00000000-0008-0000-0300-0000D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4" name="Imagem 1243">
          <a:extLst>
            <a:ext uri="{FF2B5EF4-FFF2-40B4-BE49-F238E27FC236}">
              <a16:creationId xmlns:a16="http://schemas.microsoft.com/office/drawing/2014/main" id="{00000000-0008-0000-0300-0000D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5" name="Imagem 1244">
          <a:extLst>
            <a:ext uri="{FF2B5EF4-FFF2-40B4-BE49-F238E27FC236}">
              <a16:creationId xmlns:a16="http://schemas.microsoft.com/office/drawing/2014/main" id="{00000000-0008-0000-0300-0000D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6" name="Imagem 1245">
          <a:extLst>
            <a:ext uri="{FF2B5EF4-FFF2-40B4-BE49-F238E27FC236}">
              <a16:creationId xmlns:a16="http://schemas.microsoft.com/office/drawing/2014/main" id="{00000000-0008-0000-0300-0000D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7" name="Imagem 1246">
          <a:extLst>
            <a:ext uri="{FF2B5EF4-FFF2-40B4-BE49-F238E27FC236}">
              <a16:creationId xmlns:a16="http://schemas.microsoft.com/office/drawing/2014/main" id="{00000000-0008-0000-0300-0000D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8" name="Imagem 1247">
          <a:extLst>
            <a:ext uri="{FF2B5EF4-FFF2-40B4-BE49-F238E27FC236}">
              <a16:creationId xmlns:a16="http://schemas.microsoft.com/office/drawing/2014/main" id="{00000000-0008-0000-0300-0000E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49" name="Imagem 1248">
          <a:extLst>
            <a:ext uri="{FF2B5EF4-FFF2-40B4-BE49-F238E27FC236}">
              <a16:creationId xmlns:a16="http://schemas.microsoft.com/office/drawing/2014/main" id="{00000000-0008-0000-0300-0000E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0" name="Imagem 1249">
          <a:extLst>
            <a:ext uri="{FF2B5EF4-FFF2-40B4-BE49-F238E27FC236}">
              <a16:creationId xmlns:a16="http://schemas.microsoft.com/office/drawing/2014/main" id="{00000000-0008-0000-0300-0000E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1" name="Imagem 1250">
          <a:extLst>
            <a:ext uri="{FF2B5EF4-FFF2-40B4-BE49-F238E27FC236}">
              <a16:creationId xmlns:a16="http://schemas.microsoft.com/office/drawing/2014/main" id="{00000000-0008-0000-0300-0000E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2" name="Imagem 1251">
          <a:extLst>
            <a:ext uri="{FF2B5EF4-FFF2-40B4-BE49-F238E27FC236}">
              <a16:creationId xmlns:a16="http://schemas.microsoft.com/office/drawing/2014/main" id="{00000000-0008-0000-0300-0000E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3" name="Imagem 1252">
          <a:extLst>
            <a:ext uri="{FF2B5EF4-FFF2-40B4-BE49-F238E27FC236}">
              <a16:creationId xmlns:a16="http://schemas.microsoft.com/office/drawing/2014/main" id="{00000000-0008-0000-0300-0000E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4" name="Imagem 1253">
          <a:extLst>
            <a:ext uri="{FF2B5EF4-FFF2-40B4-BE49-F238E27FC236}">
              <a16:creationId xmlns:a16="http://schemas.microsoft.com/office/drawing/2014/main" id="{00000000-0008-0000-0300-0000E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5" name="Imagem 1254">
          <a:extLst>
            <a:ext uri="{FF2B5EF4-FFF2-40B4-BE49-F238E27FC236}">
              <a16:creationId xmlns:a16="http://schemas.microsoft.com/office/drawing/2014/main" id="{00000000-0008-0000-0300-0000E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6" name="Imagem 1255">
          <a:extLst>
            <a:ext uri="{FF2B5EF4-FFF2-40B4-BE49-F238E27FC236}">
              <a16:creationId xmlns:a16="http://schemas.microsoft.com/office/drawing/2014/main" id="{00000000-0008-0000-0300-0000E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7" name="Imagem 1256">
          <a:extLst>
            <a:ext uri="{FF2B5EF4-FFF2-40B4-BE49-F238E27FC236}">
              <a16:creationId xmlns:a16="http://schemas.microsoft.com/office/drawing/2014/main" id="{00000000-0008-0000-0300-0000E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8" name="Imagem 1257">
          <a:extLst>
            <a:ext uri="{FF2B5EF4-FFF2-40B4-BE49-F238E27FC236}">
              <a16:creationId xmlns:a16="http://schemas.microsoft.com/office/drawing/2014/main" id="{00000000-0008-0000-0300-0000E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59" name="Imagem 1258">
          <a:extLst>
            <a:ext uri="{FF2B5EF4-FFF2-40B4-BE49-F238E27FC236}">
              <a16:creationId xmlns:a16="http://schemas.microsoft.com/office/drawing/2014/main" id="{00000000-0008-0000-0300-0000E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0" name="Imagem 1259">
          <a:extLst>
            <a:ext uri="{FF2B5EF4-FFF2-40B4-BE49-F238E27FC236}">
              <a16:creationId xmlns:a16="http://schemas.microsoft.com/office/drawing/2014/main" id="{00000000-0008-0000-0300-0000E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1" name="Imagem 1260">
          <a:extLst>
            <a:ext uri="{FF2B5EF4-FFF2-40B4-BE49-F238E27FC236}">
              <a16:creationId xmlns:a16="http://schemas.microsoft.com/office/drawing/2014/main" id="{00000000-0008-0000-0300-0000E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2" name="Imagem 1261">
          <a:extLst>
            <a:ext uri="{FF2B5EF4-FFF2-40B4-BE49-F238E27FC236}">
              <a16:creationId xmlns:a16="http://schemas.microsoft.com/office/drawing/2014/main" id="{00000000-0008-0000-0300-0000E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3" name="Imagem 1262">
          <a:extLst>
            <a:ext uri="{FF2B5EF4-FFF2-40B4-BE49-F238E27FC236}">
              <a16:creationId xmlns:a16="http://schemas.microsoft.com/office/drawing/2014/main" id="{00000000-0008-0000-0300-0000E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4" name="Imagem 1263">
          <a:extLst>
            <a:ext uri="{FF2B5EF4-FFF2-40B4-BE49-F238E27FC236}">
              <a16:creationId xmlns:a16="http://schemas.microsoft.com/office/drawing/2014/main" id="{00000000-0008-0000-0300-0000F0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5" name="Imagem 1264">
          <a:extLst>
            <a:ext uri="{FF2B5EF4-FFF2-40B4-BE49-F238E27FC236}">
              <a16:creationId xmlns:a16="http://schemas.microsoft.com/office/drawing/2014/main" id="{00000000-0008-0000-0300-0000F1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6" name="Imagem 1265">
          <a:extLst>
            <a:ext uri="{FF2B5EF4-FFF2-40B4-BE49-F238E27FC236}">
              <a16:creationId xmlns:a16="http://schemas.microsoft.com/office/drawing/2014/main" id="{00000000-0008-0000-0300-0000F2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7" name="Imagem 1266">
          <a:extLst>
            <a:ext uri="{FF2B5EF4-FFF2-40B4-BE49-F238E27FC236}">
              <a16:creationId xmlns:a16="http://schemas.microsoft.com/office/drawing/2014/main" id="{00000000-0008-0000-0300-0000F3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8" name="Imagem 1267">
          <a:extLst>
            <a:ext uri="{FF2B5EF4-FFF2-40B4-BE49-F238E27FC236}">
              <a16:creationId xmlns:a16="http://schemas.microsoft.com/office/drawing/2014/main" id="{00000000-0008-0000-0300-0000F4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69" name="Imagem 1268">
          <a:extLst>
            <a:ext uri="{FF2B5EF4-FFF2-40B4-BE49-F238E27FC236}">
              <a16:creationId xmlns:a16="http://schemas.microsoft.com/office/drawing/2014/main" id="{00000000-0008-0000-0300-0000F5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0" name="Imagem 1269">
          <a:extLst>
            <a:ext uri="{FF2B5EF4-FFF2-40B4-BE49-F238E27FC236}">
              <a16:creationId xmlns:a16="http://schemas.microsoft.com/office/drawing/2014/main" id="{00000000-0008-0000-0300-0000F6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1" name="Imagem 1270">
          <a:extLst>
            <a:ext uri="{FF2B5EF4-FFF2-40B4-BE49-F238E27FC236}">
              <a16:creationId xmlns:a16="http://schemas.microsoft.com/office/drawing/2014/main" id="{00000000-0008-0000-0300-0000F7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2" name="Imagem 1271">
          <a:extLst>
            <a:ext uri="{FF2B5EF4-FFF2-40B4-BE49-F238E27FC236}">
              <a16:creationId xmlns:a16="http://schemas.microsoft.com/office/drawing/2014/main" id="{00000000-0008-0000-0300-0000F8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3" name="Imagem 1272">
          <a:extLst>
            <a:ext uri="{FF2B5EF4-FFF2-40B4-BE49-F238E27FC236}">
              <a16:creationId xmlns:a16="http://schemas.microsoft.com/office/drawing/2014/main" id="{00000000-0008-0000-0300-0000F9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4" name="Imagem 1273">
          <a:extLst>
            <a:ext uri="{FF2B5EF4-FFF2-40B4-BE49-F238E27FC236}">
              <a16:creationId xmlns:a16="http://schemas.microsoft.com/office/drawing/2014/main" id="{00000000-0008-0000-0300-0000FA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5" name="Imagem 1274">
          <a:extLst>
            <a:ext uri="{FF2B5EF4-FFF2-40B4-BE49-F238E27FC236}">
              <a16:creationId xmlns:a16="http://schemas.microsoft.com/office/drawing/2014/main" id="{00000000-0008-0000-0300-0000FB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6" name="Imagem 1275">
          <a:extLst>
            <a:ext uri="{FF2B5EF4-FFF2-40B4-BE49-F238E27FC236}">
              <a16:creationId xmlns:a16="http://schemas.microsoft.com/office/drawing/2014/main" id="{00000000-0008-0000-0300-0000FC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7" name="Imagem 1276">
          <a:extLst>
            <a:ext uri="{FF2B5EF4-FFF2-40B4-BE49-F238E27FC236}">
              <a16:creationId xmlns:a16="http://schemas.microsoft.com/office/drawing/2014/main" id="{00000000-0008-0000-0300-0000FD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8" name="Imagem 1277">
          <a:extLst>
            <a:ext uri="{FF2B5EF4-FFF2-40B4-BE49-F238E27FC236}">
              <a16:creationId xmlns:a16="http://schemas.microsoft.com/office/drawing/2014/main" id="{00000000-0008-0000-0300-0000FE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79" name="Imagem 1278">
          <a:extLst>
            <a:ext uri="{FF2B5EF4-FFF2-40B4-BE49-F238E27FC236}">
              <a16:creationId xmlns:a16="http://schemas.microsoft.com/office/drawing/2014/main" id="{00000000-0008-0000-0300-0000FF04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0" name="Imagem 1279">
          <a:extLst>
            <a:ext uri="{FF2B5EF4-FFF2-40B4-BE49-F238E27FC236}">
              <a16:creationId xmlns:a16="http://schemas.microsoft.com/office/drawing/2014/main" id="{00000000-0008-0000-0300-00000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1" name="Imagem 1280">
          <a:extLst>
            <a:ext uri="{FF2B5EF4-FFF2-40B4-BE49-F238E27FC236}">
              <a16:creationId xmlns:a16="http://schemas.microsoft.com/office/drawing/2014/main" id="{00000000-0008-0000-0300-00000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2" name="Imagem 1281">
          <a:extLst>
            <a:ext uri="{FF2B5EF4-FFF2-40B4-BE49-F238E27FC236}">
              <a16:creationId xmlns:a16="http://schemas.microsoft.com/office/drawing/2014/main" id="{00000000-0008-0000-0300-00000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3" name="Imagem 1282">
          <a:extLst>
            <a:ext uri="{FF2B5EF4-FFF2-40B4-BE49-F238E27FC236}">
              <a16:creationId xmlns:a16="http://schemas.microsoft.com/office/drawing/2014/main" id="{00000000-0008-0000-0300-00000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4" name="Imagem 1283">
          <a:extLst>
            <a:ext uri="{FF2B5EF4-FFF2-40B4-BE49-F238E27FC236}">
              <a16:creationId xmlns:a16="http://schemas.microsoft.com/office/drawing/2014/main" id="{00000000-0008-0000-0300-00000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5" name="Imagem 1284">
          <a:extLst>
            <a:ext uri="{FF2B5EF4-FFF2-40B4-BE49-F238E27FC236}">
              <a16:creationId xmlns:a16="http://schemas.microsoft.com/office/drawing/2014/main" id="{00000000-0008-0000-0300-00000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6" name="Imagem 1285">
          <a:extLst>
            <a:ext uri="{FF2B5EF4-FFF2-40B4-BE49-F238E27FC236}">
              <a16:creationId xmlns:a16="http://schemas.microsoft.com/office/drawing/2014/main" id="{00000000-0008-0000-0300-00000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7" name="Imagem 1286">
          <a:extLst>
            <a:ext uri="{FF2B5EF4-FFF2-40B4-BE49-F238E27FC236}">
              <a16:creationId xmlns:a16="http://schemas.microsoft.com/office/drawing/2014/main" id="{00000000-0008-0000-0300-00000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8" name="Imagem 1287">
          <a:extLst>
            <a:ext uri="{FF2B5EF4-FFF2-40B4-BE49-F238E27FC236}">
              <a16:creationId xmlns:a16="http://schemas.microsoft.com/office/drawing/2014/main" id="{00000000-0008-0000-0300-00000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89" name="Imagem 1288">
          <a:extLst>
            <a:ext uri="{FF2B5EF4-FFF2-40B4-BE49-F238E27FC236}">
              <a16:creationId xmlns:a16="http://schemas.microsoft.com/office/drawing/2014/main" id="{00000000-0008-0000-0300-00000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0" name="Imagem 1289">
          <a:extLst>
            <a:ext uri="{FF2B5EF4-FFF2-40B4-BE49-F238E27FC236}">
              <a16:creationId xmlns:a16="http://schemas.microsoft.com/office/drawing/2014/main" id="{00000000-0008-0000-0300-00000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1" name="Imagem 1290">
          <a:extLst>
            <a:ext uri="{FF2B5EF4-FFF2-40B4-BE49-F238E27FC236}">
              <a16:creationId xmlns:a16="http://schemas.microsoft.com/office/drawing/2014/main" id="{00000000-0008-0000-0300-00000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2" name="Imagem 1291">
          <a:extLst>
            <a:ext uri="{FF2B5EF4-FFF2-40B4-BE49-F238E27FC236}">
              <a16:creationId xmlns:a16="http://schemas.microsoft.com/office/drawing/2014/main" id="{00000000-0008-0000-0300-00000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3" name="Imagem 1292">
          <a:extLst>
            <a:ext uri="{FF2B5EF4-FFF2-40B4-BE49-F238E27FC236}">
              <a16:creationId xmlns:a16="http://schemas.microsoft.com/office/drawing/2014/main" id="{00000000-0008-0000-0300-00000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4" name="Imagem 1293">
          <a:extLst>
            <a:ext uri="{FF2B5EF4-FFF2-40B4-BE49-F238E27FC236}">
              <a16:creationId xmlns:a16="http://schemas.microsoft.com/office/drawing/2014/main" id="{00000000-0008-0000-0300-00000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5" name="Imagem 1294">
          <a:extLst>
            <a:ext uri="{FF2B5EF4-FFF2-40B4-BE49-F238E27FC236}">
              <a16:creationId xmlns:a16="http://schemas.microsoft.com/office/drawing/2014/main" id="{00000000-0008-0000-0300-00000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6" name="Imagem 1295">
          <a:extLst>
            <a:ext uri="{FF2B5EF4-FFF2-40B4-BE49-F238E27FC236}">
              <a16:creationId xmlns:a16="http://schemas.microsoft.com/office/drawing/2014/main" id="{00000000-0008-0000-0300-00001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7" name="Imagem 1296">
          <a:extLst>
            <a:ext uri="{FF2B5EF4-FFF2-40B4-BE49-F238E27FC236}">
              <a16:creationId xmlns:a16="http://schemas.microsoft.com/office/drawing/2014/main" id="{00000000-0008-0000-0300-00001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8" name="Imagem 1297">
          <a:extLst>
            <a:ext uri="{FF2B5EF4-FFF2-40B4-BE49-F238E27FC236}">
              <a16:creationId xmlns:a16="http://schemas.microsoft.com/office/drawing/2014/main" id="{00000000-0008-0000-0300-00001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299" name="Imagem 1298">
          <a:extLst>
            <a:ext uri="{FF2B5EF4-FFF2-40B4-BE49-F238E27FC236}">
              <a16:creationId xmlns:a16="http://schemas.microsoft.com/office/drawing/2014/main" id="{00000000-0008-0000-0300-00001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0" name="Imagem 1299">
          <a:extLst>
            <a:ext uri="{FF2B5EF4-FFF2-40B4-BE49-F238E27FC236}">
              <a16:creationId xmlns:a16="http://schemas.microsoft.com/office/drawing/2014/main" id="{00000000-0008-0000-0300-00001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1" name="Imagem 1300">
          <a:extLst>
            <a:ext uri="{FF2B5EF4-FFF2-40B4-BE49-F238E27FC236}">
              <a16:creationId xmlns:a16="http://schemas.microsoft.com/office/drawing/2014/main" id="{00000000-0008-0000-0300-00001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2" name="Imagem 1301">
          <a:extLst>
            <a:ext uri="{FF2B5EF4-FFF2-40B4-BE49-F238E27FC236}">
              <a16:creationId xmlns:a16="http://schemas.microsoft.com/office/drawing/2014/main" id="{00000000-0008-0000-0300-00001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3" name="Imagem 1302">
          <a:extLst>
            <a:ext uri="{FF2B5EF4-FFF2-40B4-BE49-F238E27FC236}">
              <a16:creationId xmlns:a16="http://schemas.microsoft.com/office/drawing/2014/main" id="{00000000-0008-0000-0300-00001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4" name="Imagem 1303">
          <a:extLst>
            <a:ext uri="{FF2B5EF4-FFF2-40B4-BE49-F238E27FC236}">
              <a16:creationId xmlns:a16="http://schemas.microsoft.com/office/drawing/2014/main" id="{00000000-0008-0000-0300-00001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5" name="Imagem 1304">
          <a:extLst>
            <a:ext uri="{FF2B5EF4-FFF2-40B4-BE49-F238E27FC236}">
              <a16:creationId xmlns:a16="http://schemas.microsoft.com/office/drawing/2014/main" id="{00000000-0008-0000-0300-00001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6" name="Imagem 1305">
          <a:extLst>
            <a:ext uri="{FF2B5EF4-FFF2-40B4-BE49-F238E27FC236}">
              <a16:creationId xmlns:a16="http://schemas.microsoft.com/office/drawing/2014/main" id="{00000000-0008-0000-0300-00001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7" name="Imagem 1306">
          <a:extLst>
            <a:ext uri="{FF2B5EF4-FFF2-40B4-BE49-F238E27FC236}">
              <a16:creationId xmlns:a16="http://schemas.microsoft.com/office/drawing/2014/main" id="{00000000-0008-0000-0300-00001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8" name="Imagem 1307">
          <a:extLst>
            <a:ext uri="{FF2B5EF4-FFF2-40B4-BE49-F238E27FC236}">
              <a16:creationId xmlns:a16="http://schemas.microsoft.com/office/drawing/2014/main" id="{00000000-0008-0000-0300-00001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09" name="Imagem 1308">
          <a:extLst>
            <a:ext uri="{FF2B5EF4-FFF2-40B4-BE49-F238E27FC236}">
              <a16:creationId xmlns:a16="http://schemas.microsoft.com/office/drawing/2014/main" id="{00000000-0008-0000-0300-00001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0" name="Imagem 1309">
          <a:extLst>
            <a:ext uri="{FF2B5EF4-FFF2-40B4-BE49-F238E27FC236}">
              <a16:creationId xmlns:a16="http://schemas.microsoft.com/office/drawing/2014/main" id="{00000000-0008-0000-0300-00001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1" name="Imagem 1310">
          <a:extLst>
            <a:ext uri="{FF2B5EF4-FFF2-40B4-BE49-F238E27FC236}">
              <a16:creationId xmlns:a16="http://schemas.microsoft.com/office/drawing/2014/main" id="{00000000-0008-0000-0300-00001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2" name="Imagem 1311">
          <a:extLst>
            <a:ext uri="{FF2B5EF4-FFF2-40B4-BE49-F238E27FC236}">
              <a16:creationId xmlns:a16="http://schemas.microsoft.com/office/drawing/2014/main" id="{00000000-0008-0000-0300-00002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3" name="Imagem 1312">
          <a:extLst>
            <a:ext uri="{FF2B5EF4-FFF2-40B4-BE49-F238E27FC236}">
              <a16:creationId xmlns:a16="http://schemas.microsoft.com/office/drawing/2014/main" id="{00000000-0008-0000-0300-00002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4" name="Imagem 1313">
          <a:extLst>
            <a:ext uri="{FF2B5EF4-FFF2-40B4-BE49-F238E27FC236}">
              <a16:creationId xmlns:a16="http://schemas.microsoft.com/office/drawing/2014/main" id="{00000000-0008-0000-0300-00002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5" name="Imagem 1314">
          <a:extLst>
            <a:ext uri="{FF2B5EF4-FFF2-40B4-BE49-F238E27FC236}">
              <a16:creationId xmlns:a16="http://schemas.microsoft.com/office/drawing/2014/main" id="{00000000-0008-0000-0300-00002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6" name="Imagem 1315">
          <a:extLst>
            <a:ext uri="{FF2B5EF4-FFF2-40B4-BE49-F238E27FC236}">
              <a16:creationId xmlns:a16="http://schemas.microsoft.com/office/drawing/2014/main" id="{00000000-0008-0000-0300-00002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7" name="Imagem 1316">
          <a:extLst>
            <a:ext uri="{FF2B5EF4-FFF2-40B4-BE49-F238E27FC236}">
              <a16:creationId xmlns:a16="http://schemas.microsoft.com/office/drawing/2014/main" id="{00000000-0008-0000-0300-00002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8" name="Imagem 1317">
          <a:extLst>
            <a:ext uri="{FF2B5EF4-FFF2-40B4-BE49-F238E27FC236}">
              <a16:creationId xmlns:a16="http://schemas.microsoft.com/office/drawing/2014/main" id="{00000000-0008-0000-0300-00002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19" name="Imagem 1318">
          <a:extLst>
            <a:ext uri="{FF2B5EF4-FFF2-40B4-BE49-F238E27FC236}">
              <a16:creationId xmlns:a16="http://schemas.microsoft.com/office/drawing/2014/main" id="{00000000-0008-0000-0300-00002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0" name="Imagem 1319">
          <a:extLst>
            <a:ext uri="{FF2B5EF4-FFF2-40B4-BE49-F238E27FC236}">
              <a16:creationId xmlns:a16="http://schemas.microsoft.com/office/drawing/2014/main" id="{00000000-0008-0000-0300-00002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1" name="Imagem 1320">
          <a:extLst>
            <a:ext uri="{FF2B5EF4-FFF2-40B4-BE49-F238E27FC236}">
              <a16:creationId xmlns:a16="http://schemas.microsoft.com/office/drawing/2014/main" id="{00000000-0008-0000-0300-00002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2" name="Imagem 1321">
          <a:extLst>
            <a:ext uri="{FF2B5EF4-FFF2-40B4-BE49-F238E27FC236}">
              <a16:creationId xmlns:a16="http://schemas.microsoft.com/office/drawing/2014/main" id="{00000000-0008-0000-0300-00002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3" name="Imagem 1322">
          <a:extLst>
            <a:ext uri="{FF2B5EF4-FFF2-40B4-BE49-F238E27FC236}">
              <a16:creationId xmlns:a16="http://schemas.microsoft.com/office/drawing/2014/main" id="{00000000-0008-0000-0300-00002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4" name="Imagem 1323">
          <a:extLst>
            <a:ext uri="{FF2B5EF4-FFF2-40B4-BE49-F238E27FC236}">
              <a16:creationId xmlns:a16="http://schemas.microsoft.com/office/drawing/2014/main" id="{00000000-0008-0000-0300-00002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5" name="Imagem 1324">
          <a:extLst>
            <a:ext uri="{FF2B5EF4-FFF2-40B4-BE49-F238E27FC236}">
              <a16:creationId xmlns:a16="http://schemas.microsoft.com/office/drawing/2014/main" id="{00000000-0008-0000-0300-00002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6" name="Imagem 1325">
          <a:extLst>
            <a:ext uri="{FF2B5EF4-FFF2-40B4-BE49-F238E27FC236}">
              <a16:creationId xmlns:a16="http://schemas.microsoft.com/office/drawing/2014/main" id="{00000000-0008-0000-0300-00002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7" name="Imagem 1326">
          <a:extLst>
            <a:ext uri="{FF2B5EF4-FFF2-40B4-BE49-F238E27FC236}">
              <a16:creationId xmlns:a16="http://schemas.microsoft.com/office/drawing/2014/main" id="{00000000-0008-0000-0300-00002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8" name="Imagem 1327">
          <a:extLst>
            <a:ext uri="{FF2B5EF4-FFF2-40B4-BE49-F238E27FC236}">
              <a16:creationId xmlns:a16="http://schemas.microsoft.com/office/drawing/2014/main" id="{00000000-0008-0000-0300-00003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29" name="Imagem 1328">
          <a:extLst>
            <a:ext uri="{FF2B5EF4-FFF2-40B4-BE49-F238E27FC236}">
              <a16:creationId xmlns:a16="http://schemas.microsoft.com/office/drawing/2014/main" id="{00000000-0008-0000-0300-00003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0" name="Imagem 1329">
          <a:extLst>
            <a:ext uri="{FF2B5EF4-FFF2-40B4-BE49-F238E27FC236}">
              <a16:creationId xmlns:a16="http://schemas.microsoft.com/office/drawing/2014/main" id="{00000000-0008-0000-0300-00003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1" name="Imagem 1330">
          <a:extLst>
            <a:ext uri="{FF2B5EF4-FFF2-40B4-BE49-F238E27FC236}">
              <a16:creationId xmlns:a16="http://schemas.microsoft.com/office/drawing/2014/main" id="{00000000-0008-0000-0300-00003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2" name="Imagem 1331">
          <a:extLst>
            <a:ext uri="{FF2B5EF4-FFF2-40B4-BE49-F238E27FC236}">
              <a16:creationId xmlns:a16="http://schemas.microsoft.com/office/drawing/2014/main" id="{00000000-0008-0000-0300-00003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3" name="Imagem 1332">
          <a:extLst>
            <a:ext uri="{FF2B5EF4-FFF2-40B4-BE49-F238E27FC236}">
              <a16:creationId xmlns:a16="http://schemas.microsoft.com/office/drawing/2014/main" id="{00000000-0008-0000-0300-00003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4" name="Imagem 1333">
          <a:extLst>
            <a:ext uri="{FF2B5EF4-FFF2-40B4-BE49-F238E27FC236}">
              <a16:creationId xmlns:a16="http://schemas.microsoft.com/office/drawing/2014/main" id="{00000000-0008-0000-0300-00003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5" name="Imagem 1334">
          <a:extLst>
            <a:ext uri="{FF2B5EF4-FFF2-40B4-BE49-F238E27FC236}">
              <a16:creationId xmlns:a16="http://schemas.microsoft.com/office/drawing/2014/main" id="{00000000-0008-0000-0300-00003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6" name="Imagem 1335">
          <a:extLst>
            <a:ext uri="{FF2B5EF4-FFF2-40B4-BE49-F238E27FC236}">
              <a16:creationId xmlns:a16="http://schemas.microsoft.com/office/drawing/2014/main" id="{00000000-0008-0000-0300-00003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7" name="Imagem 1336">
          <a:extLst>
            <a:ext uri="{FF2B5EF4-FFF2-40B4-BE49-F238E27FC236}">
              <a16:creationId xmlns:a16="http://schemas.microsoft.com/office/drawing/2014/main" id="{00000000-0008-0000-0300-00003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8" name="Imagem 1337">
          <a:extLst>
            <a:ext uri="{FF2B5EF4-FFF2-40B4-BE49-F238E27FC236}">
              <a16:creationId xmlns:a16="http://schemas.microsoft.com/office/drawing/2014/main" id="{00000000-0008-0000-0300-00003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39" name="Imagem 1338">
          <a:extLst>
            <a:ext uri="{FF2B5EF4-FFF2-40B4-BE49-F238E27FC236}">
              <a16:creationId xmlns:a16="http://schemas.microsoft.com/office/drawing/2014/main" id="{00000000-0008-0000-0300-00003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0" name="Imagem 1339">
          <a:extLst>
            <a:ext uri="{FF2B5EF4-FFF2-40B4-BE49-F238E27FC236}">
              <a16:creationId xmlns:a16="http://schemas.microsoft.com/office/drawing/2014/main" id="{00000000-0008-0000-0300-00003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1" name="Imagem 1340">
          <a:extLst>
            <a:ext uri="{FF2B5EF4-FFF2-40B4-BE49-F238E27FC236}">
              <a16:creationId xmlns:a16="http://schemas.microsoft.com/office/drawing/2014/main" id="{00000000-0008-0000-0300-00003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2" name="Imagem 1341">
          <a:extLst>
            <a:ext uri="{FF2B5EF4-FFF2-40B4-BE49-F238E27FC236}">
              <a16:creationId xmlns:a16="http://schemas.microsoft.com/office/drawing/2014/main" id="{00000000-0008-0000-0300-00003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3" name="Imagem 1342">
          <a:extLst>
            <a:ext uri="{FF2B5EF4-FFF2-40B4-BE49-F238E27FC236}">
              <a16:creationId xmlns:a16="http://schemas.microsoft.com/office/drawing/2014/main" id="{00000000-0008-0000-0300-00003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4" name="Imagem 1343">
          <a:extLst>
            <a:ext uri="{FF2B5EF4-FFF2-40B4-BE49-F238E27FC236}">
              <a16:creationId xmlns:a16="http://schemas.microsoft.com/office/drawing/2014/main" id="{00000000-0008-0000-0300-00004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5" name="Imagem 1344">
          <a:extLst>
            <a:ext uri="{FF2B5EF4-FFF2-40B4-BE49-F238E27FC236}">
              <a16:creationId xmlns:a16="http://schemas.microsoft.com/office/drawing/2014/main" id="{00000000-0008-0000-0300-00004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6" name="Imagem 1345">
          <a:extLst>
            <a:ext uri="{FF2B5EF4-FFF2-40B4-BE49-F238E27FC236}">
              <a16:creationId xmlns:a16="http://schemas.microsoft.com/office/drawing/2014/main" id="{00000000-0008-0000-0300-00004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7" name="Imagem 1346">
          <a:extLst>
            <a:ext uri="{FF2B5EF4-FFF2-40B4-BE49-F238E27FC236}">
              <a16:creationId xmlns:a16="http://schemas.microsoft.com/office/drawing/2014/main" id="{00000000-0008-0000-0300-00004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8" name="Imagem 1347">
          <a:extLst>
            <a:ext uri="{FF2B5EF4-FFF2-40B4-BE49-F238E27FC236}">
              <a16:creationId xmlns:a16="http://schemas.microsoft.com/office/drawing/2014/main" id="{00000000-0008-0000-0300-00004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49" name="Imagem 1348">
          <a:extLst>
            <a:ext uri="{FF2B5EF4-FFF2-40B4-BE49-F238E27FC236}">
              <a16:creationId xmlns:a16="http://schemas.microsoft.com/office/drawing/2014/main" id="{00000000-0008-0000-0300-00004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0" name="Imagem 1349">
          <a:extLst>
            <a:ext uri="{FF2B5EF4-FFF2-40B4-BE49-F238E27FC236}">
              <a16:creationId xmlns:a16="http://schemas.microsoft.com/office/drawing/2014/main" id="{00000000-0008-0000-0300-00004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1" name="Imagem 1350">
          <a:extLst>
            <a:ext uri="{FF2B5EF4-FFF2-40B4-BE49-F238E27FC236}">
              <a16:creationId xmlns:a16="http://schemas.microsoft.com/office/drawing/2014/main" id="{00000000-0008-0000-0300-00004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2" name="Imagem 1351">
          <a:extLst>
            <a:ext uri="{FF2B5EF4-FFF2-40B4-BE49-F238E27FC236}">
              <a16:creationId xmlns:a16="http://schemas.microsoft.com/office/drawing/2014/main" id="{00000000-0008-0000-0300-00004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3" name="Imagem 1352">
          <a:extLst>
            <a:ext uri="{FF2B5EF4-FFF2-40B4-BE49-F238E27FC236}">
              <a16:creationId xmlns:a16="http://schemas.microsoft.com/office/drawing/2014/main" id="{00000000-0008-0000-0300-00004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4" name="Imagem 1353">
          <a:extLst>
            <a:ext uri="{FF2B5EF4-FFF2-40B4-BE49-F238E27FC236}">
              <a16:creationId xmlns:a16="http://schemas.microsoft.com/office/drawing/2014/main" id="{00000000-0008-0000-0300-00004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5" name="Imagem 1354">
          <a:extLst>
            <a:ext uri="{FF2B5EF4-FFF2-40B4-BE49-F238E27FC236}">
              <a16:creationId xmlns:a16="http://schemas.microsoft.com/office/drawing/2014/main" id="{00000000-0008-0000-0300-00004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6" name="Imagem 1355">
          <a:extLst>
            <a:ext uri="{FF2B5EF4-FFF2-40B4-BE49-F238E27FC236}">
              <a16:creationId xmlns:a16="http://schemas.microsoft.com/office/drawing/2014/main" id="{00000000-0008-0000-0300-00004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7" name="Imagem 1356">
          <a:extLst>
            <a:ext uri="{FF2B5EF4-FFF2-40B4-BE49-F238E27FC236}">
              <a16:creationId xmlns:a16="http://schemas.microsoft.com/office/drawing/2014/main" id="{00000000-0008-0000-0300-00004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8" name="Imagem 1357">
          <a:extLst>
            <a:ext uri="{FF2B5EF4-FFF2-40B4-BE49-F238E27FC236}">
              <a16:creationId xmlns:a16="http://schemas.microsoft.com/office/drawing/2014/main" id="{00000000-0008-0000-0300-00004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59" name="Imagem 1358">
          <a:extLst>
            <a:ext uri="{FF2B5EF4-FFF2-40B4-BE49-F238E27FC236}">
              <a16:creationId xmlns:a16="http://schemas.microsoft.com/office/drawing/2014/main" id="{00000000-0008-0000-0300-00004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0" name="Imagem 1359">
          <a:extLst>
            <a:ext uri="{FF2B5EF4-FFF2-40B4-BE49-F238E27FC236}">
              <a16:creationId xmlns:a16="http://schemas.microsoft.com/office/drawing/2014/main" id="{00000000-0008-0000-0300-00005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1" name="Imagem 1360">
          <a:extLst>
            <a:ext uri="{FF2B5EF4-FFF2-40B4-BE49-F238E27FC236}">
              <a16:creationId xmlns:a16="http://schemas.microsoft.com/office/drawing/2014/main" id="{00000000-0008-0000-0300-00005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2" name="Imagem 1361">
          <a:extLst>
            <a:ext uri="{FF2B5EF4-FFF2-40B4-BE49-F238E27FC236}">
              <a16:creationId xmlns:a16="http://schemas.microsoft.com/office/drawing/2014/main" id="{00000000-0008-0000-0300-00005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3" name="Imagem 1362">
          <a:extLst>
            <a:ext uri="{FF2B5EF4-FFF2-40B4-BE49-F238E27FC236}">
              <a16:creationId xmlns:a16="http://schemas.microsoft.com/office/drawing/2014/main" id="{00000000-0008-0000-0300-00005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4" name="Imagem 1363">
          <a:extLst>
            <a:ext uri="{FF2B5EF4-FFF2-40B4-BE49-F238E27FC236}">
              <a16:creationId xmlns:a16="http://schemas.microsoft.com/office/drawing/2014/main" id="{00000000-0008-0000-0300-00005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5" name="Imagem 1364">
          <a:extLst>
            <a:ext uri="{FF2B5EF4-FFF2-40B4-BE49-F238E27FC236}">
              <a16:creationId xmlns:a16="http://schemas.microsoft.com/office/drawing/2014/main" id="{00000000-0008-0000-0300-00005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6" name="Imagem 1365">
          <a:extLst>
            <a:ext uri="{FF2B5EF4-FFF2-40B4-BE49-F238E27FC236}">
              <a16:creationId xmlns:a16="http://schemas.microsoft.com/office/drawing/2014/main" id="{00000000-0008-0000-0300-00005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7" name="Imagem 1366">
          <a:extLst>
            <a:ext uri="{FF2B5EF4-FFF2-40B4-BE49-F238E27FC236}">
              <a16:creationId xmlns:a16="http://schemas.microsoft.com/office/drawing/2014/main" id="{00000000-0008-0000-0300-00005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8" name="Imagem 1367">
          <a:extLst>
            <a:ext uri="{FF2B5EF4-FFF2-40B4-BE49-F238E27FC236}">
              <a16:creationId xmlns:a16="http://schemas.microsoft.com/office/drawing/2014/main" id="{00000000-0008-0000-0300-00005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69" name="Imagem 1368">
          <a:extLst>
            <a:ext uri="{FF2B5EF4-FFF2-40B4-BE49-F238E27FC236}">
              <a16:creationId xmlns:a16="http://schemas.microsoft.com/office/drawing/2014/main" id="{00000000-0008-0000-0300-00005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0" name="Imagem 1369">
          <a:extLst>
            <a:ext uri="{FF2B5EF4-FFF2-40B4-BE49-F238E27FC236}">
              <a16:creationId xmlns:a16="http://schemas.microsoft.com/office/drawing/2014/main" id="{00000000-0008-0000-0300-00005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1" name="Imagem 1370">
          <a:extLst>
            <a:ext uri="{FF2B5EF4-FFF2-40B4-BE49-F238E27FC236}">
              <a16:creationId xmlns:a16="http://schemas.microsoft.com/office/drawing/2014/main" id="{00000000-0008-0000-0300-00005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2" name="Imagem 1371">
          <a:extLst>
            <a:ext uri="{FF2B5EF4-FFF2-40B4-BE49-F238E27FC236}">
              <a16:creationId xmlns:a16="http://schemas.microsoft.com/office/drawing/2014/main" id="{00000000-0008-0000-0300-00005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3" name="Imagem 1372">
          <a:extLst>
            <a:ext uri="{FF2B5EF4-FFF2-40B4-BE49-F238E27FC236}">
              <a16:creationId xmlns:a16="http://schemas.microsoft.com/office/drawing/2014/main" id="{00000000-0008-0000-0300-00005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4" name="Imagem 1373">
          <a:extLst>
            <a:ext uri="{FF2B5EF4-FFF2-40B4-BE49-F238E27FC236}">
              <a16:creationId xmlns:a16="http://schemas.microsoft.com/office/drawing/2014/main" id="{00000000-0008-0000-0300-00005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5" name="Imagem 1374">
          <a:extLst>
            <a:ext uri="{FF2B5EF4-FFF2-40B4-BE49-F238E27FC236}">
              <a16:creationId xmlns:a16="http://schemas.microsoft.com/office/drawing/2014/main" id="{00000000-0008-0000-0300-00005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6" name="Imagem 1375">
          <a:extLst>
            <a:ext uri="{FF2B5EF4-FFF2-40B4-BE49-F238E27FC236}">
              <a16:creationId xmlns:a16="http://schemas.microsoft.com/office/drawing/2014/main" id="{00000000-0008-0000-0300-00006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7" name="Imagem 1376">
          <a:extLst>
            <a:ext uri="{FF2B5EF4-FFF2-40B4-BE49-F238E27FC236}">
              <a16:creationId xmlns:a16="http://schemas.microsoft.com/office/drawing/2014/main" id="{00000000-0008-0000-0300-00006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8" name="Imagem 1377">
          <a:extLst>
            <a:ext uri="{FF2B5EF4-FFF2-40B4-BE49-F238E27FC236}">
              <a16:creationId xmlns:a16="http://schemas.microsoft.com/office/drawing/2014/main" id="{00000000-0008-0000-0300-00006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79" name="Imagem 1378">
          <a:extLst>
            <a:ext uri="{FF2B5EF4-FFF2-40B4-BE49-F238E27FC236}">
              <a16:creationId xmlns:a16="http://schemas.microsoft.com/office/drawing/2014/main" id="{00000000-0008-0000-0300-00006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0" name="Imagem 1379">
          <a:extLst>
            <a:ext uri="{FF2B5EF4-FFF2-40B4-BE49-F238E27FC236}">
              <a16:creationId xmlns:a16="http://schemas.microsoft.com/office/drawing/2014/main" id="{00000000-0008-0000-0300-00006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1" name="Imagem 1380">
          <a:extLst>
            <a:ext uri="{FF2B5EF4-FFF2-40B4-BE49-F238E27FC236}">
              <a16:creationId xmlns:a16="http://schemas.microsoft.com/office/drawing/2014/main" id="{00000000-0008-0000-0300-00006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2" name="Imagem 1381">
          <a:extLst>
            <a:ext uri="{FF2B5EF4-FFF2-40B4-BE49-F238E27FC236}">
              <a16:creationId xmlns:a16="http://schemas.microsoft.com/office/drawing/2014/main" id="{00000000-0008-0000-0300-00006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3" name="Imagem 1382">
          <a:extLst>
            <a:ext uri="{FF2B5EF4-FFF2-40B4-BE49-F238E27FC236}">
              <a16:creationId xmlns:a16="http://schemas.microsoft.com/office/drawing/2014/main" id="{00000000-0008-0000-0300-00006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4" name="Imagem 1383">
          <a:extLst>
            <a:ext uri="{FF2B5EF4-FFF2-40B4-BE49-F238E27FC236}">
              <a16:creationId xmlns:a16="http://schemas.microsoft.com/office/drawing/2014/main" id="{00000000-0008-0000-0300-00006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5" name="Imagem 1384">
          <a:extLst>
            <a:ext uri="{FF2B5EF4-FFF2-40B4-BE49-F238E27FC236}">
              <a16:creationId xmlns:a16="http://schemas.microsoft.com/office/drawing/2014/main" id="{00000000-0008-0000-0300-00006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6" name="Imagem 1385">
          <a:extLst>
            <a:ext uri="{FF2B5EF4-FFF2-40B4-BE49-F238E27FC236}">
              <a16:creationId xmlns:a16="http://schemas.microsoft.com/office/drawing/2014/main" id="{00000000-0008-0000-0300-00006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7" name="Imagem 1386">
          <a:extLst>
            <a:ext uri="{FF2B5EF4-FFF2-40B4-BE49-F238E27FC236}">
              <a16:creationId xmlns:a16="http://schemas.microsoft.com/office/drawing/2014/main" id="{00000000-0008-0000-0300-00006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8" name="Imagem 1387">
          <a:extLst>
            <a:ext uri="{FF2B5EF4-FFF2-40B4-BE49-F238E27FC236}">
              <a16:creationId xmlns:a16="http://schemas.microsoft.com/office/drawing/2014/main" id="{00000000-0008-0000-0300-00006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89" name="Imagem 1388">
          <a:extLst>
            <a:ext uri="{FF2B5EF4-FFF2-40B4-BE49-F238E27FC236}">
              <a16:creationId xmlns:a16="http://schemas.microsoft.com/office/drawing/2014/main" id="{00000000-0008-0000-0300-00006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0" name="Imagem 1389">
          <a:extLst>
            <a:ext uri="{FF2B5EF4-FFF2-40B4-BE49-F238E27FC236}">
              <a16:creationId xmlns:a16="http://schemas.microsoft.com/office/drawing/2014/main" id="{00000000-0008-0000-0300-00006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1" name="Imagem 1390">
          <a:extLst>
            <a:ext uri="{FF2B5EF4-FFF2-40B4-BE49-F238E27FC236}">
              <a16:creationId xmlns:a16="http://schemas.microsoft.com/office/drawing/2014/main" id="{00000000-0008-0000-0300-00006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2" name="Imagem 1391">
          <a:extLst>
            <a:ext uri="{FF2B5EF4-FFF2-40B4-BE49-F238E27FC236}">
              <a16:creationId xmlns:a16="http://schemas.microsoft.com/office/drawing/2014/main" id="{00000000-0008-0000-0300-00007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3" name="Imagem 1392">
          <a:extLst>
            <a:ext uri="{FF2B5EF4-FFF2-40B4-BE49-F238E27FC236}">
              <a16:creationId xmlns:a16="http://schemas.microsoft.com/office/drawing/2014/main" id="{00000000-0008-0000-0300-00007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4" name="Imagem 1393">
          <a:extLst>
            <a:ext uri="{FF2B5EF4-FFF2-40B4-BE49-F238E27FC236}">
              <a16:creationId xmlns:a16="http://schemas.microsoft.com/office/drawing/2014/main" id="{00000000-0008-0000-0300-00007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5" name="Imagem 1394">
          <a:extLst>
            <a:ext uri="{FF2B5EF4-FFF2-40B4-BE49-F238E27FC236}">
              <a16:creationId xmlns:a16="http://schemas.microsoft.com/office/drawing/2014/main" id="{00000000-0008-0000-0300-00007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6" name="Imagem 1395">
          <a:extLst>
            <a:ext uri="{FF2B5EF4-FFF2-40B4-BE49-F238E27FC236}">
              <a16:creationId xmlns:a16="http://schemas.microsoft.com/office/drawing/2014/main" id="{00000000-0008-0000-0300-00007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7" name="Imagem 1396">
          <a:extLst>
            <a:ext uri="{FF2B5EF4-FFF2-40B4-BE49-F238E27FC236}">
              <a16:creationId xmlns:a16="http://schemas.microsoft.com/office/drawing/2014/main" id="{00000000-0008-0000-0300-00007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8" name="Imagem 1397">
          <a:extLst>
            <a:ext uri="{FF2B5EF4-FFF2-40B4-BE49-F238E27FC236}">
              <a16:creationId xmlns:a16="http://schemas.microsoft.com/office/drawing/2014/main" id="{00000000-0008-0000-0300-00007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399" name="Imagem 1398">
          <a:extLst>
            <a:ext uri="{FF2B5EF4-FFF2-40B4-BE49-F238E27FC236}">
              <a16:creationId xmlns:a16="http://schemas.microsoft.com/office/drawing/2014/main" id="{00000000-0008-0000-0300-00007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0" name="Imagem 1399">
          <a:extLst>
            <a:ext uri="{FF2B5EF4-FFF2-40B4-BE49-F238E27FC236}">
              <a16:creationId xmlns:a16="http://schemas.microsoft.com/office/drawing/2014/main" id="{00000000-0008-0000-0300-00007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1" name="Imagem 1400">
          <a:extLst>
            <a:ext uri="{FF2B5EF4-FFF2-40B4-BE49-F238E27FC236}">
              <a16:creationId xmlns:a16="http://schemas.microsoft.com/office/drawing/2014/main" id="{00000000-0008-0000-0300-00007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2" name="Imagem 1401">
          <a:extLst>
            <a:ext uri="{FF2B5EF4-FFF2-40B4-BE49-F238E27FC236}">
              <a16:creationId xmlns:a16="http://schemas.microsoft.com/office/drawing/2014/main" id="{00000000-0008-0000-0300-00007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3" name="Imagem 1402">
          <a:extLst>
            <a:ext uri="{FF2B5EF4-FFF2-40B4-BE49-F238E27FC236}">
              <a16:creationId xmlns:a16="http://schemas.microsoft.com/office/drawing/2014/main" id="{00000000-0008-0000-0300-00007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4" name="Imagem 1403">
          <a:extLst>
            <a:ext uri="{FF2B5EF4-FFF2-40B4-BE49-F238E27FC236}">
              <a16:creationId xmlns:a16="http://schemas.microsoft.com/office/drawing/2014/main" id="{00000000-0008-0000-0300-00007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5" name="Imagem 1404">
          <a:extLst>
            <a:ext uri="{FF2B5EF4-FFF2-40B4-BE49-F238E27FC236}">
              <a16:creationId xmlns:a16="http://schemas.microsoft.com/office/drawing/2014/main" id="{00000000-0008-0000-0300-00007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6" name="Imagem 1405">
          <a:extLst>
            <a:ext uri="{FF2B5EF4-FFF2-40B4-BE49-F238E27FC236}">
              <a16:creationId xmlns:a16="http://schemas.microsoft.com/office/drawing/2014/main" id="{00000000-0008-0000-0300-00007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7" name="Imagem 1406">
          <a:extLst>
            <a:ext uri="{FF2B5EF4-FFF2-40B4-BE49-F238E27FC236}">
              <a16:creationId xmlns:a16="http://schemas.microsoft.com/office/drawing/2014/main" id="{00000000-0008-0000-0300-00007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8" name="Imagem 1407">
          <a:extLst>
            <a:ext uri="{FF2B5EF4-FFF2-40B4-BE49-F238E27FC236}">
              <a16:creationId xmlns:a16="http://schemas.microsoft.com/office/drawing/2014/main" id="{00000000-0008-0000-0300-00008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09" name="Imagem 1408">
          <a:extLst>
            <a:ext uri="{FF2B5EF4-FFF2-40B4-BE49-F238E27FC236}">
              <a16:creationId xmlns:a16="http://schemas.microsoft.com/office/drawing/2014/main" id="{00000000-0008-0000-0300-00008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0" name="Imagem 1409">
          <a:extLst>
            <a:ext uri="{FF2B5EF4-FFF2-40B4-BE49-F238E27FC236}">
              <a16:creationId xmlns:a16="http://schemas.microsoft.com/office/drawing/2014/main" id="{00000000-0008-0000-0300-00008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1" name="Imagem 1410">
          <a:extLst>
            <a:ext uri="{FF2B5EF4-FFF2-40B4-BE49-F238E27FC236}">
              <a16:creationId xmlns:a16="http://schemas.microsoft.com/office/drawing/2014/main" id="{00000000-0008-0000-0300-00008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2" name="Imagem 1411">
          <a:extLst>
            <a:ext uri="{FF2B5EF4-FFF2-40B4-BE49-F238E27FC236}">
              <a16:creationId xmlns:a16="http://schemas.microsoft.com/office/drawing/2014/main" id="{00000000-0008-0000-0300-00008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3" name="Imagem 1412">
          <a:extLst>
            <a:ext uri="{FF2B5EF4-FFF2-40B4-BE49-F238E27FC236}">
              <a16:creationId xmlns:a16="http://schemas.microsoft.com/office/drawing/2014/main" id="{00000000-0008-0000-0300-00008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4" name="Imagem 1413">
          <a:extLst>
            <a:ext uri="{FF2B5EF4-FFF2-40B4-BE49-F238E27FC236}">
              <a16:creationId xmlns:a16="http://schemas.microsoft.com/office/drawing/2014/main" id="{00000000-0008-0000-0300-00008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5" name="Imagem 1414">
          <a:extLst>
            <a:ext uri="{FF2B5EF4-FFF2-40B4-BE49-F238E27FC236}">
              <a16:creationId xmlns:a16="http://schemas.microsoft.com/office/drawing/2014/main" id="{00000000-0008-0000-0300-00008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6" name="Imagem 1415">
          <a:extLst>
            <a:ext uri="{FF2B5EF4-FFF2-40B4-BE49-F238E27FC236}">
              <a16:creationId xmlns:a16="http://schemas.microsoft.com/office/drawing/2014/main" id="{00000000-0008-0000-0300-00008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7" name="Imagem 1416">
          <a:extLst>
            <a:ext uri="{FF2B5EF4-FFF2-40B4-BE49-F238E27FC236}">
              <a16:creationId xmlns:a16="http://schemas.microsoft.com/office/drawing/2014/main" id="{00000000-0008-0000-0300-00008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8" name="Imagem 1417">
          <a:extLst>
            <a:ext uri="{FF2B5EF4-FFF2-40B4-BE49-F238E27FC236}">
              <a16:creationId xmlns:a16="http://schemas.microsoft.com/office/drawing/2014/main" id="{00000000-0008-0000-0300-00008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19" name="Imagem 1418">
          <a:extLst>
            <a:ext uri="{FF2B5EF4-FFF2-40B4-BE49-F238E27FC236}">
              <a16:creationId xmlns:a16="http://schemas.microsoft.com/office/drawing/2014/main" id="{00000000-0008-0000-0300-00008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0" name="Imagem 1419">
          <a:extLst>
            <a:ext uri="{FF2B5EF4-FFF2-40B4-BE49-F238E27FC236}">
              <a16:creationId xmlns:a16="http://schemas.microsoft.com/office/drawing/2014/main" id="{00000000-0008-0000-0300-00008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1" name="Imagem 1420">
          <a:extLst>
            <a:ext uri="{FF2B5EF4-FFF2-40B4-BE49-F238E27FC236}">
              <a16:creationId xmlns:a16="http://schemas.microsoft.com/office/drawing/2014/main" id="{00000000-0008-0000-0300-00008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2" name="Imagem 1421">
          <a:extLst>
            <a:ext uri="{FF2B5EF4-FFF2-40B4-BE49-F238E27FC236}">
              <a16:creationId xmlns:a16="http://schemas.microsoft.com/office/drawing/2014/main" id="{00000000-0008-0000-0300-00008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3" name="Imagem 1624">
          <a:extLst>
            <a:ext uri="{FF2B5EF4-FFF2-40B4-BE49-F238E27FC236}">
              <a16:creationId xmlns:a16="http://schemas.microsoft.com/office/drawing/2014/main" id="{00000000-0008-0000-0300-00008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4" name="Imagem 1625">
          <a:extLst>
            <a:ext uri="{FF2B5EF4-FFF2-40B4-BE49-F238E27FC236}">
              <a16:creationId xmlns:a16="http://schemas.microsoft.com/office/drawing/2014/main" id="{00000000-0008-0000-0300-00009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5" name="Imagem 1626">
          <a:extLst>
            <a:ext uri="{FF2B5EF4-FFF2-40B4-BE49-F238E27FC236}">
              <a16:creationId xmlns:a16="http://schemas.microsoft.com/office/drawing/2014/main" id="{00000000-0008-0000-0300-00009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6" name="Imagem 1627">
          <a:extLst>
            <a:ext uri="{FF2B5EF4-FFF2-40B4-BE49-F238E27FC236}">
              <a16:creationId xmlns:a16="http://schemas.microsoft.com/office/drawing/2014/main" id="{00000000-0008-0000-0300-00009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7" name="Imagem 1628">
          <a:extLst>
            <a:ext uri="{FF2B5EF4-FFF2-40B4-BE49-F238E27FC236}">
              <a16:creationId xmlns:a16="http://schemas.microsoft.com/office/drawing/2014/main" id="{00000000-0008-0000-0300-00009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8" name="Imagem 1629">
          <a:extLst>
            <a:ext uri="{FF2B5EF4-FFF2-40B4-BE49-F238E27FC236}">
              <a16:creationId xmlns:a16="http://schemas.microsoft.com/office/drawing/2014/main" id="{00000000-0008-0000-0300-00009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29" name="Imagem 1630">
          <a:extLst>
            <a:ext uri="{FF2B5EF4-FFF2-40B4-BE49-F238E27FC236}">
              <a16:creationId xmlns:a16="http://schemas.microsoft.com/office/drawing/2014/main" id="{00000000-0008-0000-0300-00009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0" name="Imagem 1631">
          <a:extLst>
            <a:ext uri="{FF2B5EF4-FFF2-40B4-BE49-F238E27FC236}">
              <a16:creationId xmlns:a16="http://schemas.microsoft.com/office/drawing/2014/main" id="{00000000-0008-0000-0300-00009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1" name="Imagem 1632">
          <a:extLst>
            <a:ext uri="{FF2B5EF4-FFF2-40B4-BE49-F238E27FC236}">
              <a16:creationId xmlns:a16="http://schemas.microsoft.com/office/drawing/2014/main" id="{00000000-0008-0000-0300-00009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2" name="Imagem 1633">
          <a:extLst>
            <a:ext uri="{FF2B5EF4-FFF2-40B4-BE49-F238E27FC236}">
              <a16:creationId xmlns:a16="http://schemas.microsoft.com/office/drawing/2014/main" id="{00000000-0008-0000-0300-00009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3" name="Imagem 1634">
          <a:extLst>
            <a:ext uri="{FF2B5EF4-FFF2-40B4-BE49-F238E27FC236}">
              <a16:creationId xmlns:a16="http://schemas.microsoft.com/office/drawing/2014/main" id="{00000000-0008-0000-0300-00009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4" name="Imagem 1635">
          <a:extLst>
            <a:ext uri="{FF2B5EF4-FFF2-40B4-BE49-F238E27FC236}">
              <a16:creationId xmlns:a16="http://schemas.microsoft.com/office/drawing/2014/main" id="{00000000-0008-0000-0300-00009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5" name="Imagem 1636">
          <a:extLst>
            <a:ext uri="{FF2B5EF4-FFF2-40B4-BE49-F238E27FC236}">
              <a16:creationId xmlns:a16="http://schemas.microsoft.com/office/drawing/2014/main" id="{00000000-0008-0000-0300-00009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6" name="Imagem 1637">
          <a:extLst>
            <a:ext uri="{FF2B5EF4-FFF2-40B4-BE49-F238E27FC236}">
              <a16:creationId xmlns:a16="http://schemas.microsoft.com/office/drawing/2014/main" id="{00000000-0008-0000-0300-00009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7" name="Imagem 1638">
          <a:extLst>
            <a:ext uri="{FF2B5EF4-FFF2-40B4-BE49-F238E27FC236}">
              <a16:creationId xmlns:a16="http://schemas.microsoft.com/office/drawing/2014/main" id="{00000000-0008-0000-0300-00009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8" name="Imagem 1639">
          <a:extLst>
            <a:ext uri="{FF2B5EF4-FFF2-40B4-BE49-F238E27FC236}">
              <a16:creationId xmlns:a16="http://schemas.microsoft.com/office/drawing/2014/main" id="{00000000-0008-0000-0300-00009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39" name="Imagem 1640">
          <a:extLst>
            <a:ext uri="{FF2B5EF4-FFF2-40B4-BE49-F238E27FC236}">
              <a16:creationId xmlns:a16="http://schemas.microsoft.com/office/drawing/2014/main" id="{00000000-0008-0000-0300-00009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0" name="Imagem 1641">
          <a:extLst>
            <a:ext uri="{FF2B5EF4-FFF2-40B4-BE49-F238E27FC236}">
              <a16:creationId xmlns:a16="http://schemas.microsoft.com/office/drawing/2014/main" id="{00000000-0008-0000-0300-0000A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1" name="Imagem 1642">
          <a:extLst>
            <a:ext uri="{FF2B5EF4-FFF2-40B4-BE49-F238E27FC236}">
              <a16:creationId xmlns:a16="http://schemas.microsoft.com/office/drawing/2014/main" id="{00000000-0008-0000-0300-0000A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2" name="Imagem 1643">
          <a:extLst>
            <a:ext uri="{FF2B5EF4-FFF2-40B4-BE49-F238E27FC236}">
              <a16:creationId xmlns:a16="http://schemas.microsoft.com/office/drawing/2014/main" id="{00000000-0008-0000-0300-0000A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3" name="Imagem 1644">
          <a:extLst>
            <a:ext uri="{FF2B5EF4-FFF2-40B4-BE49-F238E27FC236}">
              <a16:creationId xmlns:a16="http://schemas.microsoft.com/office/drawing/2014/main" id="{00000000-0008-0000-0300-0000A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4" name="Imagem 1645">
          <a:extLst>
            <a:ext uri="{FF2B5EF4-FFF2-40B4-BE49-F238E27FC236}">
              <a16:creationId xmlns:a16="http://schemas.microsoft.com/office/drawing/2014/main" id="{00000000-0008-0000-0300-0000A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5" name="Imagem 1646">
          <a:extLst>
            <a:ext uri="{FF2B5EF4-FFF2-40B4-BE49-F238E27FC236}">
              <a16:creationId xmlns:a16="http://schemas.microsoft.com/office/drawing/2014/main" id="{00000000-0008-0000-0300-0000A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6" name="Imagem 1647">
          <a:extLst>
            <a:ext uri="{FF2B5EF4-FFF2-40B4-BE49-F238E27FC236}">
              <a16:creationId xmlns:a16="http://schemas.microsoft.com/office/drawing/2014/main" id="{00000000-0008-0000-0300-0000A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7" name="Imagem 1648">
          <a:extLst>
            <a:ext uri="{FF2B5EF4-FFF2-40B4-BE49-F238E27FC236}">
              <a16:creationId xmlns:a16="http://schemas.microsoft.com/office/drawing/2014/main" id="{00000000-0008-0000-0300-0000A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8" name="Imagem 1649">
          <a:extLst>
            <a:ext uri="{FF2B5EF4-FFF2-40B4-BE49-F238E27FC236}">
              <a16:creationId xmlns:a16="http://schemas.microsoft.com/office/drawing/2014/main" id="{00000000-0008-0000-0300-0000A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49" name="Imagem 1650">
          <a:extLst>
            <a:ext uri="{FF2B5EF4-FFF2-40B4-BE49-F238E27FC236}">
              <a16:creationId xmlns:a16="http://schemas.microsoft.com/office/drawing/2014/main" id="{00000000-0008-0000-0300-0000A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0" name="Imagem 1651">
          <a:extLst>
            <a:ext uri="{FF2B5EF4-FFF2-40B4-BE49-F238E27FC236}">
              <a16:creationId xmlns:a16="http://schemas.microsoft.com/office/drawing/2014/main" id="{00000000-0008-0000-0300-0000A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1" name="Imagem 1652">
          <a:extLst>
            <a:ext uri="{FF2B5EF4-FFF2-40B4-BE49-F238E27FC236}">
              <a16:creationId xmlns:a16="http://schemas.microsoft.com/office/drawing/2014/main" id="{00000000-0008-0000-0300-0000A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2" name="Imagem 1653">
          <a:extLst>
            <a:ext uri="{FF2B5EF4-FFF2-40B4-BE49-F238E27FC236}">
              <a16:creationId xmlns:a16="http://schemas.microsoft.com/office/drawing/2014/main" id="{00000000-0008-0000-0300-0000A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3" name="Imagem 1654">
          <a:extLst>
            <a:ext uri="{FF2B5EF4-FFF2-40B4-BE49-F238E27FC236}">
              <a16:creationId xmlns:a16="http://schemas.microsoft.com/office/drawing/2014/main" id="{00000000-0008-0000-0300-0000A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4" name="Imagem 1655">
          <a:extLst>
            <a:ext uri="{FF2B5EF4-FFF2-40B4-BE49-F238E27FC236}">
              <a16:creationId xmlns:a16="http://schemas.microsoft.com/office/drawing/2014/main" id="{00000000-0008-0000-0300-0000A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5" name="Imagem 1656">
          <a:extLst>
            <a:ext uri="{FF2B5EF4-FFF2-40B4-BE49-F238E27FC236}">
              <a16:creationId xmlns:a16="http://schemas.microsoft.com/office/drawing/2014/main" id="{00000000-0008-0000-0300-0000A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6" name="Imagem 1657">
          <a:extLst>
            <a:ext uri="{FF2B5EF4-FFF2-40B4-BE49-F238E27FC236}">
              <a16:creationId xmlns:a16="http://schemas.microsoft.com/office/drawing/2014/main" id="{00000000-0008-0000-0300-0000B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7" name="Imagem 1658">
          <a:extLst>
            <a:ext uri="{FF2B5EF4-FFF2-40B4-BE49-F238E27FC236}">
              <a16:creationId xmlns:a16="http://schemas.microsoft.com/office/drawing/2014/main" id="{00000000-0008-0000-0300-0000B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8" name="Imagem 1659">
          <a:extLst>
            <a:ext uri="{FF2B5EF4-FFF2-40B4-BE49-F238E27FC236}">
              <a16:creationId xmlns:a16="http://schemas.microsoft.com/office/drawing/2014/main" id="{00000000-0008-0000-0300-0000B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59" name="Imagem 1660">
          <a:extLst>
            <a:ext uri="{FF2B5EF4-FFF2-40B4-BE49-F238E27FC236}">
              <a16:creationId xmlns:a16="http://schemas.microsoft.com/office/drawing/2014/main" id="{00000000-0008-0000-0300-0000B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0" name="Imagem 1661">
          <a:extLst>
            <a:ext uri="{FF2B5EF4-FFF2-40B4-BE49-F238E27FC236}">
              <a16:creationId xmlns:a16="http://schemas.microsoft.com/office/drawing/2014/main" id="{00000000-0008-0000-0300-0000B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1" name="Imagem 1662">
          <a:extLst>
            <a:ext uri="{FF2B5EF4-FFF2-40B4-BE49-F238E27FC236}">
              <a16:creationId xmlns:a16="http://schemas.microsoft.com/office/drawing/2014/main" id="{00000000-0008-0000-0300-0000B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2" name="Imagem 1663">
          <a:extLst>
            <a:ext uri="{FF2B5EF4-FFF2-40B4-BE49-F238E27FC236}">
              <a16:creationId xmlns:a16="http://schemas.microsoft.com/office/drawing/2014/main" id="{00000000-0008-0000-0300-0000B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3" name="Imagem 1664">
          <a:extLst>
            <a:ext uri="{FF2B5EF4-FFF2-40B4-BE49-F238E27FC236}">
              <a16:creationId xmlns:a16="http://schemas.microsoft.com/office/drawing/2014/main" id="{00000000-0008-0000-0300-0000B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4" name="Imagem 1665">
          <a:extLst>
            <a:ext uri="{FF2B5EF4-FFF2-40B4-BE49-F238E27FC236}">
              <a16:creationId xmlns:a16="http://schemas.microsoft.com/office/drawing/2014/main" id="{00000000-0008-0000-0300-0000B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5" name="Imagem 1666">
          <a:extLst>
            <a:ext uri="{FF2B5EF4-FFF2-40B4-BE49-F238E27FC236}">
              <a16:creationId xmlns:a16="http://schemas.microsoft.com/office/drawing/2014/main" id="{00000000-0008-0000-0300-0000B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6" name="Imagem 1667">
          <a:extLst>
            <a:ext uri="{FF2B5EF4-FFF2-40B4-BE49-F238E27FC236}">
              <a16:creationId xmlns:a16="http://schemas.microsoft.com/office/drawing/2014/main" id="{00000000-0008-0000-0300-0000B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7" name="Imagem 1668">
          <a:extLst>
            <a:ext uri="{FF2B5EF4-FFF2-40B4-BE49-F238E27FC236}">
              <a16:creationId xmlns:a16="http://schemas.microsoft.com/office/drawing/2014/main" id="{00000000-0008-0000-0300-0000B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8" name="Imagem 1669">
          <a:extLst>
            <a:ext uri="{FF2B5EF4-FFF2-40B4-BE49-F238E27FC236}">
              <a16:creationId xmlns:a16="http://schemas.microsoft.com/office/drawing/2014/main" id="{00000000-0008-0000-0300-0000B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69" name="Imagem 1670">
          <a:extLst>
            <a:ext uri="{FF2B5EF4-FFF2-40B4-BE49-F238E27FC236}">
              <a16:creationId xmlns:a16="http://schemas.microsoft.com/office/drawing/2014/main" id="{00000000-0008-0000-0300-0000B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0" name="Imagem 1671">
          <a:extLst>
            <a:ext uri="{FF2B5EF4-FFF2-40B4-BE49-F238E27FC236}">
              <a16:creationId xmlns:a16="http://schemas.microsoft.com/office/drawing/2014/main" id="{00000000-0008-0000-0300-0000B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1" name="Imagem 1672">
          <a:extLst>
            <a:ext uri="{FF2B5EF4-FFF2-40B4-BE49-F238E27FC236}">
              <a16:creationId xmlns:a16="http://schemas.microsoft.com/office/drawing/2014/main" id="{00000000-0008-0000-0300-0000B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2" name="Imagem 1673">
          <a:extLst>
            <a:ext uri="{FF2B5EF4-FFF2-40B4-BE49-F238E27FC236}">
              <a16:creationId xmlns:a16="http://schemas.microsoft.com/office/drawing/2014/main" id="{00000000-0008-0000-0300-0000C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3" name="Imagem 1674">
          <a:extLst>
            <a:ext uri="{FF2B5EF4-FFF2-40B4-BE49-F238E27FC236}">
              <a16:creationId xmlns:a16="http://schemas.microsoft.com/office/drawing/2014/main" id="{00000000-0008-0000-0300-0000C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4" name="Imagem 1675">
          <a:extLst>
            <a:ext uri="{FF2B5EF4-FFF2-40B4-BE49-F238E27FC236}">
              <a16:creationId xmlns:a16="http://schemas.microsoft.com/office/drawing/2014/main" id="{00000000-0008-0000-0300-0000C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5" name="Imagem 1676">
          <a:extLst>
            <a:ext uri="{FF2B5EF4-FFF2-40B4-BE49-F238E27FC236}">
              <a16:creationId xmlns:a16="http://schemas.microsoft.com/office/drawing/2014/main" id="{00000000-0008-0000-0300-0000C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6" name="Imagem 1677">
          <a:extLst>
            <a:ext uri="{FF2B5EF4-FFF2-40B4-BE49-F238E27FC236}">
              <a16:creationId xmlns:a16="http://schemas.microsoft.com/office/drawing/2014/main" id="{00000000-0008-0000-0300-0000C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7" name="Imagem 1678">
          <a:extLst>
            <a:ext uri="{FF2B5EF4-FFF2-40B4-BE49-F238E27FC236}">
              <a16:creationId xmlns:a16="http://schemas.microsoft.com/office/drawing/2014/main" id="{00000000-0008-0000-0300-0000C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8" name="Imagem 1679">
          <a:extLst>
            <a:ext uri="{FF2B5EF4-FFF2-40B4-BE49-F238E27FC236}">
              <a16:creationId xmlns:a16="http://schemas.microsoft.com/office/drawing/2014/main" id="{00000000-0008-0000-0300-0000C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79" name="Imagem 1680">
          <a:extLst>
            <a:ext uri="{FF2B5EF4-FFF2-40B4-BE49-F238E27FC236}">
              <a16:creationId xmlns:a16="http://schemas.microsoft.com/office/drawing/2014/main" id="{00000000-0008-0000-0300-0000C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0" name="Imagem 1681">
          <a:extLst>
            <a:ext uri="{FF2B5EF4-FFF2-40B4-BE49-F238E27FC236}">
              <a16:creationId xmlns:a16="http://schemas.microsoft.com/office/drawing/2014/main" id="{00000000-0008-0000-0300-0000C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1" name="Imagem 1682">
          <a:extLst>
            <a:ext uri="{FF2B5EF4-FFF2-40B4-BE49-F238E27FC236}">
              <a16:creationId xmlns:a16="http://schemas.microsoft.com/office/drawing/2014/main" id="{00000000-0008-0000-0300-0000C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2" name="Imagem 1683">
          <a:extLst>
            <a:ext uri="{FF2B5EF4-FFF2-40B4-BE49-F238E27FC236}">
              <a16:creationId xmlns:a16="http://schemas.microsoft.com/office/drawing/2014/main" id="{00000000-0008-0000-0300-0000C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3" name="Imagem 1684">
          <a:extLst>
            <a:ext uri="{FF2B5EF4-FFF2-40B4-BE49-F238E27FC236}">
              <a16:creationId xmlns:a16="http://schemas.microsoft.com/office/drawing/2014/main" id="{00000000-0008-0000-0300-0000C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4" name="Imagem 1685">
          <a:extLst>
            <a:ext uri="{FF2B5EF4-FFF2-40B4-BE49-F238E27FC236}">
              <a16:creationId xmlns:a16="http://schemas.microsoft.com/office/drawing/2014/main" id="{00000000-0008-0000-0300-0000C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5" name="Imagem 1686">
          <a:extLst>
            <a:ext uri="{FF2B5EF4-FFF2-40B4-BE49-F238E27FC236}">
              <a16:creationId xmlns:a16="http://schemas.microsoft.com/office/drawing/2014/main" id="{00000000-0008-0000-0300-0000C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6" name="Imagem 1687">
          <a:extLst>
            <a:ext uri="{FF2B5EF4-FFF2-40B4-BE49-F238E27FC236}">
              <a16:creationId xmlns:a16="http://schemas.microsoft.com/office/drawing/2014/main" id="{00000000-0008-0000-0300-0000C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7" name="Imagem 1688">
          <a:extLst>
            <a:ext uri="{FF2B5EF4-FFF2-40B4-BE49-F238E27FC236}">
              <a16:creationId xmlns:a16="http://schemas.microsoft.com/office/drawing/2014/main" id="{00000000-0008-0000-0300-0000C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8" name="Imagem 1689">
          <a:extLst>
            <a:ext uri="{FF2B5EF4-FFF2-40B4-BE49-F238E27FC236}">
              <a16:creationId xmlns:a16="http://schemas.microsoft.com/office/drawing/2014/main" id="{00000000-0008-0000-0300-0000D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89" name="Imagem 1690">
          <a:extLst>
            <a:ext uri="{FF2B5EF4-FFF2-40B4-BE49-F238E27FC236}">
              <a16:creationId xmlns:a16="http://schemas.microsoft.com/office/drawing/2014/main" id="{00000000-0008-0000-0300-0000D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0" name="Imagem 1691">
          <a:extLst>
            <a:ext uri="{FF2B5EF4-FFF2-40B4-BE49-F238E27FC236}">
              <a16:creationId xmlns:a16="http://schemas.microsoft.com/office/drawing/2014/main" id="{00000000-0008-0000-0300-0000D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1" name="Imagem 1692">
          <a:extLst>
            <a:ext uri="{FF2B5EF4-FFF2-40B4-BE49-F238E27FC236}">
              <a16:creationId xmlns:a16="http://schemas.microsoft.com/office/drawing/2014/main" id="{00000000-0008-0000-0300-0000D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2" name="Imagem 1693">
          <a:extLst>
            <a:ext uri="{FF2B5EF4-FFF2-40B4-BE49-F238E27FC236}">
              <a16:creationId xmlns:a16="http://schemas.microsoft.com/office/drawing/2014/main" id="{00000000-0008-0000-0300-0000D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3" name="Imagem 1694">
          <a:extLst>
            <a:ext uri="{FF2B5EF4-FFF2-40B4-BE49-F238E27FC236}">
              <a16:creationId xmlns:a16="http://schemas.microsoft.com/office/drawing/2014/main" id="{00000000-0008-0000-0300-0000D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4" name="Imagem 1695">
          <a:extLst>
            <a:ext uri="{FF2B5EF4-FFF2-40B4-BE49-F238E27FC236}">
              <a16:creationId xmlns:a16="http://schemas.microsoft.com/office/drawing/2014/main" id="{00000000-0008-0000-0300-0000D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5" name="Imagem 1696">
          <a:extLst>
            <a:ext uri="{FF2B5EF4-FFF2-40B4-BE49-F238E27FC236}">
              <a16:creationId xmlns:a16="http://schemas.microsoft.com/office/drawing/2014/main" id="{00000000-0008-0000-0300-0000D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6" name="Imagem 1697">
          <a:extLst>
            <a:ext uri="{FF2B5EF4-FFF2-40B4-BE49-F238E27FC236}">
              <a16:creationId xmlns:a16="http://schemas.microsoft.com/office/drawing/2014/main" id="{00000000-0008-0000-0300-0000D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7" name="Imagem 1698">
          <a:extLst>
            <a:ext uri="{FF2B5EF4-FFF2-40B4-BE49-F238E27FC236}">
              <a16:creationId xmlns:a16="http://schemas.microsoft.com/office/drawing/2014/main" id="{00000000-0008-0000-0300-0000D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8" name="Imagem 1699">
          <a:extLst>
            <a:ext uri="{FF2B5EF4-FFF2-40B4-BE49-F238E27FC236}">
              <a16:creationId xmlns:a16="http://schemas.microsoft.com/office/drawing/2014/main" id="{00000000-0008-0000-0300-0000D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499" name="Imagem 1700">
          <a:extLst>
            <a:ext uri="{FF2B5EF4-FFF2-40B4-BE49-F238E27FC236}">
              <a16:creationId xmlns:a16="http://schemas.microsoft.com/office/drawing/2014/main" id="{00000000-0008-0000-0300-0000D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0" name="Imagem 1701">
          <a:extLst>
            <a:ext uri="{FF2B5EF4-FFF2-40B4-BE49-F238E27FC236}">
              <a16:creationId xmlns:a16="http://schemas.microsoft.com/office/drawing/2014/main" id="{00000000-0008-0000-0300-0000D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1" name="Imagem 1702">
          <a:extLst>
            <a:ext uri="{FF2B5EF4-FFF2-40B4-BE49-F238E27FC236}">
              <a16:creationId xmlns:a16="http://schemas.microsoft.com/office/drawing/2014/main" id="{00000000-0008-0000-0300-0000D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2" name="Imagem 1703">
          <a:extLst>
            <a:ext uri="{FF2B5EF4-FFF2-40B4-BE49-F238E27FC236}">
              <a16:creationId xmlns:a16="http://schemas.microsoft.com/office/drawing/2014/main" id="{00000000-0008-0000-0300-0000D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3" name="Imagem 1704">
          <a:extLst>
            <a:ext uri="{FF2B5EF4-FFF2-40B4-BE49-F238E27FC236}">
              <a16:creationId xmlns:a16="http://schemas.microsoft.com/office/drawing/2014/main" id="{00000000-0008-0000-0300-0000D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4" name="Imagem 1705">
          <a:extLst>
            <a:ext uri="{FF2B5EF4-FFF2-40B4-BE49-F238E27FC236}">
              <a16:creationId xmlns:a16="http://schemas.microsoft.com/office/drawing/2014/main" id="{00000000-0008-0000-0300-0000E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5" name="Imagem 1706">
          <a:extLst>
            <a:ext uri="{FF2B5EF4-FFF2-40B4-BE49-F238E27FC236}">
              <a16:creationId xmlns:a16="http://schemas.microsoft.com/office/drawing/2014/main" id="{00000000-0008-0000-0300-0000E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6" name="Imagem 1707">
          <a:extLst>
            <a:ext uri="{FF2B5EF4-FFF2-40B4-BE49-F238E27FC236}">
              <a16:creationId xmlns:a16="http://schemas.microsoft.com/office/drawing/2014/main" id="{00000000-0008-0000-0300-0000E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7" name="Imagem 1708">
          <a:extLst>
            <a:ext uri="{FF2B5EF4-FFF2-40B4-BE49-F238E27FC236}">
              <a16:creationId xmlns:a16="http://schemas.microsoft.com/office/drawing/2014/main" id="{00000000-0008-0000-0300-0000E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8" name="Imagem 1709">
          <a:extLst>
            <a:ext uri="{FF2B5EF4-FFF2-40B4-BE49-F238E27FC236}">
              <a16:creationId xmlns:a16="http://schemas.microsoft.com/office/drawing/2014/main" id="{00000000-0008-0000-0300-0000E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09" name="Imagem 1710">
          <a:extLst>
            <a:ext uri="{FF2B5EF4-FFF2-40B4-BE49-F238E27FC236}">
              <a16:creationId xmlns:a16="http://schemas.microsoft.com/office/drawing/2014/main" id="{00000000-0008-0000-0300-0000E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0" name="Imagem 1711">
          <a:extLst>
            <a:ext uri="{FF2B5EF4-FFF2-40B4-BE49-F238E27FC236}">
              <a16:creationId xmlns:a16="http://schemas.microsoft.com/office/drawing/2014/main" id="{00000000-0008-0000-0300-0000E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1" name="Imagem 1712">
          <a:extLst>
            <a:ext uri="{FF2B5EF4-FFF2-40B4-BE49-F238E27FC236}">
              <a16:creationId xmlns:a16="http://schemas.microsoft.com/office/drawing/2014/main" id="{00000000-0008-0000-0300-0000E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2" name="Imagem 1713">
          <a:extLst>
            <a:ext uri="{FF2B5EF4-FFF2-40B4-BE49-F238E27FC236}">
              <a16:creationId xmlns:a16="http://schemas.microsoft.com/office/drawing/2014/main" id="{00000000-0008-0000-0300-0000E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3" name="Imagem 1714">
          <a:extLst>
            <a:ext uri="{FF2B5EF4-FFF2-40B4-BE49-F238E27FC236}">
              <a16:creationId xmlns:a16="http://schemas.microsoft.com/office/drawing/2014/main" id="{00000000-0008-0000-0300-0000E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4" name="Imagem 1715">
          <a:extLst>
            <a:ext uri="{FF2B5EF4-FFF2-40B4-BE49-F238E27FC236}">
              <a16:creationId xmlns:a16="http://schemas.microsoft.com/office/drawing/2014/main" id="{00000000-0008-0000-0300-0000E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5" name="Imagem 1716">
          <a:extLst>
            <a:ext uri="{FF2B5EF4-FFF2-40B4-BE49-F238E27FC236}">
              <a16:creationId xmlns:a16="http://schemas.microsoft.com/office/drawing/2014/main" id="{00000000-0008-0000-0300-0000E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6" name="Imagem 1717">
          <a:extLst>
            <a:ext uri="{FF2B5EF4-FFF2-40B4-BE49-F238E27FC236}">
              <a16:creationId xmlns:a16="http://schemas.microsoft.com/office/drawing/2014/main" id="{00000000-0008-0000-0300-0000E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7" name="Imagem 1718">
          <a:extLst>
            <a:ext uri="{FF2B5EF4-FFF2-40B4-BE49-F238E27FC236}">
              <a16:creationId xmlns:a16="http://schemas.microsoft.com/office/drawing/2014/main" id="{00000000-0008-0000-0300-0000E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8" name="Imagem 1719">
          <a:extLst>
            <a:ext uri="{FF2B5EF4-FFF2-40B4-BE49-F238E27FC236}">
              <a16:creationId xmlns:a16="http://schemas.microsoft.com/office/drawing/2014/main" id="{00000000-0008-0000-0300-0000E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19" name="Imagem 1720">
          <a:extLst>
            <a:ext uri="{FF2B5EF4-FFF2-40B4-BE49-F238E27FC236}">
              <a16:creationId xmlns:a16="http://schemas.microsoft.com/office/drawing/2014/main" id="{00000000-0008-0000-0300-0000E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0" name="Imagem 1721">
          <a:extLst>
            <a:ext uri="{FF2B5EF4-FFF2-40B4-BE49-F238E27FC236}">
              <a16:creationId xmlns:a16="http://schemas.microsoft.com/office/drawing/2014/main" id="{00000000-0008-0000-0300-0000F0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1" name="Imagem 1722">
          <a:extLst>
            <a:ext uri="{FF2B5EF4-FFF2-40B4-BE49-F238E27FC236}">
              <a16:creationId xmlns:a16="http://schemas.microsoft.com/office/drawing/2014/main" id="{00000000-0008-0000-0300-0000F1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2" name="Imagem 1723">
          <a:extLst>
            <a:ext uri="{FF2B5EF4-FFF2-40B4-BE49-F238E27FC236}">
              <a16:creationId xmlns:a16="http://schemas.microsoft.com/office/drawing/2014/main" id="{00000000-0008-0000-0300-0000F2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3" name="Imagem 1724">
          <a:extLst>
            <a:ext uri="{FF2B5EF4-FFF2-40B4-BE49-F238E27FC236}">
              <a16:creationId xmlns:a16="http://schemas.microsoft.com/office/drawing/2014/main" id="{00000000-0008-0000-0300-0000F3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4" name="Imagem 1725">
          <a:extLst>
            <a:ext uri="{FF2B5EF4-FFF2-40B4-BE49-F238E27FC236}">
              <a16:creationId xmlns:a16="http://schemas.microsoft.com/office/drawing/2014/main" id="{00000000-0008-0000-0300-0000F4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5" name="Imagem 1726">
          <a:extLst>
            <a:ext uri="{FF2B5EF4-FFF2-40B4-BE49-F238E27FC236}">
              <a16:creationId xmlns:a16="http://schemas.microsoft.com/office/drawing/2014/main" id="{00000000-0008-0000-0300-0000F5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6" name="Imagem 1727">
          <a:extLst>
            <a:ext uri="{FF2B5EF4-FFF2-40B4-BE49-F238E27FC236}">
              <a16:creationId xmlns:a16="http://schemas.microsoft.com/office/drawing/2014/main" id="{00000000-0008-0000-0300-0000F6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7" name="Imagem 1728">
          <a:extLst>
            <a:ext uri="{FF2B5EF4-FFF2-40B4-BE49-F238E27FC236}">
              <a16:creationId xmlns:a16="http://schemas.microsoft.com/office/drawing/2014/main" id="{00000000-0008-0000-0300-0000F7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8" name="Imagem 1729">
          <a:extLst>
            <a:ext uri="{FF2B5EF4-FFF2-40B4-BE49-F238E27FC236}">
              <a16:creationId xmlns:a16="http://schemas.microsoft.com/office/drawing/2014/main" id="{00000000-0008-0000-0300-0000F8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29" name="Imagem 1730">
          <a:extLst>
            <a:ext uri="{FF2B5EF4-FFF2-40B4-BE49-F238E27FC236}">
              <a16:creationId xmlns:a16="http://schemas.microsoft.com/office/drawing/2014/main" id="{00000000-0008-0000-0300-0000F9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0" name="Imagem 1731">
          <a:extLst>
            <a:ext uri="{FF2B5EF4-FFF2-40B4-BE49-F238E27FC236}">
              <a16:creationId xmlns:a16="http://schemas.microsoft.com/office/drawing/2014/main" id="{00000000-0008-0000-0300-0000FA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1" name="Imagem 1732">
          <a:extLst>
            <a:ext uri="{FF2B5EF4-FFF2-40B4-BE49-F238E27FC236}">
              <a16:creationId xmlns:a16="http://schemas.microsoft.com/office/drawing/2014/main" id="{00000000-0008-0000-0300-0000FB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2" name="Imagem 1733">
          <a:extLst>
            <a:ext uri="{FF2B5EF4-FFF2-40B4-BE49-F238E27FC236}">
              <a16:creationId xmlns:a16="http://schemas.microsoft.com/office/drawing/2014/main" id="{00000000-0008-0000-0300-0000FC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3" name="Imagem 1734">
          <a:extLst>
            <a:ext uri="{FF2B5EF4-FFF2-40B4-BE49-F238E27FC236}">
              <a16:creationId xmlns:a16="http://schemas.microsoft.com/office/drawing/2014/main" id="{00000000-0008-0000-0300-0000FD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4" name="Imagem 1735">
          <a:extLst>
            <a:ext uri="{FF2B5EF4-FFF2-40B4-BE49-F238E27FC236}">
              <a16:creationId xmlns:a16="http://schemas.microsoft.com/office/drawing/2014/main" id="{00000000-0008-0000-0300-0000FE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5" name="Imagem 1736">
          <a:extLst>
            <a:ext uri="{FF2B5EF4-FFF2-40B4-BE49-F238E27FC236}">
              <a16:creationId xmlns:a16="http://schemas.microsoft.com/office/drawing/2014/main" id="{00000000-0008-0000-0300-0000FF05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6" name="Imagem 1737">
          <a:extLst>
            <a:ext uri="{FF2B5EF4-FFF2-40B4-BE49-F238E27FC236}">
              <a16:creationId xmlns:a16="http://schemas.microsoft.com/office/drawing/2014/main" id="{00000000-0008-0000-0300-00000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7" name="Imagem 1738">
          <a:extLst>
            <a:ext uri="{FF2B5EF4-FFF2-40B4-BE49-F238E27FC236}">
              <a16:creationId xmlns:a16="http://schemas.microsoft.com/office/drawing/2014/main" id="{00000000-0008-0000-0300-00000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8" name="Imagem 1739">
          <a:extLst>
            <a:ext uri="{FF2B5EF4-FFF2-40B4-BE49-F238E27FC236}">
              <a16:creationId xmlns:a16="http://schemas.microsoft.com/office/drawing/2014/main" id="{00000000-0008-0000-0300-00000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39" name="Imagem 1740">
          <a:extLst>
            <a:ext uri="{FF2B5EF4-FFF2-40B4-BE49-F238E27FC236}">
              <a16:creationId xmlns:a16="http://schemas.microsoft.com/office/drawing/2014/main" id="{00000000-0008-0000-0300-00000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0" name="Imagem 1741">
          <a:extLst>
            <a:ext uri="{FF2B5EF4-FFF2-40B4-BE49-F238E27FC236}">
              <a16:creationId xmlns:a16="http://schemas.microsoft.com/office/drawing/2014/main" id="{00000000-0008-0000-0300-00000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1" name="Imagem 1742">
          <a:extLst>
            <a:ext uri="{FF2B5EF4-FFF2-40B4-BE49-F238E27FC236}">
              <a16:creationId xmlns:a16="http://schemas.microsoft.com/office/drawing/2014/main" id="{00000000-0008-0000-0300-00000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2" name="Imagem 1743">
          <a:extLst>
            <a:ext uri="{FF2B5EF4-FFF2-40B4-BE49-F238E27FC236}">
              <a16:creationId xmlns:a16="http://schemas.microsoft.com/office/drawing/2014/main" id="{00000000-0008-0000-0300-00000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3" name="Imagem 1744">
          <a:extLst>
            <a:ext uri="{FF2B5EF4-FFF2-40B4-BE49-F238E27FC236}">
              <a16:creationId xmlns:a16="http://schemas.microsoft.com/office/drawing/2014/main" id="{00000000-0008-0000-0300-00000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4" name="Imagem 1745">
          <a:extLst>
            <a:ext uri="{FF2B5EF4-FFF2-40B4-BE49-F238E27FC236}">
              <a16:creationId xmlns:a16="http://schemas.microsoft.com/office/drawing/2014/main" id="{00000000-0008-0000-0300-00000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5" name="Imagem 1746">
          <a:extLst>
            <a:ext uri="{FF2B5EF4-FFF2-40B4-BE49-F238E27FC236}">
              <a16:creationId xmlns:a16="http://schemas.microsoft.com/office/drawing/2014/main" id="{00000000-0008-0000-0300-00000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6" name="Imagem 1747">
          <a:extLst>
            <a:ext uri="{FF2B5EF4-FFF2-40B4-BE49-F238E27FC236}">
              <a16:creationId xmlns:a16="http://schemas.microsoft.com/office/drawing/2014/main" id="{00000000-0008-0000-0300-00000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7" name="Imagem 1748">
          <a:extLst>
            <a:ext uri="{FF2B5EF4-FFF2-40B4-BE49-F238E27FC236}">
              <a16:creationId xmlns:a16="http://schemas.microsoft.com/office/drawing/2014/main" id="{00000000-0008-0000-0300-00000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8" name="Imagem 1749">
          <a:extLst>
            <a:ext uri="{FF2B5EF4-FFF2-40B4-BE49-F238E27FC236}">
              <a16:creationId xmlns:a16="http://schemas.microsoft.com/office/drawing/2014/main" id="{00000000-0008-0000-0300-00000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49" name="Imagem 1750">
          <a:extLst>
            <a:ext uri="{FF2B5EF4-FFF2-40B4-BE49-F238E27FC236}">
              <a16:creationId xmlns:a16="http://schemas.microsoft.com/office/drawing/2014/main" id="{00000000-0008-0000-0300-00000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0" name="Imagem 1751">
          <a:extLst>
            <a:ext uri="{FF2B5EF4-FFF2-40B4-BE49-F238E27FC236}">
              <a16:creationId xmlns:a16="http://schemas.microsoft.com/office/drawing/2014/main" id="{00000000-0008-0000-0300-00000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1" name="Imagem 1752">
          <a:extLst>
            <a:ext uri="{FF2B5EF4-FFF2-40B4-BE49-F238E27FC236}">
              <a16:creationId xmlns:a16="http://schemas.microsoft.com/office/drawing/2014/main" id="{00000000-0008-0000-0300-00000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2" name="Imagem 1753">
          <a:extLst>
            <a:ext uri="{FF2B5EF4-FFF2-40B4-BE49-F238E27FC236}">
              <a16:creationId xmlns:a16="http://schemas.microsoft.com/office/drawing/2014/main" id="{00000000-0008-0000-0300-00001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3" name="Imagem 1754">
          <a:extLst>
            <a:ext uri="{FF2B5EF4-FFF2-40B4-BE49-F238E27FC236}">
              <a16:creationId xmlns:a16="http://schemas.microsoft.com/office/drawing/2014/main" id="{00000000-0008-0000-0300-00001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4" name="Imagem 1755">
          <a:extLst>
            <a:ext uri="{FF2B5EF4-FFF2-40B4-BE49-F238E27FC236}">
              <a16:creationId xmlns:a16="http://schemas.microsoft.com/office/drawing/2014/main" id="{00000000-0008-0000-0300-00001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5" name="Imagem 1756">
          <a:extLst>
            <a:ext uri="{FF2B5EF4-FFF2-40B4-BE49-F238E27FC236}">
              <a16:creationId xmlns:a16="http://schemas.microsoft.com/office/drawing/2014/main" id="{00000000-0008-0000-0300-00001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6" name="Imagem 1757">
          <a:extLst>
            <a:ext uri="{FF2B5EF4-FFF2-40B4-BE49-F238E27FC236}">
              <a16:creationId xmlns:a16="http://schemas.microsoft.com/office/drawing/2014/main" id="{00000000-0008-0000-0300-00001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7" name="Imagem 1758">
          <a:extLst>
            <a:ext uri="{FF2B5EF4-FFF2-40B4-BE49-F238E27FC236}">
              <a16:creationId xmlns:a16="http://schemas.microsoft.com/office/drawing/2014/main" id="{00000000-0008-0000-0300-00001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8" name="Imagem 1759">
          <a:extLst>
            <a:ext uri="{FF2B5EF4-FFF2-40B4-BE49-F238E27FC236}">
              <a16:creationId xmlns:a16="http://schemas.microsoft.com/office/drawing/2014/main" id="{00000000-0008-0000-0300-00001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59" name="Imagem 1760">
          <a:extLst>
            <a:ext uri="{FF2B5EF4-FFF2-40B4-BE49-F238E27FC236}">
              <a16:creationId xmlns:a16="http://schemas.microsoft.com/office/drawing/2014/main" id="{00000000-0008-0000-0300-00001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0" name="Imagem 1761">
          <a:extLst>
            <a:ext uri="{FF2B5EF4-FFF2-40B4-BE49-F238E27FC236}">
              <a16:creationId xmlns:a16="http://schemas.microsoft.com/office/drawing/2014/main" id="{00000000-0008-0000-0300-00001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1" name="Imagem 1762">
          <a:extLst>
            <a:ext uri="{FF2B5EF4-FFF2-40B4-BE49-F238E27FC236}">
              <a16:creationId xmlns:a16="http://schemas.microsoft.com/office/drawing/2014/main" id="{00000000-0008-0000-0300-00001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2" name="Imagem 1763">
          <a:extLst>
            <a:ext uri="{FF2B5EF4-FFF2-40B4-BE49-F238E27FC236}">
              <a16:creationId xmlns:a16="http://schemas.microsoft.com/office/drawing/2014/main" id="{00000000-0008-0000-0300-00001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3" name="Imagem 1764">
          <a:extLst>
            <a:ext uri="{FF2B5EF4-FFF2-40B4-BE49-F238E27FC236}">
              <a16:creationId xmlns:a16="http://schemas.microsoft.com/office/drawing/2014/main" id="{00000000-0008-0000-0300-00001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4" name="Imagem 1765">
          <a:extLst>
            <a:ext uri="{FF2B5EF4-FFF2-40B4-BE49-F238E27FC236}">
              <a16:creationId xmlns:a16="http://schemas.microsoft.com/office/drawing/2014/main" id="{00000000-0008-0000-0300-00001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5" name="Imagem 1766">
          <a:extLst>
            <a:ext uri="{FF2B5EF4-FFF2-40B4-BE49-F238E27FC236}">
              <a16:creationId xmlns:a16="http://schemas.microsoft.com/office/drawing/2014/main" id="{00000000-0008-0000-0300-00001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6" name="Imagem 1767">
          <a:extLst>
            <a:ext uri="{FF2B5EF4-FFF2-40B4-BE49-F238E27FC236}">
              <a16:creationId xmlns:a16="http://schemas.microsoft.com/office/drawing/2014/main" id="{00000000-0008-0000-0300-00001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7" name="Imagem 1768">
          <a:extLst>
            <a:ext uri="{FF2B5EF4-FFF2-40B4-BE49-F238E27FC236}">
              <a16:creationId xmlns:a16="http://schemas.microsoft.com/office/drawing/2014/main" id="{00000000-0008-0000-0300-00001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8" name="Imagem 1769">
          <a:extLst>
            <a:ext uri="{FF2B5EF4-FFF2-40B4-BE49-F238E27FC236}">
              <a16:creationId xmlns:a16="http://schemas.microsoft.com/office/drawing/2014/main" id="{00000000-0008-0000-0300-00002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69" name="Imagem 1770">
          <a:extLst>
            <a:ext uri="{FF2B5EF4-FFF2-40B4-BE49-F238E27FC236}">
              <a16:creationId xmlns:a16="http://schemas.microsoft.com/office/drawing/2014/main" id="{00000000-0008-0000-0300-00002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0" name="Imagem 1771">
          <a:extLst>
            <a:ext uri="{FF2B5EF4-FFF2-40B4-BE49-F238E27FC236}">
              <a16:creationId xmlns:a16="http://schemas.microsoft.com/office/drawing/2014/main" id="{00000000-0008-0000-0300-00002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1" name="Imagem 1772">
          <a:extLst>
            <a:ext uri="{FF2B5EF4-FFF2-40B4-BE49-F238E27FC236}">
              <a16:creationId xmlns:a16="http://schemas.microsoft.com/office/drawing/2014/main" id="{00000000-0008-0000-0300-00002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2" name="Imagem 1773">
          <a:extLst>
            <a:ext uri="{FF2B5EF4-FFF2-40B4-BE49-F238E27FC236}">
              <a16:creationId xmlns:a16="http://schemas.microsoft.com/office/drawing/2014/main" id="{00000000-0008-0000-0300-00002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3" name="Imagem 1774">
          <a:extLst>
            <a:ext uri="{FF2B5EF4-FFF2-40B4-BE49-F238E27FC236}">
              <a16:creationId xmlns:a16="http://schemas.microsoft.com/office/drawing/2014/main" id="{00000000-0008-0000-0300-00002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4" name="Imagem 1775">
          <a:extLst>
            <a:ext uri="{FF2B5EF4-FFF2-40B4-BE49-F238E27FC236}">
              <a16:creationId xmlns:a16="http://schemas.microsoft.com/office/drawing/2014/main" id="{00000000-0008-0000-0300-00002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5" name="Imagem 1776">
          <a:extLst>
            <a:ext uri="{FF2B5EF4-FFF2-40B4-BE49-F238E27FC236}">
              <a16:creationId xmlns:a16="http://schemas.microsoft.com/office/drawing/2014/main" id="{00000000-0008-0000-0300-00002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6" name="Imagem 1777">
          <a:extLst>
            <a:ext uri="{FF2B5EF4-FFF2-40B4-BE49-F238E27FC236}">
              <a16:creationId xmlns:a16="http://schemas.microsoft.com/office/drawing/2014/main" id="{00000000-0008-0000-0300-00002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7" name="Imagem 1778">
          <a:extLst>
            <a:ext uri="{FF2B5EF4-FFF2-40B4-BE49-F238E27FC236}">
              <a16:creationId xmlns:a16="http://schemas.microsoft.com/office/drawing/2014/main" id="{00000000-0008-0000-0300-00002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8" name="Imagem 1779">
          <a:extLst>
            <a:ext uri="{FF2B5EF4-FFF2-40B4-BE49-F238E27FC236}">
              <a16:creationId xmlns:a16="http://schemas.microsoft.com/office/drawing/2014/main" id="{00000000-0008-0000-0300-00002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79" name="Imagem 1780">
          <a:extLst>
            <a:ext uri="{FF2B5EF4-FFF2-40B4-BE49-F238E27FC236}">
              <a16:creationId xmlns:a16="http://schemas.microsoft.com/office/drawing/2014/main" id="{00000000-0008-0000-0300-00002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0" name="Imagem 1781">
          <a:extLst>
            <a:ext uri="{FF2B5EF4-FFF2-40B4-BE49-F238E27FC236}">
              <a16:creationId xmlns:a16="http://schemas.microsoft.com/office/drawing/2014/main" id="{00000000-0008-0000-0300-00002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1" name="Imagem 1782">
          <a:extLst>
            <a:ext uri="{FF2B5EF4-FFF2-40B4-BE49-F238E27FC236}">
              <a16:creationId xmlns:a16="http://schemas.microsoft.com/office/drawing/2014/main" id="{00000000-0008-0000-0300-00002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2" name="Imagem 1783">
          <a:extLst>
            <a:ext uri="{FF2B5EF4-FFF2-40B4-BE49-F238E27FC236}">
              <a16:creationId xmlns:a16="http://schemas.microsoft.com/office/drawing/2014/main" id="{00000000-0008-0000-0300-00002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3" name="Imagem 1784">
          <a:extLst>
            <a:ext uri="{FF2B5EF4-FFF2-40B4-BE49-F238E27FC236}">
              <a16:creationId xmlns:a16="http://schemas.microsoft.com/office/drawing/2014/main" id="{00000000-0008-0000-0300-00002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4" name="Imagem 1785">
          <a:extLst>
            <a:ext uri="{FF2B5EF4-FFF2-40B4-BE49-F238E27FC236}">
              <a16:creationId xmlns:a16="http://schemas.microsoft.com/office/drawing/2014/main" id="{00000000-0008-0000-0300-00003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5" name="Imagem 1786">
          <a:extLst>
            <a:ext uri="{FF2B5EF4-FFF2-40B4-BE49-F238E27FC236}">
              <a16:creationId xmlns:a16="http://schemas.microsoft.com/office/drawing/2014/main" id="{00000000-0008-0000-0300-00003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6" name="Imagem 1787">
          <a:extLst>
            <a:ext uri="{FF2B5EF4-FFF2-40B4-BE49-F238E27FC236}">
              <a16:creationId xmlns:a16="http://schemas.microsoft.com/office/drawing/2014/main" id="{00000000-0008-0000-0300-00003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7" name="Imagem 1788">
          <a:extLst>
            <a:ext uri="{FF2B5EF4-FFF2-40B4-BE49-F238E27FC236}">
              <a16:creationId xmlns:a16="http://schemas.microsoft.com/office/drawing/2014/main" id="{00000000-0008-0000-0300-00003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8" name="Imagem 1789">
          <a:extLst>
            <a:ext uri="{FF2B5EF4-FFF2-40B4-BE49-F238E27FC236}">
              <a16:creationId xmlns:a16="http://schemas.microsoft.com/office/drawing/2014/main" id="{00000000-0008-0000-0300-00003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89" name="Imagem 1790">
          <a:extLst>
            <a:ext uri="{FF2B5EF4-FFF2-40B4-BE49-F238E27FC236}">
              <a16:creationId xmlns:a16="http://schemas.microsoft.com/office/drawing/2014/main" id="{00000000-0008-0000-0300-00003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0" name="Imagem 1791">
          <a:extLst>
            <a:ext uri="{FF2B5EF4-FFF2-40B4-BE49-F238E27FC236}">
              <a16:creationId xmlns:a16="http://schemas.microsoft.com/office/drawing/2014/main" id="{00000000-0008-0000-0300-00003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1" name="Imagem 1792">
          <a:extLst>
            <a:ext uri="{FF2B5EF4-FFF2-40B4-BE49-F238E27FC236}">
              <a16:creationId xmlns:a16="http://schemas.microsoft.com/office/drawing/2014/main" id="{00000000-0008-0000-0300-00003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2" name="Imagem 1793">
          <a:extLst>
            <a:ext uri="{FF2B5EF4-FFF2-40B4-BE49-F238E27FC236}">
              <a16:creationId xmlns:a16="http://schemas.microsoft.com/office/drawing/2014/main" id="{00000000-0008-0000-0300-00003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3" name="Imagem 1794">
          <a:extLst>
            <a:ext uri="{FF2B5EF4-FFF2-40B4-BE49-F238E27FC236}">
              <a16:creationId xmlns:a16="http://schemas.microsoft.com/office/drawing/2014/main" id="{00000000-0008-0000-0300-00003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4" name="Imagem 1795">
          <a:extLst>
            <a:ext uri="{FF2B5EF4-FFF2-40B4-BE49-F238E27FC236}">
              <a16:creationId xmlns:a16="http://schemas.microsoft.com/office/drawing/2014/main" id="{00000000-0008-0000-0300-00003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5" name="Imagem 1796">
          <a:extLst>
            <a:ext uri="{FF2B5EF4-FFF2-40B4-BE49-F238E27FC236}">
              <a16:creationId xmlns:a16="http://schemas.microsoft.com/office/drawing/2014/main" id="{00000000-0008-0000-0300-00003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6" name="Imagem 1797">
          <a:extLst>
            <a:ext uri="{FF2B5EF4-FFF2-40B4-BE49-F238E27FC236}">
              <a16:creationId xmlns:a16="http://schemas.microsoft.com/office/drawing/2014/main" id="{00000000-0008-0000-0300-00003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7" name="Imagem 1798">
          <a:extLst>
            <a:ext uri="{FF2B5EF4-FFF2-40B4-BE49-F238E27FC236}">
              <a16:creationId xmlns:a16="http://schemas.microsoft.com/office/drawing/2014/main" id="{00000000-0008-0000-0300-00003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8" name="Imagem 1799">
          <a:extLst>
            <a:ext uri="{FF2B5EF4-FFF2-40B4-BE49-F238E27FC236}">
              <a16:creationId xmlns:a16="http://schemas.microsoft.com/office/drawing/2014/main" id="{00000000-0008-0000-0300-00003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599" name="Imagem 1800">
          <a:extLst>
            <a:ext uri="{FF2B5EF4-FFF2-40B4-BE49-F238E27FC236}">
              <a16:creationId xmlns:a16="http://schemas.microsoft.com/office/drawing/2014/main" id="{00000000-0008-0000-0300-00003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0" name="Imagem 1801">
          <a:extLst>
            <a:ext uri="{FF2B5EF4-FFF2-40B4-BE49-F238E27FC236}">
              <a16:creationId xmlns:a16="http://schemas.microsoft.com/office/drawing/2014/main" id="{00000000-0008-0000-0300-00004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1" name="Imagem 1802">
          <a:extLst>
            <a:ext uri="{FF2B5EF4-FFF2-40B4-BE49-F238E27FC236}">
              <a16:creationId xmlns:a16="http://schemas.microsoft.com/office/drawing/2014/main" id="{00000000-0008-0000-0300-00004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2" name="Imagem 1803">
          <a:extLst>
            <a:ext uri="{FF2B5EF4-FFF2-40B4-BE49-F238E27FC236}">
              <a16:creationId xmlns:a16="http://schemas.microsoft.com/office/drawing/2014/main" id="{00000000-0008-0000-0300-00004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3" name="Imagem 1804">
          <a:extLst>
            <a:ext uri="{FF2B5EF4-FFF2-40B4-BE49-F238E27FC236}">
              <a16:creationId xmlns:a16="http://schemas.microsoft.com/office/drawing/2014/main" id="{00000000-0008-0000-0300-00004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4" name="Imagem 1805">
          <a:extLst>
            <a:ext uri="{FF2B5EF4-FFF2-40B4-BE49-F238E27FC236}">
              <a16:creationId xmlns:a16="http://schemas.microsoft.com/office/drawing/2014/main" id="{00000000-0008-0000-0300-00004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5" name="Imagem 1806">
          <a:extLst>
            <a:ext uri="{FF2B5EF4-FFF2-40B4-BE49-F238E27FC236}">
              <a16:creationId xmlns:a16="http://schemas.microsoft.com/office/drawing/2014/main" id="{00000000-0008-0000-0300-00004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6" name="Imagem 1807">
          <a:extLst>
            <a:ext uri="{FF2B5EF4-FFF2-40B4-BE49-F238E27FC236}">
              <a16:creationId xmlns:a16="http://schemas.microsoft.com/office/drawing/2014/main" id="{00000000-0008-0000-0300-00004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7" name="Imagem 1808">
          <a:extLst>
            <a:ext uri="{FF2B5EF4-FFF2-40B4-BE49-F238E27FC236}">
              <a16:creationId xmlns:a16="http://schemas.microsoft.com/office/drawing/2014/main" id="{00000000-0008-0000-0300-00004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8" name="Imagem 1809">
          <a:extLst>
            <a:ext uri="{FF2B5EF4-FFF2-40B4-BE49-F238E27FC236}">
              <a16:creationId xmlns:a16="http://schemas.microsoft.com/office/drawing/2014/main" id="{00000000-0008-0000-0300-00004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09" name="Imagem 1810">
          <a:extLst>
            <a:ext uri="{FF2B5EF4-FFF2-40B4-BE49-F238E27FC236}">
              <a16:creationId xmlns:a16="http://schemas.microsoft.com/office/drawing/2014/main" id="{00000000-0008-0000-0300-000049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0" name="Imagem 1811">
          <a:extLst>
            <a:ext uri="{FF2B5EF4-FFF2-40B4-BE49-F238E27FC236}">
              <a16:creationId xmlns:a16="http://schemas.microsoft.com/office/drawing/2014/main" id="{00000000-0008-0000-0300-00004A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1" name="Imagem 1812">
          <a:extLst>
            <a:ext uri="{FF2B5EF4-FFF2-40B4-BE49-F238E27FC236}">
              <a16:creationId xmlns:a16="http://schemas.microsoft.com/office/drawing/2014/main" id="{00000000-0008-0000-0300-00004B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2" name="Imagem 1813">
          <a:extLst>
            <a:ext uri="{FF2B5EF4-FFF2-40B4-BE49-F238E27FC236}">
              <a16:creationId xmlns:a16="http://schemas.microsoft.com/office/drawing/2014/main" id="{00000000-0008-0000-0300-00004C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3" name="Imagem 1814">
          <a:extLst>
            <a:ext uri="{FF2B5EF4-FFF2-40B4-BE49-F238E27FC236}">
              <a16:creationId xmlns:a16="http://schemas.microsoft.com/office/drawing/2014/main" id="{00000000-0008-0000-0300-00004D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4" name="Imagem 1815">
          <a:extLst>
            <a:ext uri="{FF2B5EF4-FFF2-40B4-BE49-F238E27FC236}">
              <a16:creationId xmlns:a16="http://schemas.microsoft.com/office/drawing/2014/main" id="{00000000-0008-0000-0300-00004E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5" name="Imagem 1816">
          <a:extLst>
            <a:ext uri="{FF2B5EF4-FFF2-40B4-BE49-F238E27FC236}">
              <a16:creationId xmlns:a16="http://schemas.microsoft.com/office/drawing/2014/main" id="{00000000-0008-0000-0300-00004F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6" name="Imagem 1817">
          <a:extLst>
            <a:ext uri="{FF2B5EF4-FFF2-40B4-BE49-F238E27FC236}">
              <a16:creationId xmlns:a16="http://schemas.microsoft.com/office/drawing/2014/main" id="{00000000-0008-0000-0300-000050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7" name="Imagem 1818">
          <a:extLst>
            <a:ext uri="{FF2B5EF4-FFF2-40B4-BE49-F238E27FC236}">
              <a16:creationId xmlns:a16="http://schemas.microsoft.com/office/drawing/2014/main" id="{00000000-0008-0000-0300-000051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8" name="Imagem 1819">
          <a:extLst>
            <a:ext uri="{FF2B5EF4-FFF2-40B4-BE49-F238E27FC236}">
              <a16:creationId xmlns:a16="http://schemas.microsoft.com/office/drawing/2014/main" id="{00000000-0008-0000-0300-000052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19" name="Imagem 1820">
          <a:extLst>
            <a:ext uri="{FF2B5EF4-FFF2-40B4-BE49-F238E27FC236}">
              <a16:creationId xmlns:a16="http://schemas.microsoft.com/office/drawing/2014/main" id="{00000000-0008-0000-0300-000053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20" name="Imagem 1821">
          <a:extLst>
            <a:ext uri="{FF2B5EF4-FFF2-40B4-BE49-F238E27FC236}">
              <a16:creationId xmlns:a16="http://schemas.microsoft.com/office/drawing/2014/main" id="{00000000-0008-0000-0300-000054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21" name="Imagem 1822">
          <a:extLst>
            <a:ext uri="{FF2B5EF4-FFF2-40B4-BE49-F238E27FC236}">
              <a16:creationId xmlns:a16="http://schemas.microsoft.com/office/drawing/2014/main" id="{00000000-0008-0000-0300-000055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22" name="Imagem 1823">
          <a:extLst>
            <a:ext uri="{FF2B5EF4-FFF2-40B4-BE49-F238E27FC236}">
              <a16:creationId xmlns:a16="http://schemas.microsoft.com/office/drawing/2014/main" id="{00000000-0008-0000-0300-000056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23" name="Imagem 1824">
          <a:extLst>
            <a:ext uri="{FF2B5EF4-FFF2-40B4-BE49-F238E27FC236}">
              <a16:creationId xmlns:a16="http://schemas.microsoft.com/office/drawing/2014/main" id="{00000000-0008-0000-0300-000057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3</xdr:row>
      <xdr:rowOff>0</xdr:rowOff>
    </xdr:from>
    <xdr:to>
      <xdr:col>0</xdr:col>
      <xdr:colOff>9000</xdr:colOff>
      <xdr:row>54</xdr:row>
      <xdr:rowOff>7352</xdr:rowOff>
    </xdr:to>
    <xdr:pic>
      <xdr:nvPicPr>
        <xdr:cNvPr id="1624" name="Imagem 1825">
          <a:extLst>
            <a:ext uri="{FF2B5EF4-FFF2-40B4-BE49-F238E27FC236}">
              <a16:creationId xmlns:a16="http://schemas.microsoft.com/office/drawing/2014/main" id="{00000000-0008-0000-0300-000058060000}"/>
            </a:ext>
          </a:extLst>
        </xdr:cNvPr>
        <xdr:cNvPicPr/>
      </xdr:nvPicPr>
      <xdr:blipFill>
        <a:blip xmlns:r="http://schemas.openxmlformats.org/officeDocument/2006/relationships" r:embed="rId1"/>
        <a:stretch/>
      </xdr:blipFill>
      <xdr:spPr>
        <a:xfrm>
          <a:off x="0" y="571320"/>
          <a:ext cx="90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57</xdr:row>
      <xdr:rowOff>7232</xdr:rowOff>
    </xdr:to>
    <xdr:pic>
      <xdr:nvPicPr>
        <xdr:cNvPr id="1625" name="Imagem 1826">
          <a:extLst>
            <a:ext uri="{FF2B5EF4-FFF2-40B4-BE49-F238E27FC236}">
              <a16:creationId xmlns:a16="http://schemas.microsoft.com/office/drawing/2014/main" id="{00000000-0008-0000-0300-000059060000}"/>
            </a:ext>
          </a:extLst>
        </xdr:cNvPr>
        <xdr:cNvPicPr/>
      </xdr:nvPicPr>
      <xdr:blipFill>
        <a:blip xmlns:r="http://schemas.openxmlformats.org/officeDocument/2006/relationships" r:embed="rId1"/>
        <a:stretch/>
      </xdr:blipFill>
      <xdr:spPr>
        <a:xfrm>
          <a:off x="0" y="9522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62</xdr:row>
      <xdr:rowOff>227047</xdr:rowOff>
    </xdr:to>
    <xdr:pic>
      <xdr:nvPicPr>
        <xdr:cNvPr id="1626" name="Imagem 1827">
          <a:extLst>
            <a:ext uri="{FF2B5EF4-FFF2-40B4-BE49-F238E27FC236}">
              <a16:creationId xmlns:a16="http://schemas.microsoft.com/office/drawing/2014/main" id="{00000000-0008-0000-0300-00005A060000}"/>
            </a:ext>
          </a:extLst>
        </xdr:cNvPr>
        <xdr:cNvPicPr/>
      </xdr:nvPicPr>
      <xdr:blipFill>
        <a:blip xmlns:r="http://schemas.openxmlformats.org/officeDocument/2006/relationships" r:embed="rId1"/>
        <a:stretch/>
      </xdr:blipFill>
      <xdr:spPr>
        <a:xfrm>
          <a:off x="0" y="24382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68</xdr:row>
      <xdr:rowOff>175440</xdr:rowOff>
    </xdr:to>
    <xdr:pic>
      <xdr:nvPicPr>
        <xdr:cNvPr id="1627" name="Imagem 1828">
          <a:extLst>
            <a:ext uri="{FF2B5EF4-FFF2-40B4-BE49-F238E27FC236}">
              <a16:creationId xmlns:a16="http://schemas.microsoft.com/office/drawing/2014/main" id="{00000000-0008-0000-0300-00005B060000}"/>
            </a:ext>
          </a:extLst>
        </xdr:cNvPr>
        <xdr:cNvPicPr/>
      </xdr:nvPicPr>
      <xdr:blipFill>
        <a:blip xmlns:r="http://schemas.openxmlformats.org/officeDocument/2006/relationships" r:embed="rId1"/>
        <a:stretch/>
      </xdr:blipFill>
      <xdr:spPr>
        <a:xfrm>
          <a:off x="0" y="40003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71</xdr:row>
      <xdr:rowOff>171017</xdr:rowOff>
    </xdr:to>
    <xdr:pic>
      <xdr:nvPicPr>
        <xdr:cNvPr id="1628" name="Imagem 1829">
          <a:extLst>
            <a:ext uri="{FF2B5EF4-FFF2-40B4-BE49-F238E27FC236}">
              <a16:creationId xmlns:a16="http://schemas.microsoft.com/office/drawing/2014/main" id="{00000000-0008-0000-0300-00005C060000}"/>
            </a:ext>
          </a:extLst>
        </xdr:cNvPr>
        <xdr:cNvPicPr/>
      </xdr:nvPicPr>
      <xdr:blipFill>
        <a:blip xmlns:r="http://schemas.openxmlformats.org/officeDocument/2006/relationships" r:embed="rId1"/>
        <a:stretch/>
      </xdr:blipFill>
      <xdr:spPr>
        <a:xfrm>
          <a:off x="0" y="47242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75</xdr:row>
      <xdr:rowOff>132977</xdr:rowOff>
    </xdr:to>
    <xdr:pic>
      <xdr:nvPicPr>
        <xdr:cNvPr id="1629" name="Imagem 1830">
          <a:extLst>
            <a:ext uri="{FF2B5EF4-FFF2-40B4-BE49-F238E27FC236}">
              <a16:creationId xmlns:a16="http://schemas.microsoft.com/office/drawing/2014/main" id="{00000000-0008-0000-0300-00005D060000}"/>
            </a:ext>
          </a:extLst>
        </xdr:cNvPr>
        <xdr:cNvPicPr/>
      </xdr:nvPicPr>
      <xdr:blipFill>
        <a:blip xmlns:r="http://schemas.openxmlformats.org/officeDocument/2006/relationships" r:embed="rId1"/>
        <a:stretch/>
      </xdr:blipFill>
      <xdr:spPr>
        <a:xfrm>
          <a:off x="0" y="54482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77</xdr:row>
      <xdr:rowOff>54416</xdr:rowOff>
    </xdr:to>
    <xdr:pic>
      <xdr:nvPicPr>
        <xdr:cNvPr id="1630" name="Imagem 1831">
          <a:extLst>
            <a:ext uri="{FF2B5EF4-FFF2-40B4-BE49-F238E27FC236}">
              <a16:creationId xmlns:a16="http://schemas.microsoft.com/office/drawing/2014/main" id="{00000000-0008-0000-0300-00005E060000}"/>
            </a:ext>
          </a:extLst>
        </xdr:cNvPr>
        <xdr:cNvPicPr/>
      </xdr:nvPicPr>
      <xdr:blipFill>
        <a:blip xmlns:r="http://schemas.openxmlformats.org/officeDocument/2006/relationships" r:embed="rId1"/>
        <a:stretch/>
      </xdr:blipFill>
      <xdr:spPr>
        <a:xfrm>
          <a:off x="0" y="58291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99</xdr:row>
      <xdr:rowOff>271870</xdr:rowOff>
    </xdr:to>
    <xdr:pic>
      <xdr:nvPicPr>
        <xdr:cNvPr id="1631" name="Imagem 1832">
          <a:extLst>
            <a:ext uri="{FF2B5EF4-FFF2-40B4-BE49-F238E27FC236}">
              <a16:creationId xmlns:a16="http://schemas.microsoft.com/office/drawing/2014/main" id="{00000000-0008-0000-0300-00005F060000}"/>
            </a:ext>
          </a:extLst>
        </xdr:cNvPr>
        <xdr:cNvPicPr/>
      </xdr:nvPicPr>
      <xdr:blipFill>
        <a:blip xmlns:r="http://schemas.openxmlformats.org/officeDocument/2006/relationships" r:embed="rId1"/>
        <a:stretch/>
      </xdr:blipFill>
      <xdr:spPr>
        <a:xfrm>
          <a:off x="0" y="115822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106</xdr:row>
      <xdr:rowOff>121772</xdr:rowOff>
    </xdr:to>
    <xdr:pic>
      <xdr:nvPicPr>
        <xdr:cNvPr id="1632" name="Imagem 1833">
          <a:extLst>
            <a:ext uri="{FF2B5EF4-FFF2-40B4-BE49-F238E27FC236}">
              <a16:creationId xmlns:a16="http://schemas.microsoft.com/office/drawing/2014/main" id="{00000000-0008-0000-0300-000060060000}"/>
            </a:ext>
          </a:extLst>
        </xdr:cNvPr>
        <xdr:cNvPicPr/>
      </xdr:nvPicPr>
      <xdr:blipFill>
        <a:blip xmlns:r="http://schemas.openxmlformats.org/officeDocument/2006/relationships" r:embed="rId1"/>
        <a:stretch/>
      </xdr:blipFill>
      <xdr:spPr>
        <a:xfrm>
          <a:off x="0" y="134492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115</xdr:row>
      <xdr:rowOff>170837</xdr:rowOff>
    </xdr:to>
    <xdr:pic>
      <xdr:nvPicPr>
        <xdr:cNvPr id="1633" name="Imagem 1834">
          <a:extLst>
            <a:ext uri="{FF2B5EF4-FFF2-40B4-BE49-F238E27FC236}">
              <a16:creationId xmlns:a16="http://schemas.microsoft.com/office/drawing/2014/main" id="{00000000-0008-0000-0300-000061060000}"/>
            </a:ext>
          </a:extLst>
        </xdr:cNvPr>
        <xdr:cNvPicPr/>
      </xdr:nvPicPr>
      <xdr:blipFill>
        <a:blip xmlns:r="http://schemas.openxmlformats.org/officeDocument/2006/relationships" r:embed="rId1"/>
        <a:stretch/>
      </xdr:blipFill>
      <xdr:spPr>
        <a:xfrm>
          <a:off x="0" y="15582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117</xdr:row>
      <xdr:rowOff>14195</xdr:rowOff>
    </xdr:to>
    <xdr:pic>
      <xdr:nvPicPr>
        <xdr:cNvPr id="1634" name="Imagem 1835">
          <a:extLst>
            <a:ext uri="{FF2B5EF4-FFF2-40B4-BE49-F238E27FC236}">
              <a16:creationId xmlns:a16="http://schemas.microsoft.com/office/drawing/2014/main" id="{00000000-0008-0000-0300-000062060000}"/>
            </a:ext>
          </a:extLst>
        </xdr:cNvPr>
        <xdr:cNvPicPr/>
      </xdr:nvPicPr>
      <xdr:blipFill>
        <a:blip xmlns:r="http://schemas.openxmlformats.org/officeDocument/2006/relationships" r:embed="rId1"/>
        <a:stretch/>
      </xdr:blipFill>
      <xdr:spPr>
        <a:xfrm>
          <a:off x="0" y="159638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125</xdr:row>
      <xdr:rowOff>206696</xdr:rowOff>
    </xdr:to>
    <xdr:pic>
      <xdr:nvPicPr>
        <xdr:cNvPr id="1635" name="Imagem 1836">
          <a:extLst>
            <a:ext uri="{FF2B5EF4-FFF2-40B4-BE49-F238E27FC236}">
              <a16:creationId xmlns:a16="http://schemas.microsoft.com/office/drawing/2014/main" id="{00000000-0008-0000-0300-000063060000}"/>
            </a:ext>
          </a:extLst>
        </xdr:cNvPr>
        <xdr:cNvPicPr/>
      </xdr:nvPicPr>
      <xdr:blipFill>
        <a:blip xmlns:r="http://schemas.openxmlformats.org/officeDocument/2006/relationships" r:embed="rId1"/>
        <a:stretch/>
      </xdr:blipFill>
      <xdr:spPr>
        <a:xfrm>
          <a:off x="0" y="185544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135</xdr:row>
      <xdr:rowOff>206936</xdr:rowOff>
    </xdr:to>
    <xdr:pic>
      <xdr:nvPicPr>
        <xdr:cNvPr id="1636" name="Imagem 1837">
          <a:extLst>
            <a:ext uri="{FF2B5EF4-FFF2-40B4-BE49-F238E27FC236}">
              <a16:creationId xmlns:a16="http://schemas.microsoft.com/office/drawing/2014/main" id="{00000000-0008-0000-0300-000064060000}"/>
            </a:ext>
          </a:extLst>
        </xdr:cNvPr>
        <xdr:cNvPicPr/>
      </xdr:nvPicPr>
      <xdr:blipFill>
        <a:blip xmlns:r="http://schemas.openxmlformats.org/officeDocument/2006/relationships" r:embed="rId1"/>
        <a:stretch/>
      </xdr:blipFill>
      <xdr:spPr>
        <a:xfrm>
          <a:off x="0" y="212216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146</xdr:row>
      <xdr:rowOff>150787</xdr:rowOff>
    </xdr:to>
    <xdr:pic>
      <xdr:nvPicPr>
        <xdr:cNvPr id="1637" name="Imagem 1838">
          <a:extLst>
            <a:ext uri="{FF2B5EF4-FFF2-40B4-BE49-F238E27FC236}">
              <a16:creationId xmlns:a16="http://schemas.microsoft.com/office/drawing/2014/main" id="{00000000-0008-0000-0300-000065060000}"/>
            </a:ext>
          </a:extLst>
        </xdr:cNvPr>
        <xdr:cNvPicPr/>
      </xdr:nvPicPr>
      <xdr:blipFill>
        <a:blip xmlns:r="http://schemas.openxmlformats.org/officeDocument/2006/relationships" r:embed="rId1"/>
        <a:stretch/>
      </xdr:blipFill>
      <xdr:spPr>
        <a:xfrm>
          <a:off x="0" y="238885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157</xdr:row>
      <xdr:rowOff>94637</xdr:rowOff>
    </xdr:to>
    <xdr:pic>
      <xdr:nvPicPr>
        <xdr:cNvPr id="1638" name="Imagem 1839">
          <a:extLst>
            <a:ext uri="{FF2B5EF4-FFF2-40B4-BE49-F238E27FC236}">
              <a16:creationId xmlns:a16="http://schemas.microsoft.com/office/drawing/2014/main" id="{00000000-0008-0000-0300-000066060000}"/>
            </a:ext>
          </a:extLst>
        </xdr:cNvPr>
        <xdr:cNvPicPr/>
      </xdr:nvPicPr>
      <xdr:blipFill>
        <a:blip xmlns:r="http://schemas.openxmlformats.org/officeDocument/2006/relationships" r:embed="rId1"/>
        <a:stretch/>
      </xdr:blipFill>
      <xdr:spPr>
        <a:xfrm>
          <a:off x="0" y="265554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167</xdr:row>
      <xdr:rowOff>139701</xdr:rowOff>
    </xdr:to>
    <xdr:pic>
      <xdr:nvPicPr>
        <xdr:cNvPr id="1639" name="Imagem 1840">
          <a:extLst>
            <a:ext uri="{FF2B5EF4-FFF2-40B4-BE49-F238E27FC236}">
              <a16:creationId xmlns:a16="http://schemas.microsoft.com/office/drawing/2014/main" id="{00000000-0008-0000-0300-000067060000}"/>
            </a:ext>
          </a:extLst>
        </xdr:cNvPr>
        <xdr:cNvPicPr/>
      </xdr:nvPicPr>
      <xdr:blipFill>
        <a:blip xmlns:r="http://schemas.openxmlformats.org/officeDocument/2006/relationships" r:embed="rId1"/>
        <a:stretch/>
      </xdr:blipFill>
      <xdr:spPr>
        <a:xfrm>
          <a:off x="0" y="292226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176</xdr:row>
      <xdr:rowOff>161993</xdr:rowOff>
    </xdr:to>
    <xdr:pic>
      <xdr:nvPicPr>
        <xdr:cNvPr id="1640" name="Imagem 1841">
          <a:extLst>
            <a:ext uri="{FF2B5EF4-FFF2-40B4-BE49-F238E27FC236}">
              <a16:creationId xmlns:a16="http://schemas.microsoft.com/office/drawing/2014/main" id="{00000000-0008-0000-0300-000068060000}"/>
            </a:ext>
          </a:extLst>
        </xdr:cNvPr>
        <xdr:cNvPicPr/>
      </xdr:nvPicPr>
      <xdr:blipFill>
        <a:blip xmlns:r="http://schemas.openxmlformats.org/officeDocument/2006/relationships" r:embed="rId1"/>
        <a:stretch/>
      </xdr:blipFill>
      <xdr:spPr>
        <a:xfrm>
          <a:off x="0" y="318895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185</xdr:row>
      <xdr:rowOff>220383</xdr:rowOff>
    </xdr:to>
    <xdr:pic>
      <xdr:nvPicPr>
        <xdr:cNvPr id="1641" name="Imagem 1842">
          <a:extLst>
            <a:ext uri="{FF2B5EF4-FFF2-40B4-BE49-F238E27FC236}">
              <a16:creationId xmlns:a16="http://schemas.microsoft.com/office/drawing/2014/main" id="{00000000-0008-0000-0300-000069060000}"/>
            </a:ext>
          </a:extLst>
        </xdr:cNvPr>
        <xdr:cNvPicPr/>
      </xdr:nvPicPr>
      <xdr:blipFill>
        <a:blip xmlns:r="http://schemas.openxmlformats.org/officeDocument/2006/relationships" r:embed="rId1"/>
        <a:stretch/>
      </xdr:blipFill>
      <xdr:spPr>
        <a:xfrm>
          <a:off x="0" y="344804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201</xdr:row>
      <xdr:rowOff>364849</xdr:rowOff>
    </xdr:to>
    <xdr:pic>
      <xdr:nvPicPr>
        <xdr:cNvPr id="1642" name="Imagem 1843">
          <a:extLst>
            <a:ext uri="{FF2B5EF4-FFF2-40B4-BE49-F238E27FC236}">
              <a16:creationId xmlns:a16="http://schemas.microsoft.com/office/drawing/2014/main" id="{00000000-0008-0000-0300-00006A060000}"/>
            </a:ext>
          </a:extLst>
        </xdr:cNvPr>
        <xdr:cNvPicPr/>
      </xdr:nvPicPr>
      <xdr:blipFill>
        <a:blip xmlns:r="http://schemas.openxmlformats.org/officeDocument/2006/relationships" r:embed="rId1"/>
        <a:stretch/>
      </xdr:blipFill>
      <xdr:spPr>
        <a:xfrm>
          <a:off x="0" y="389952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209</xdr:row>
      <xdr:rowOff>344799</xdr:rowOff>
    </xdr:to>
    <xdr:pic>
      <xdr:nvPicPr>
        <xdr:cNvPr id="1643" name="Imagem 1844">
          <a:extLst>
            <a:ext uri="{FF2B5EF4-FFF2-40B4-BE49-F238E27FC236}">
              <a16:creationId xmlns:a16="http://schemas.microsoft.com/office/drawing/2014/main" id="{00000000-0008-0000-0300-00006B060000}"/>
            </a:ext>
          </a:extLst>
        </xdr:cNvPr>
        <xdr:cNvPicPr/>
      </xdr:nvPicPr>
      <xdr:blipFill>
        <a:blip xmlns:r="http://schemas.openxmlformats.org/officeDocument/2006/relationships" r:embed="rId1"/>
        <a:stretch/>
      </xdr:blipFill>
      <xdr:spPr>
        <a:xfrm>
          <a:off x="0" y="415861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210</xdr:row>
      <xdr:rowOff>187796</xdr:rowOff>
    </xdr:to>
    <xdr:pic>
      <xdr:nvPicPr>
        <xdr:cNvPr id="1644" name="Imagem 1845">
          <a:extLst>
            <a:ext uri="{FF2B5EF4-FFF2-40B4-BE49-F238E27FC236}">
              <a16:creationId xmlns:a16="http://schemas.microsoft.com/office/drawing/2014/main" id="{00000000-0008-0000-0300-00006C060000}"/>
            </a:ext>
          </a:extLst>
        </xdr:cNvPr>
        <xdr:cNvPicPr/>
      </xdr:nvPicPr>
      <xdr:blipFill>
        <a:blip xmlns:r="http://schemas.openxmlformats.org/officeDocument/2006/relationships" r:embed="rId1"/>
        <a:stretch/>
      </xdr:blipFill>
      <xdr:spPr>
        <a:xfrm>
          <a:off x="0" y="41967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213</xdr:row>
      <xdr:rowOff>109175</xdr:rowOff>
    </xdr:to>
    <xdr:pic>
      <xdr:nvPicPr>
        <xdr:cNvPr id="1645" name="Imagem 1846">
          <a:extLst>
            <a:ext uri="{FF2B5EF4-FFF2-40B4-BE49-F238E27FC236}">
              <a16:creationId xmlns:a16="http://schemas.microsoft.com/office/drawing/2014/main" id="{00000000-0008-0000-0300-00006D060000}"/>
            </a:ext>
          </a:extLst>
        </xdr:cNvPr>
        <xdr:cNvPicPr/>
      </xdr:nvPicPr>
      <xdr:blipFill>
        <a:blip xmlns:r="http://schemas.openxmlformats.org/officeDocument/2006/relationships" r:embed="rId1"/>
        <a:stretch/>
      </xdr:blipFill>
      <xdr:spPr>
        <a:xfrm>
          <a:off x="0" y="425383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222</xdr:row>
      <xdr:rowOff>369392</xdr:rowOff>
    </xdr:to>
    <xdr:pic>
      <xdr:nvPicPr>
        <xdr:cNvPr id="1646" name="Imagem 1847">
          <a:extLst>
            <a:ext uri="{FF2B5EF4-FFF2-40B4-BE49-F238E27FC236}">
              <a16:creationId xmlns:a16="http://schemas.microsoft.com/office/drawing/2014/main" id="{00000000-0008-0000-0300-00006E060000}"/>
            </a:ext>
          </a:extLst>
        </xdr:cNvPr>
        <xdr:cNvPicPr/>
      </xdr:nvPicPr>
      <xdr:blipFill>
        <a:blip xmlns:r="http://schemas.openxmlformats.org/officeDocument/2006/relationships" r:embed="rId1"/>
        <a:stretch/>
      </xdr:blipFill>
      <xdr:spPr>
        <a:xfrm>
          <a:off x="0" y="447483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224</xdr:row>
      <xdr:rowOff>77919</xdr:rowOff>
    </xdr:to>
    <xdr:pic>
      <xdr:nvPicPr>
        <xdr:cNvPr id="1647" name="Imagem 1848">
          <a:extLst>
            <a:ext uri="{FF2B5EF4-FFF2-40B4-BE49-F238E27FC236}">
              <a16:creationId xmlns:a16="http://schemas.microsoft.com/office/drawing/2014/main" id="{00000000-0008-0000-0300-00006F060000}"/>
            </a:ext>
          </a:extLst>
        </xdr:cNvPr>
        <xdr:cNvPicPr/>
      </xdr:nvPicPr>
      <xdr:blipFill>
        <a:blip xmlns:r="http://schemas.openxmlformats.org/officeDocument/2006/relationships" r:embed="rId1"/>
        <a:stretch/>
      </xdr:blipFill>
      <xdr:spPr>
        <a:xfrm>
          <a:off x="0" y="451292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236</xdr:row>
      <xdr:rowOff>153999</xdr:rowOff>
    </xdr:to>
    <xdr:pic>
      <xdr:nvPicPr>
        <xdr:cNvPr id="1648" name="Imagem 1849">
          <a:extLst>
            <a:ext uri="{FF2B5EF4-FFF2-40B4-BE49-F238E27FC236}">
              <a16:creationId xmlns:a16="http://schemas.microsoft.com/office/drawing/2014/main" id="{00000000-0008-0000-0300-000070060000}"/>
            </a:ext>
          </a:extLst>
        </xdr:cNvPr>
        <xdr:cNvPicPr/>
      </xdr:nvPicPr>
      <xdr:blipFill>
        <a:blip xmlns:r="http://schemas.openxmlformats.org/officeDocument/2006/relationships" r:embed="rId1"/>
        <a:stretch/>
      </xdr:blipFill>
      <xdr:spPr>
        <a:xfrm>
          <a:off x="0" y="482533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257</xdr:row>
      <xdr:rowOff>218082</xdr:rowOff>
    </xdr:to>
    <xdr:pic>
      <xdr:nvPicPr>
        <xdr:cNvPr id="1649" name="Imagem 1850">
          <a:extLst>
            <a:ext uri="{FF2B5EF4-FFF2-40B4-BE49-F238E27FC236}">
              <a16:creationId xmlns:a16="http://schemas.microsoft.com/office/drawing/2014/main" id="{00000000-0008-0000-0300-000071060000}"/>
            </a:ext>
          </a:extLst>
        </xdr:cNvPr>
        <xdr:cNvPicPr/>
      </xdr:nvPicPr>
      <xdr:blipFill>
        <a:blip xmlns:r="http://schemas.openxmlformats.org/officeDocument/2006/relationships" r:embed="rId1"/>
        <a:stretch/>
      </xdr:blipFill>
      <xdr:spPr>
        <a:xfrm>
          <a:off x="0" y="534160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266</xdr:row>
      <xdr:rowOff>65742</xdr:rowOff>
    </xdr:to>
    <xdr:pic>
      <xdr:nvPicPr>
        <xdr:cNvPr id="1650" name="Imagem 1851">
          <a:extLst>
            <a:ext uri="{FF2B5EF4-FFF2-40B4-BE49-F238E27FC236}">
              <a16:creationId xmlns:a16="http://schemas.microsoft.com/office/drawing/2014/main" id="{00000000-0008-0000-0300-000072060000}"/>
            </a:ext>
          </a:extLst>
        </xdr:cNvPr>
        <xdr:cNvPicPr/>
      </xdr:nvPicPr>
      <xdr:blipFill>
        <a:blip xmlns:r="http://schemas.openxmlformats.org/officeDocument/2006/relationships" r:embed="rId1"/>
        <a:stretch/>
      </xdr:blipFill>
      <xdr:spPr>
        <a:xfrm>
          <a:off x="0" y="557402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276</xdr:row>
      <xdr:rowOff>167746</xdr:rowOff>
    </xdr:to>
    <xdr:pic>
      <xdr:nvPicPr>
        <xdr:cNvPr id="1651" name="Imagem 1852">
          <a:extLst>
            <a:ext uri="{FF2B5EF4-FFF2-40B4-BE49-F238E27FC236}">
              <a16:creationId xmlns:a16="http://schemas.microsoft.com/office/drawing/2014/main" id="{00000000-0008-0000-0300-000073060000}"/>
            </a:ext>
          </a:extLst>
        </xdr:cNvPr>
        <xdr:cNvPicPr/>
      </xdr:nvPicPr>
      <xdr:blipFill>
        <a:blip xmlns:r="http://schemas.openxmlformats.org/officeDocument/2006/relationships" r:embed="rId1"/>
        <a:stretch/>
      </xdr:blipFill>
      <xdr:spPr>
        <a:xfrm>
          <a:off x="0" y="582739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288</xdr:row>
      <xdr:rowOff>30974</xdr:rowOff>
    </xdr:to>
    <xdr:pic>
      <xdr:nvPicPr>
        <xdr:cNvPr id="1652" name="Imagem 1853">
          <a:extLst>
            <a:ext uri="{FF2B5EF4-FFF2-40B4-BE49-F238E27FC236}">
              <a16:creationId xmlns:a16="http://schemas.microsoft.com/office/drawing/2014/main" id="{00000000-0008-0000-0300-000074060000}"/>
            </a:ext>
          </a:extLst>
        </xdr:cNvPr>
        <xdr:cNvPicPr/>
      </xdr:nvPicPr>
      <xdr:blipFill>
        <a:blip xmlns:r="http://schemas.openxmlformats.org/officeDocument/2006/relationships" r:embed="rId1"/>
        <a:stretch/>
      </xdr:blipFill>
      <xdr:spPr>
        <a:xfrm>
          <a:off x="0" y="612075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301</xdr:row>
      <xdr:rowOff>52235</xdr:rowOff>
    </xdr:to>
    <xdr:pic>
      <xdr:nvPicPr>
        <xdr:cNvPr id="1653" name="Imagem 1854">
          <a:extLst>
            <a:ext uri="{FF2B5EF4-FFF2-40B4-BE49-F238E27FC236}">
              <a16:creationId xmlns:a16="http://schemas.microsoft.com/office/drawing/2014/main" id="{00000000-0008-0000-0300-000075060000}"/>
            </a:ext>
          </a:extLst>
        </xdr:cNvPr>
        <xdr:cNvPicPr/>
      </xdr:nvPicPr>
      <xdr:blipFill>
        <a:blip xmlns:r="http://schemas.openxmlformats.org/officeDocument/2006/relationships" r:embed="rId1"/>
        <a:stretch/>
      </xdr:blipFill>
      <xdr:spPr>
        <a:xfrm>
          <a:off x="0" y="643888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302</xdr:row>
      <xdr:rowOff>164174</xdr:rowOff>
    </xdr:to>
    <xdr:pic>
      <xdr:nvPicPr>
        <xdr:cNvPr id="1654" name="Imagem 1855">
          <a:extLst>
            <a:ext uri="{FF2B5EF4-FFF2-40B4-BE49-F238E27FC236}">
              <a16:creationId xmlns:a16="http://schemas.microsoft.com/office/drawing/2014/main" id="{00000000-0008-0000-0300-000076060000}"/>
            </a:ext>
          </a:extLst>
        </xdr:cNvPr>
        <xdr:cNvPicPr/>
      </xdr:nvPicPr>
      <xdr:blipFill>
        <a:blip xmlns:r="http://schemas.openxmlformats.org/officeDocument/2006/relationships" r:embed="rId1"/>
        <a:stretch/>
      </xdr:blipFill>
      <xdr:spPr>
        <a:xfrm>
          <a:off x="0" y="647697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309</xdr:row>
      <xdr:rowOff>168836</xdr:rowOff>
    </xdr:to>
    <xdr:pic>
      <xdr:nvPicPr>
        <xdr:cNvPr id="1655" name="Imagem 1856">
          <a:extLst>
            <a:ext uri="{FF2B5EF4-FFF2-40B4-BE49-F238E27FC236}">
              <a16:creationId xmlns:a16="http://schemas.microsoft.com/office/drawing/2014/main" id="{00000000-0008-0000-0300-000077060000}"/>
            </a:ext>
          </a:extLst>
        </xdr:cNvPr>
        <xdr:cNvPicPr/>
      </xdr:nvPicPr>
      <xdr:blipFill>
        <a:blip xmlns:r="http://schemas.openxmlformats.org/officeDocument/2006/relationships" r:embed="rId1"/>
        <a:stretch/>
      </xdr:blipFill>
      <xdr:spPr>
        <a:xfrm>
          <a:off x="0" y="667130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315</xdr:row>
      <xdr:rowOff>179922</xdr:rowOff>
    </xdr:to>
    <xdr:pic>
      <xdr:nvPicPr>
        <xdr:cNvPr id="1656" name="Imagem 1857">
          <a:extLst>
            <a:ext uri="{FF2B5EF4-FFF2-40B4-BE49-F238E27FC236}">
              <a16:creationId xmlns:a16="http://schemas.microsoft.com/office/drawing/2014/main" id="{00000000-0008-0000-0300-000078060000}"/>
            </a:ext>
          </a:extLst>
        </xdr:cNvPr>
        <xdr:cNvPicPr/>
      </xdr:nvPicPr>
      <xdr:blipFill>
        <a:blip xmlns:r="http://schemas.openxmlformats.org/officeDocument/2006/relationships" r:embed="rId1"/>
        <a:stretch/>
      </xdr:blipFill>
      <xdr:spPr>
        <a:xfrm>
          <a:off x="0" y="682369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317</xdr:row>
      <xdr:rowOff>22920</xdr:rowOff>
    </xdr:to>
    <xdr:pic>
      <xdr:nvPicPr>
        <xdr:cNvPr id="1657" name="Imagem 1858">
          <a:extLst>
            <a:ext uri="{FF2B5EF4-FFF2-40B4-BE49-F238E27FC236}">
              <a16:creationId xmlns:a16="http://schemas.microsoft.com/office/drawing/2014/main" id="{00000000-0008-0000-0300-000079060000}"/>
            </a:ext>
          </a:extLst>
        </xdr:cNvPr>
        <xdr:cNvPicPr/>
      </xdr:nvPicPr>
      <xdr:blipFill>
        <a:blip xmlns:r="http://schemas.openxmlformats.org/officeDocument/2006/relationships" r:embed="rId1"/>
        <a:stretch/>
      </xdr:blipFill>
      <xdr:spPr>
        <a:xfrm>
          <a:off x="0" y="686178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327</xdr:row>
      <xdr:rowOff>258483</xdr:rowOff>
    </xdr:to>
    <xdr:pic>
      <xdr:nvPicPr>
        <xdr:cNvPr id="1658" name="Imagem 1859">
          <a:extLst>
            <a:ext uri="{FF2B5EF4-FFF2-40B4-BE49-F238E27FC236}">
              <a16:creationId xmlns:a16="http://schemas.microsoft.com/office/drawing/2014/main" id="{00000000-0008-0000-0300-00007A060000}"/>
            </a:ext>
          </a:extLst>
        </xdr:cNvPr>
        <xdr:cNvPicPr/>
      </xdr:nvPicPr>
      <xdr:blipFill>
        <a:blip xmlns:r="http://schemas.openxmlformats.org/officeDocument/2006/relationships" r:embed="rId1"/>
        <a:stretch/>
      </xdr:blipFill>
      <xdr:spPr>
        <a:xfrm>
          <a:off x="0" y="712850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339</xdr:row>
      <xdr:rowOff>177681</xdr:rowOff>
    </xdr:to>
    <xdr:pic>
      <xdr:nvPicPr>
        <xdr:cNvPr id="1659" name="Imagem 1860">
          <a:extLst>
            <a:ext uri="{FF2B5EF4-FFF2-40B4-BE49-F238E27FC236}">
              <a16:creationId xmlns:a16="http://schemas.microsoft.com/office/drawing/2014/main" id="{00000000-0008-0000-0300-00007B060000}"/>
            </a:ext>
          </a:extLst>
        </xdr:cNvPr>
        <xdr:cNvPicPr/>
      </xdr:nvPicPr>
      <xdr:blipFill>
        <a:blip xmlns:r="http://schemas.openxmlformats.org/officeDocument/2006/relationships" r:embed="rId1"/>
        <a:stretch/>
      </xdr:blipFill>
      <xdr:spPr>
        <a:xfrm>
          <a:off x="0" y="744091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352</xdr:row>
      <xdr:rowOff>177741</xdr:rowOff>
    </xdr:to>
    <xdr:pic>
      <xdr:nvPicPr>
        <xdr:cNvPr id="1660" name="Imagem 1861">
          <a:extLst>
            <a:ext uri="{FF2B5EF4-FFF2-40B4-BE49-F238E27FC236}">
              <a16:creationId xmlns:a16="http://schemas.microsoft.com/office/drawing/2014/main" id="{00000000-0008-0000-0300-00007C060000}"/>
            </a:ext>
          </a:extLst>
        </xdr:cNvPr>
        <xdr:cNvPicPr/>
      </xdr:nvPicPr>
      <xdr:blipFill>
        <a:blip xmlns:r="http://schemas.openxmlformats.org/officeDocument/2006/relationships" r:embed="rId1"/>
        <a:stretch/>
      </xdr:blipFill>
      <xdr:spPr>
        <a:xfrm>
          <a:off x="0" y="776476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366</xdr:row>
      <xdr:rowOff>99300</xdr:rowOff>
    </xdr:to>
    <xdr:pic>
      <xdr:nvPicPr>
        <xdr:cNvPr id="1661" name="Imagem 1862">
          <a:extLst>
            <a:ext uri="{FF2B5EF4-FFF2-40B4-BE49-F238E27FC236}">
              <a16:creationId xmlns:a16="http://schemas.microsoft.com/office/drawing/2014/main" id="{00000000-0008-0000-0300-00007D060000}"/>
            </a:ext>
          </a:extLst>
        </xdr:cNvPr>
        <xdr:cNvPicPr/>
      </xdr:nvPicPr>
      <xdr:blipFill>
        <a:blip xmlns:r="http://schemas.openxmlformats.org/officeDocument/2006/relationships" r:embed="rId1"/>
        <a:stretch/>
      </xdr:blipFill>
      <xdr:spPr>
        <a:xfrm>
          <a:off x="0" y="810766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378</xdr:row>
      <xdr:rowOff>43090</xdr:rowOff>
    </xdr:to>
    <xdr:pic>
      <xdr:nvPicPr>
        <xdr:cNvPr id="1662" name="Imagem 1863">
          <a:extLst>
            <a:ext uri="{FF2B5EF4-FFF2-40B4-BE49-F238E27FC236}">
              <a16:creationId xmlns:a16="http://schemas.microsoft.com/office/drawing/2014/main" id="{00000000-0008-0000-0300-00007E060000}"/>
            </a:ext>
          </a:extLst>
        </xdr:cNvPr>
        <xdr:cNvPicPr/>
      </xdr:nvPicPr>
      <xdr:blipFill>
        <a:blip xmlns:r="http://schemas.openxmlformats.org/officeDocument/2006/relationships" r:embed="rId1"/>
        <a:stretch/>
      </xdr:blipFill>
      <xdr:spPr>
        <a:xfrm>
          <a:off x="0" y="83934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390</xdr:row>
      <xdr:rowOff>254001</xdr:rowOff>
    </xdr:to>
    <xdr:pic>
      <xdr:nvPicPr>
        <xdr:cNvPr id="1663" name="Imagem 1864">
          <a:extLst>
            <a:ext uri="{FF2B5EF4-FFF2-40B4-BE49-F238E27FC236}">
              <a16:creationId xmlns:a16="http://schemas.microsoft.com/office/drawing/2014/main" id="{00000000-0008-0000-0300-00007F060000}"/>
            </a:ext>
          </a:extLst>
        </xdr:cNvPr>
        <xdr:cNvPicPr/>
      </xdr:nvPicPr>
      <xdr:blipFill>
        <a:blip xmlns:r="http://schemas.openxmlformats.org/officeDocument/2006/relationships" r:embed="rId1"/>
        <a:stretch/>
      </xdr:blipFill>
      <xdr:spPr>
        <a:xfrm>
          <a:off x="0" y="870584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401</xdr:row>
      <xdr:rowOff>386110</xdr:rowOff>
    </xdr:to>
    <xdr:pic>
      <xdr:nvPicPr>
        <xdr:cNvPr id="1664" name="Imagem 1865">
          <a:extLst>
            <a:ext uri="{FF2B5EF4-FFF2-40B4-BE49-F238E27FC236}">
              <a16:creationId xmlns:a16="http://schemas.microsoft.com/office/drawing/2014/main" id="{00000000-0008-0000-0300-000080060000}"/>
            </a:ext>
          </a:extLst>
        </xdr:cNvPr>
        <xdr:cNvPicPr/>
      </xdr:nvPicPr>
      <xdr:blipFill>
        <a:blip xmlns:r="http://schemas.openxmlformats.org/officeDocument/2006/relationships" r:embed="rId1"/>
        <a:stretch/>
      </xdr:blipFill>
      <xdr:spPr>
        <a:xfrm>
          <a:off x="0" y="901825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414</xdr:row>
      <xdr:rowOff>136369</xdr:rowOff>
    </xdr:to>
    <xdr:pic>
      <xdr:nvPicPr>
        <xdr:cNvPr id="1665" name="Imagem 1866">
          <a:extLst>
            <a:ext uri="{FF2B5EF4-FFF2-40B4-BE49-F238E27FC236}">
              <a16:creationId xmlns:a16="http://schemas.microsoft.com/office/drawing/2014/main" id="{00000000-0008-0000-0300-000081060000}"/>
            </a:ext>
          </a:extLst>
        </xdr:cNvPr>
        <xdr:cNvPicPr/>
      </xdr:nvPicPr>
      <xdr:blipFill>
        <a:blip xmlns:r="http://schemas.openxmlformats.org/officeDocument/2006/relationships" r:embed="rId1"/>
        <a:stretch/>
      </xdr:blipFill>
      <xdr:spPr>
        <a:xfrm>
          <a:off x="0" y="932497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415</xdr:row>
      <xdr:rowOff>248308</xdr:rowOff>
    </xdr:to>
    <xdr:pic>
      <xdr:nvPicPr>
        <xdr:cNvPr id="1666" name="Imagem 1867">
          <a:extLst>
            <a:ext uri="{FF2B5EF4-FFF2-40B4-BE49-F238E27FC236}">
              <a16:creationId xmlns:a16="http://schemas.microsoft.com/office/drawing/2014/main" id="{00000000-0008-0000-0300-000082060000}"/>
            </a:ext>
          </a:extLst>
        </xdr:cNvPr>
        <xdr:cNvPicPr/>
      </xdr:nvPicPr>
      <xdr:blipFill>
        <a:blip xmlns:r="http://schemas.openxmlformats.org/officeDocument/2006/relationships" r:embed="rId1"/>
        <a:stretch/>
      </xdr:blipFill>
      <xdr:spPr>
        <a:xfrm>
          <a:off x="0" y="93630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436</xdr:row>
      <xdr:rowOff>57928</xdr:rowOff>
    </xdr:to>
    <xdr:pic>
      <xdr:nvPicPr>
        <xdr:cNvPr id="1667" name="Imagem 1868">
          <a:extLst>
            <a:ext uri="{FF2B5EF4-FFF2-40B4-BE49-F238E27FC236}">
              <a16:creationId xmlns:a16="http://schemas.microsoft.com/office/drawing/2014/main" id="{00000000-0008-0000-0300-000083060000}"/>
            </a:ext>
          </a:extLst>
        </xdr:cNvPr>
        <xdr:cNvPicPr/>
      </xdr:nvPicPr>
      <xdr:blipFill>
        <a:blip xmlns:r="http://schemas.openxmlformats.org/officeDocument/2006/relationships" r:embed="rId1"/>
        <a:stretch/>
      </xdr:blipFill>
      <xdr:spPr>
        <a:xfrm>
          <a:off x="0" y="989647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451</xdr:row>
      <xdr:rowOff>185555</xdr:rowOff>
    </xdr:to>
    <xdr:pic>
      <xdr:nvPicPr>
        <xdr:cNvPr id="1668" name="Imagem 1869">
          <a:extLst>
            <a:ext uri="{FF2B5EF4-FFF2-40B4-BE49-F238E27FC236}">
              <a16:creationId xmlns:a16="http://schemas.microsoft.com/office/drawing/2014/main" id="{00000000-0008-0000-0300-000084060000}"/>
            </a:ext>
          </a:extLst>
        </xdr:cNvPr>
        <xdr:cNvPicPr/>
      </xdr:nvPicPr>
      <xdr:blipFill>
        <a:blip xmlns:r="http://schemas.openxmlformats.org/officeDocument/2006/relationships" r:embed="rId1"/>
        <a:stretch/>
      </xdr:blipFill>
      <xdr:spPr>
        <a:xfrm>
          <a:off x="0" y="1030032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452</xdr:row>
      <xdr:rowOff>163023</xdr:rowOff>
    </xdr:to>
    <xdr:pic>
      <xdr:nvPicPr>
        <xdr:cNvPr id="1669" name="Imagem 1870">
          <a:extLst>
            <a:ext uri="{FF2B5EF4-FFF2-40B4-BE49-F238E27FC236}">
              <a16:creationId xmlns:a16="http://schemas.microsoft.com/office/drawing/2014/main" id="{00000000-0008-0000-0300-000085060000}"/>
            </a:ext>
          </a:extLst>
        </xdr:cNvPr>
        <xdr:cNvPicPr/>
      </xdr:nvPicPr>
      <xdr:blipFill>
        <a:blip xmlns:r="http://schemas.openxmlformats.org/officeDocument/2006/relationships" r:embed="rId1"/>
        <a:stretch/>
      </xdr:blipFill>
      <xdr:spPr>
        <a:xfrm>
          <a:off x="0" y="1033840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460</xdr:row>
      <xdr:rowOff>246067</xdr:rowOff>
    </xdr:to>
    <xdr:pic>
      <xdr:nvPicPr>
        <xdr:cNvPr id="1670" name="Imagem 1871">
          <a:extLst>
            <a:ext uri="{FF2B5EF4-FFF2-40B4-BE49-F238E27FC236}">
              <a16:creationId xmlns:a16="http://schemas.microsoft.com/office/drawing/2014/main" id="{00000000-0008-0000-0300-000086060000}"/>
            </a:ext>
          </a:extLst>
        </xdr:cNvPr>
        <xdr:cNvPicPr/>
      </xdr:nvPicPr>
      <xdr:blipFill>
        <a:blip xmlns:r="http://schemas.openxmlformats.org/officeDocument/2006/relationships" r:embed="rId1"/>
        <a:stretch/>
      </xdr:blipFill>
      <xdr:spPr>
        <a:xfrm>
          <a:off x="0" y="1055178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474</xdr:row>
      <xdr:rowOff>399617</xdr:rowOff>
    </xdr:to>
    <xdr:pic>
      <xdr:nvPicPr>
        <xdr:cNvPr id="1671" name="Imagem 1872">
          <a:extLst>
            <a:ext uri="{FF2B5EF4-FFF2-40B4-BE49-F238E27FC236}">
              <a16:creationId xmlns:a16="http://schemas.microsoft.com/office/drawing/2014/main" id="{00000000-0008-0000-0300-000087060000}"/>
            </a:ext>
          </a:extLst>
        </xdr:cNvPr>
        <xdr:cNvPicPr/>
      </xdr:nvPicPr>
      <xdr:blipFill>
        <a:blip xmlns:r="http://schemas.openxmlformats.org/officeDocument/2006/relationships" r:embed="rId1"/>
        <a:stretch/>
      </xdr:blipFill>
      <xdr:spPr>
        <a:xfrm>
          <a:off x="0" y="1089658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488</xdr:row>
      <xdr:rowOff>179294</xdr:rowOff>
    </xdr:to>
    <xdr:pic>
      <xdr:nvPicPr>
        <xdr:cNvPr id="1672" name="Imagem 1873">
          <a:extLst>
            <a:ext uri="{FF2B5EF4-FFF2-40B4-BE49-F238E27FC236}">
              <a16:creationId xmlns:a16="http://schemas.microsoft.com/office/drawing/2014/main" id="{00000000-0008-0000-0300-000088060000}"/>
            </a:ext>
          </a:extLst>
        </xdr:cNvPr>
        <xdr:cNvPicPr/>
      </xdr:nvPicPr>
      <xdr:blipFill>
        <a:blip xmlns:r="http://schemas.openxmlformats.org/officeDocument/2006/relationships" r:embed="rId1"/>
        <a:stretch/>
      </xdr:blipFill>
      <xdr:spPr>
        <a:xfrm>
          <a:off x="0" y="1126044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502</xdr:row>
      <xdr:rowOff>179922</xdr:rowOff>
    </xdr:to>
    <xdr:pic>
      <xdr:nvPicPr>
        <xdr:cNvPr id="1673" name="Imagem 1874">
          <a:extLst>
            <a:ext uri="{FF2B5EF4-FFF2-40B4-BE49-F238E27FC236}">
              <a16:creationId xmlns:a16="http://schemas.microsoft.com/office/drawing/2014/main" id="{00000000-0008-0000-0300-000089060000}"/>
            </a:ext>
          </a:extLst>
        </xdr:cNvPr>
        <xdr:cNvPicPr/>
      </xdr:nvPicPr>
      <xdr:blipFill>
        <a:blip xmlns:r="http://schemas.openxmlformats.org/officeDocument/2006/relationships" r:embed="rId1"/>
        <a:stretch/>
      </xdr:blipFill>
      <xdr:spPr>
        <a:xfrm>
          <a:off x="0" y="1162429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513</xdr:row>
      <xdr:rowOff>256062</xdr:rowOff>
    </xdr:to>
    <xdr:pic>
      <xdr:nvPicPr>
        <xdr:cNvPr id="1674" name="Imagem 1875">
          <a:extLst>
            <a:ext uri="{FF2B5EF4-FFF2-40B4-BE49-F238E27FC236}">
              <a16:creationId xmlns:a16="http://schemas.microsoft.com/office/drawing/2014/main" id="{00000000-0008-0000-0300-00008A060000}"/>
            </a:ext>
          </a:extLst>
        </xdr:cNvPr>
        <xdr:cNvPicPr/>
      </xdr:nvPicPr>
      <xdr:blipFill>
        <a:blip xmlns:r="http://schemas.openxmlformats.org/officeDocument/2006/relationships" r:embed="rId1"/>
        <a:stretch/>
      </xdr:blipFill>
      <xdr:spPr>
        <a:xfrm>
          <a:off x="0" y="1191765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524</xdr:row>
      <xdr:rowOff>119290</xdr:rowOff>
    </xdr:to>
    <xdr:pic>
      <xdr:nvPicPr>
        <xdr:cNvPr id="1675" name="Imagem 1876">
          <a:extLst>
            <a:ext uri="{FF2B5EF4-FFF2-40B4-BE49-F238E27FC236}">
              <a16:creationId xmlns:a16="http://schemas.microsoft.com/office/drawing/2014/main" id="{00000000-0008-0000-0300-00008B060000}"/>
            </a:ext>
          </a:extLst>
        </xdr:cNvPr>
        <xdr:cNvPicPr/>
      </xdr:nvPicPr>
      <xdr:blipFill>
        <a:blip xmlns:r="http://schemas.openxmlformats.org/officeDocument/2006/relationships" r:embed="rId1"/>
        <a:stretch/>
      </xdr:blipFill>
      <xdr:spPr>
        <a:xfrm>
          <a:off x="0" y="1221102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539</xdr:row>
      <xdr:rowOff>1719</xdr:rowOff>
    </xdr:to>
    <xdr:pic>
      <xdr:nvPicPr>
        <xdr:cNvPr id="1676" name="Imagem 1877">
          <a:extLst>
            <a:ext uri="{FF2B5EF4-FFF2-40B4-BE49-F238E27FC236}">
              <a16:creationId xmlns:a16="http://schemas.microsoft.com/office/drawing/2014/main" id="{00000000-0008-0000-0300-00008C060000}"/>
            </a:ext>
          </a:extLst>
        </xdr:cNvPr>
        <xdr:cNvPicPr/>
      </xdr:nvPicPr>
      <xdr:blipFill>
        <a:blip xmlns:r="http://schemas.openxmlformats.org/officeDocument/2006/relationships" r:embed="rId1"/>
        <a:stretch/>
      </xdr:blipFill>
      <xdr:spPr>
        <a:xfrm>
          <a:off x="0" y="1258250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549</xdr:row>
      <xdr:rowOff>191128</xdr:rowOff>
    </xdr:to>
    <xdr:pic>
      <xdr:nvPicPr>
        <xdr:cNvPr id="1677" name="Imagem 1878">
          <a:extLst>
            <a:ext uri="{FF2B5EF4-FFF2-40B4-BE49-F238E27FC236}">
              <a16:creationId xmlns:a16="http://schemas.microsoft.com/office/drawing/2014/main" id="{00000000-0008-0000-0300-00008D060000}"/>
            </a:ext>
          </a:extLst>
        </xdr:cNvPr>
        <xdr:cNvPicPr/>
      </xdr:nvPicPr>
      <xdr:blipFill>
        <a:blip xmlns:r="http://schemas.openxmlformats.org/officeDocument/2006/relationships" r:embed="rId1"/>
        <a:stretch/>
      </xdr:blipFill>
      <xdr:spPr>
        <a:xfrm>
          <a:off x="0" y="1288159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561</xdr:row>
      <xdr:rowOff>21949</xdr:rowOff>
    </xdr:to>
    <xdr:pic>
      <xdr:nvPicPr>
        <xdr:cNvPr id="1678" name="Imagem 1879">
          <a:extLst>
            <a:ext uri="{FF2B5EF4-FFF2-40B4-BE49-F238E27FC236}">
              <a16:creationId xmlns:a16="http://schemas.microsoft.com/office/drawing/2014/main" id="{00000000-0008-0000-0300-00008E060000}"/>
            </a:ext>
          </a:extLst>
        </xdr:cNvPr>
        <xdr:cNvPicPr/>
      </xdr:nvPicPr>
      <xdr:blipFill>
        <a:blip xmlns:r="http://schemas.openxmlformats.org/officeDocument/2006/relationships" r:embed="rId1"/>
        <a:stretch/>
      </xdr:blipFill>
      <xdr:spPr>
        <a:xfrm>
          <a:off x="0" y="1318068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569</xdr:row>
      <xdr:rowOff>216992</xdr:rowOff>
    </xdr:to>
    <xdr:pic>
      <xdr:nvPicPr>
        <xdr:cNvPr id="1679" name="Imagem 1880">
          <a:extLst>
            <a:ext uri="{FF2B5EF4-FFF2-40B4-BE49-F238E27FC236}">
              <a16:creationId xmlns:a16="http://schemas.microsoft.com/office/drawing/2014/main" id="{00000000-0008-0000-0300-00008F060000}"/>
            </a:ext>
          </a:extLst>
        </xdr:cNvPr>
        <xdr:cNvPicPr/>
      </xdr:nvPicPr>
      <xdr:blipFill>
        <a:blip xmlns:r="http://schemas.openxmlformats.org/officeDocument/2006/relationships" r:embed="rId1"/>
        <a:stretch/>
      </xdr:blipFill>
      <xdr:spPr>
        <a:xfrm>
          <a:off x="0" y="1341309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581</xdr:row>
      <xdr:rowOff>81430</xdr:rowOff>
    </xdr:to>
    <xdr:pic>
      <xdr:nvPicPr>
        <xdr:cNvPr id="1680" name="Imagem 1881">
          <a:extLst>
            <a:ext uri="{FF2B5EF4-FFF2-40B4-BE49-F238E27FC236}">
              <a16:creationId xmlns:a16="http://schemas.microsoft.com/office/drawing/2014/main" id="{00000000-0008-0000-0300-000090060000}"/>
            </a:ext>
          </a:extLst>
        </xdr:cNvPr>
        <xdr:cNvPicPr/>
      </xdr:nvPicPr>
      <xdr:blipFill>
        <a:blip xmlns:r="http://schemas.openxmlformats.org/officeDocument/2006/relationships" r:embed="rId1"/>
        <a:stretch/>
      </xdr:blipFill>
      <xdr:spPr>
        <a:xfrm>
          <a:off x="0" y="1371218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591</xdr:row>
      <xdr:rowOff>161873</xdr:rowOff>
    </xdr:to>
    <xdr:pic>
      <xdr:nvPicPr>
        <xdr:cNvPr id="1681" name="Imagem 1882">
          <a:extLst>
            <a:ext uri="{FF2B5EF4-FFF2-40B4-BE49-F238E27FC236}">
              <a16:creationId xmlns:a16="http://schemas.microsoft.com/office/drawing/2014/main" id="{00000000-0008-0000-0300-000091060000}"/>
            </a:ext>
          </a:extLst>
        </xdr:cNvPr>
        <xdr:cNvPicPr/>
      </xdr:nvPicPr>
      <xdr:blipFill>
        <a:blip xmlns:r="http://schemas.openxmlformats.org/officeDocument/2006/relationships" r:embed="rId1"/>
        <a:stretch/>
      </xdr:blipFill>
      <xdr:spPr>
        <a:xfrm>
          <a:off x="0" y="1397124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604</xdr:row>
      <xdr:rowOff>273021</xdr:rowOff>
    </xdr:to>
    <xdr:pic>
      <xdr:nvPicPr>
        <xdr:cNvPr id="1682" name="Imagem 1883">
          <a:extLst>
            <a:ext uri="{FF2B5EF4-FFF2-40B4-BE49-F238E27FC236}">
              <a16:creationId xmlns:a16="http://schemas.microsoft.com/office/drawing/2014/main" id="{00000000-0008-0000-0300-000092060000}"/>
            </a:ext>
          </a:extLst>
        </xdr:cNvPr>
        <xdr:cNvPicPr/>
      </xdr:nvPicPr>
      <xdr:blipFill>
        <a:blip xmlns:r="http://schemas.openxmlformats.org/officeDocument/2006/relationships" r:embed="rId1"/>
        <a:stretch/>
      </xdr:blipFill>
      <xdr:spPr>
        <a:xfrm>
          <a:off x="0" y="1432749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614</xdr:row>
      <xdr:rowOff>62110</xdr:rowOff>
    </xdr:to>
    <xdr:pic>
      <xdr:nvPicPr>
        <xdr:cNvPr id="1683" name="Imagem 1884">
          <a:extLst>
            <a:ext uri="{FF2B5EF4-FFF2-40B4-BE49-F238E27FC236}">
              <a16:creationId xmlns:a16="http://schemas.microsoft.com/office/drawing/2014/main" id="{00000000-0008-0000-0300-000093060000}"/>
            </a:ext>
          </a:extLst>
        </xdr:cNvPr>
        <xdr:cNvPicPr/>
      </xdr:nvPicPr>
      <xdr:blipFill>
        <a:blip xmlns:r="http://schemas.openxmlformats.org/officeDocument/2006/relationships" r:embed="rId1"/>
        <a:stretch/>
      </xdr:blipFill>
      <xdr:spPr>
        <a:xfrm>
          <a:off x="0" y="1458655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624</xdr:row>
      <xdr:rowOff>6321</xdr:rowOff>
    </xdr:to>
    <xdr:pic>
      <xdr:nvPicPr>
        <xdr:cNvPr id="1684" name="Imagem 1885">
          <a:extLst>
            <a:ext uri="{FF2B5EF4-FFF2-40B4-BE49-F238E27FC236}">
              <a16:creationId xmlns:a16="http://schemas.microsoft.com/office/drawing/2014/main" id="{00000000-0008-0000-0300-000094060000}"/>
            </a:ext>
          </a:extLst>
        </xdr:cNvPr>
        <xdr:cNvPicPr/>
      </xdr:nvPicPr>
      <xdr:blipFill>
        <a:blip xmlns:r="http://schemas.openxmlformats.org/officeDocument/2006/relationships" r:embed="rId1"/>
        <a:stretch/>
      </xdr:blipFill>
      <xdr:spPr>
        <a:xfrm>
          <a:off x="0" y="1485327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633</xdr:row>
      <xdr:rowOff>147455</xdr:rowOff>
    </xdr:to>
    <xdr:pic>
      <xdr:nvPicPr>
        <xdr:cNvPr id="1685" name="Imagem 1886">
          <a:extLst>
            <a:ext uri="{FF2B5EF4-FFF2-40B4-BE49-F238E27FC236}">
              <a16:creationId xmlns:a16="http://schemas.microsoft.com/office/drawing/2014/main" id="{00000000-0008-0000-0300-000095060000}"/>
            </a:ext>
          </a:extLst>
        </xdr:cNvPr>
        <xdr:cNvPicPr/>
      </xdr:nvPicPr>
      <xdr:blipFill>
        <a:blip xmlns:r="http://schemas.openxmlformats.org/officeDocument/2006/relationships" r:embed="rId1"/>
        <a:stretch/>
      </xdr:blipFill>
      <xdr:spPr>
        <a:xfrm>
          <a:off x="0" y="150780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641</xdr:row>
      <xdr:rowOff>187736</xdr:rowOff>
    </xdr:to>
    <xdr:pic>
      <xdr:nvPicPr>
        <xdr:cNvPr id="1686" name="Imagem 1887">
          <a:extLst>
            <a:ext uri="{FF2B5EF4-FFF2-40B4-BE49-F238E27FC236}">
              <a16:creationId xmlns:a16="http://schemas.microsoft.com/office/drawing/2014/main" id="{00000000-0008-0000-0300-000096060000}"/>
            </a:ext>
          </a:extLst>
        </xdr:cNvPr>
        <xdr:cNvPicPr/>
      </xdr:nvPicPr>
      <xdr:blipFill>
        <a:blip xmlns:r="http://schemas.openxmlformats.org/officeDocument/2006/relationships" r:embed="rId1"/>
        <a:stretch/>
      </xdr:blipFill>
      <xdr:spPr>
        <a:xfrm>
          <a:off x="0" y="1530284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651</xdr:row>
      <xdr:rowOff>3900</xdr:rowOff>
    </xdr:to>
    <xdr:pic>
      <xdr:nvPicPr>
        <xdr:cNvPr id="1687" name="Imagem 1888">
          <a:extLst>
            <a:ext uri="{FF2B5EF4-FFF2-40B4-BE49-F238E27FC236}">
              <a16:creationId xmlns:a16="http://schemas.microsoft.com/office/drawing/2014/main" id="{00000000-0008-0000-0300-000097060000}"/>
            </a:ext>
          </a:extLst>
        </xdr:cNvPr>
        <xdr:cNvPicPr/>
      </xdr:nvPicPr>
      <xdr:blipFill>
        <a:blip xmlns:r="http://schemas.openxmlformats.org/officeDocument/2006/relationships" r:embed="rId1"/>
        <a:stretch/>
      </xdr:blipFill>
      <xdr:spPr>
        <a:xfrm>
          <a:off x="0" y="1552762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659</xdr:row>
      <xdr:rowOff>140792</xdr:rowOff>
    </xdr:to>
    <xdr:pic>
      <xdr:nvPicPr>
        <xdr:cNvPr id="1688" name="Imagem 1889">
          <a:extLst>
            <a:ext uri="{FF2B5EF4-FFF2-40B4-BE49-F238E27FC236}">
              <a16:creationId xmlns:a16="http://schemas.microsoft.com/office/drawing/2014/main" id="{00000000-0008-0000-0300-000098060000}"/>
            </a:ext>
          </a:extLst>
        </xdr:cNvPr>
        <xdr:cNvPicPr/>
      </xdr:nvPicPr>
      <xdr:blipFill>
        <a:blip xmlns:r="http://schemas.openxmlformats.org/officeDocument/2006/relationships" r:embed="rId1"/>
        <a:stretch/>
      </xdr:blipFill>
      <xdr:spPr>
        <a:xfrm>
          <a:off x="0" y="1576767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667</xdr:row>
      <xdr:rowOff>125043</xdr:rowOff>
    </xdr:to>
    <xdr:pic>
      <xdr:nvPicPr>
        <xdr:cNvPr id="1689" name="Imagem 1890">
          <a:extLst>
            <a:ext uri="{FF2B5EF4-FFF2-40B4-BE49-F238E27FC236}">
              <a16:creationId xmlns:a16="http://schemas.microsoft.com/office/drawing/2014/main" id="{00000000-0008-0000-0300-000099060000}"/>
            </a:ext>
          </a:extLst>
        </xdr:cNvPr>
        <xdr:cNvPicPr/>
      </xdr:nvPicPr>
      <xdr:blipFill>
        <a:blip xmlns:r="http://schemas.openxmlformats.org/officeDocument/2006/relationships" r:embed="rId1"/>
        <a:stretch/>
      </xdr:blipFill>
      <xdr:spPr>
        <a:xfrm>
          <a:off x="0" y="159924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676</xdr:row>
      <xdr:rowOff>53266</xdr:rowOff>
    </xdr:to>
    <xdr:pic>
      <xdr:nvPicPr>
        <xdr:cNvPr id="1690" name="Imagem 1891">
          <a:extLst>
            <a:ext uri="{FF2B5EF4-FFF2-40B4-BE49-F238E27FC236}">
              <a16:creationId xmlns:a16="http://schemas.microsoft.com/office/drawing/2014/main" id="{00000000-0008-0000-0300-00009A060000}"/>
            </a:ext>
          </a:extLst>
        </xdr:cNvPr>
        <xdr:cNvPicPr/>
      </xdr:nvPicPr>
      <xdr:blipFill>
        <a:blip xmlns:r="http://schemas.openxmlformats.org/officeDocument/2006/relationships" r:embed="rId1"/>
        <a:stretch/>
      </xdr:blipFill>
      <xdr:spPr>
        <a:xfrm>
          <a:off x="0" y="1621724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684</xdr:row>
      <xdr:rowOff>171988</xdr:rowOff>
    </xdr:to>
    <xdr:pic>
      <xdr:nvPicPr>
        <xdr:cNvPr id="1691" name="Imagem 1892">
          <a:extLst>
            <a:ext uri="{FF2B5EF4-FFF2-40B4-BE49-F238E27FC236}">
              <a16:creationId xmlns:a16="http://schemas.microsoft.com/office/drawing/2014/main" id="{00000000-0008-0000-0300-00009B060000}"/>
            </a:ext>
          </a:extLst>
        </xdr:cNvPr>
        <xdr:cNvPicPr/>
      </xdr:nvPicPr>
      <xdr:blipFill>
        <a:blip xmlns:r="http://schemas.openxmlformats.org/officeDocument/2006/relationships" r:embed="rId1"/>
        <a:stretch/>
      </xdr:blipFill>
      <xdr:spPr>
        <a:xfrm>
          <a:off x="0" y="1644202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693</xdr:row>
      <xdr:rowOff>100210</xdr:rowOff>
    </xdr:to>
    <xdr:pic>
      <xdr:nvPicPr>
        <xdr:cNvPr id="1692" name="Imagem 1893">
          <a:extLst>
            <a:ext uri="{FF2B5EF4-FFF2-40B4-BE49-F238E27FC236}">
              <a16:creationId xmlns:a16="http://schemas.microsoft.com/office/drawing/2014/main" id="{00000000-0008-0000-0300-00009C060000}"/>
            </a:ext>
          </a:extLst>
        </xdr:cNvPr>
        <xdr:cNvPicPr/>
      </xdr:nvPicPr>
      <xdr:blipFill>
        <a:blip xmlns:r="http://schemas.openxmlformats.org/officeDocument/2006/relationships" r:embed="rId1"/>
        <a:stretch/>
      </xdr:blipFill>
      <xdr:spPr>
        <a:xfrm>
          <a:off x="0" y="1666681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705</xdr:row>
      <xdr:rowOff>213540</xdr:rowOff>
    </xdr:to>
    <xdr:pic>
      <xdr:nvPicPr>
        <xdr:cNvPr id="1693" name="Imagem 1894">
          <a:extLst>
            <a:ext uri="{FF2B5EF4-FFF2-40B4-BE49-F238E27FC236}">
              <a16:creationId xmlns:a16="http://schemas.microsoft.com/office/drawing/2014/main" id="{00000000-0008-0000-0300-00009D060000}"/>
            </a:ext>
          </a:extLst>
        </xdr:cNvPr>
        <xdr:cNvPicPr/>
      </xdr:nvPicPr>
      <xdr:blipFill>
        <a:blip xmlns:r="http://schemas.openxmlformats.org/officeDocument/2006/relationships" r:embed="rId1"/>
        <a:stretch/>
      </xdr:blipFill>
      <xdr:spPr>
        <a:xfrm>
          <a:off x="0" y="1699639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714</xdr:row>
      <xdr:rowOff>141762</xdr:rowOff>
    </xdr:to>
    <xdr:pic>
      <xdr:nvPicPr>
        <xdr:cNvPr id="1694" name="Imagem 1895">
          <a:extLst>
            <a:ext uri="{FF2B5EF4-FFF2-40B4-BE49-F238E27FC236}">
              <a16:creationId xmlns:a16="http://schemas.microsoft.com/office/drawing/2014/main" id="{00000000-0008-0000-0300-00009E060000}"/>
            </a:ext>
          </a:extLst>
        </xdr:cNvPr>
        <xdr:cNvPicPr/>
      </xdr:nvPicPr>
      <xdr:blipFill>
        <a:blip xmlns:r="http://schemas.openxmlformats.org/officeDocument/2006/relationships" r:embed="rId1"/>
        <a:stretch/>
      </xdr:blipFill>
      <xdr:spPr>
        <a:xfrm>
          <a:off x="0" y="1722117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722</xdr:row>
      <xdr:rowOff>126014</xdr:rowOff>
    </xdr:to>
    <xdr:pic>
      <xdr:nvPicPr>
        <xdr:cNvPr id="1695" name="Imagem 1896">
          <a:extLst>
            <a:ext uri="{FF2B5EF4-FFF2-40B4-BE49-F238E27FC236}">
              <a16:creationId xmlns:a16="http://schemas.microsoft.com/office/drawing/2014/main" id="{00000000-0008-0000-0300-00009F060000}"/>
            </a:ext>
          </a:extLst>
        </xdr:cNvPr>
        <xdr:cNvPicPr/>
      </xdr:nvPicPr>
      <xdr:blipFill>
        <a:blip xmlns:r="http://schemas.openxmlformats.org/officeDocument/2006/relationships" r:embed="rId1"/>
        <a:stretch/>
      </xdr:blipFill>
      <xdr:spPr>
        <a:xfrm>
          <a:off x="0" y="174459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731</xdr:row>
      <xdr:rowOff>52115</xdr:rowOff>
    </xdr:to>
    <xdr:pic>
      <xdr:nvPicPr>
        <xdr:cNvPr id="1696" name="Imagem 1897">
          <a:extLst>
            <a:ext uri="{FF2B5EF4-FFF2-40B4-BE49-F238E27FC236}">
              <a16:creationId xmlns:a16="http://schemas.microsoft.com/office/drawing/2014/main" id="{00000000-0008-0000-0300-0000A0060000}"/>
            </a:ext>
          </a:extLst>
        </xdr:cNvPr>
        <xdr:cNvPicPr/>
      </xdr:nvPicPr>
      <xdr:blipFill>
        <a:blip xmlns:r="http://schemas.openxmlformats.org/officeDocument/2006/relationships" r:embed="rId1"/>
        <a:stretch/>
      </xdr:blipFill>
      <xdr:spPr>
        <a:xfrm>
          <a:off x="0" y="17678376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741</xdr:row>
      <xdr:rowOff>112567</xdr:rowOff>
    </xdr:to>
    <xdr:pic>
      <xdr:nvPicPr>
        <xdr:cNvPr id="1697" name="Imagem 1898">
          <a:extLst>
            <a:ext uri="{FF2B5EF4-FFF2-40B4-BE49-F238E27FC236}">
              <a16:creationId xmlns:a16="http://schemas.microsoft.com/office/drawing/2014/main" id="{00000000-0008-0000-0300-0000A1060000}"/>
            </a:ext>
          </a:extLst>
        </xdr:cNvPr>
        <xdr:cNvPicPr/>
      </xdr:nvPicPr>
      <xdr:blipFill>
        <a:blip xmlns:r="http://schemas.openxmlformats.org/officeDocument/2006/relationships" r:embed="rId1"/>
        <a:stretch/>
      </xdr:blipFill>
      <xdr:spPr>
        <a:xfrm>
          <a:off x="0" y="1794888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749</xdr:row>
      <xdr:rowOff>231649</xdr:rowOff>
    </xdr:to>
    <xdr:pic>
      <xdr:nvPicPr>
        <xdr:cNvPr id="1698" name="Imagem 1899">
          <a:extLst>
            <a:ext uri="{FF2B5EF4-FFF2-40B4-BE49-F238E27FC236}">
              <a16:creationId xmlns:a16="http://schemas.microsoft.com/office/drawing/2014/main" id="{00000000-0008-0000-0300-0000A2060000}"/>
            </a:ext>
          </a:extLst>
        </xdr:cNvPr>
        <xdr:cNvPicPr/>
      </xdr:nvPicPr>
      <xdr:blipFill>
        <a:blip xmlns:r="http://schemas.openxmlformats.org/officeDocument/2006/relationships" r:embed="rId1"/>
        <a:stretch/>
      </xdr:blipFill>
      <xdr:spPr>
        <a:xfrm>
          <a:off x="0" y="181737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759</xdr:row>
      <xdr:rowOff>43210</xdr:rowOff>
    </xdr:to>
    <xdr:pic>
      <xdr:nvPicPr>
        <xdr:cNvPr id="1699" name="Imagem 1900">
          <a:extLst>
            <a:ext uri="{FF2B5EF4-FFF2-40B4-BE49-F238E27FC236}">
              <a16:creationId xmlns:a16="http://schemas.microsoft.com/office/drawing/2014/main" id="{00000000-0008-0000-0300-0000A3060000}"/>
            </a:ext>
          </a:extLst>
        </xdr:cNvPr>
        <xdr:cNvPicPr/>
      </xdr:nvPicPr>
      <xdr:blipFill>
        <a:blip xmlns:r="http://schemas.openxmlformats.org/officeDocument/2006/relationships" r:embed="rId1"/>
        <a:stretch/>
      </xdr:blipFill>
      <xdr:spPr>
        <a:xfrm>
          <a:off x="0" y="1841371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760</xdr:row>
      <xdr:rowOff>20679</xdr:rowOff>
    </xdr:to>
    <xdr:pic>
      <xdr:nvPicPr>
        <xdr:cNvPr id="1700" name="Imagem 1901">
          <a:extLst>
            <a:ext uri="{FF2B5EF4-FFF2-40B4-BE49-F238E27FC236}">
              <a16:creationId xmlns:a16="http://schemas.microsoft.com/office/drawing/2014/main" id="{00000000-0008-0000-0300-0000A4060000}"/>
            </a:ext>
          </a:extLst>
        </xdr:cNvPr>
        <xdr:cNvPicPr/>
      </xdr:nvPicPr>
      <xdr:blipFill>
        <a:blip xmlns:r="http://schemas.openxmlformats.org/officeDocument/2006/relationships" r:embed="rId1"/>
        <a:stretch/>
      </xdr:blipFill>
      <xdr:spPr>
        <a:xfrm>
          <a:off x="0" y="184518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764</xdr:row>
      <xdr:rowOff>14075</xdr:rowOff>
    </xdr:to>
    <xdr:pic>
      <xdr:nvPicPr>
        <xdr:cNvPr id="1701" name="Imagem 1902">
          <a:extLst>
            <a:ext uri="{FF2B5EF4-FFF2-40B4-BE49-F238E27FC236}">
              <a16:creationId xmlns:a16="http://schemas.microsoft.com/office/drawing/2014/main" id="{00000000-0008-0000-0300-0000A5060000}"/>
            </a:ext>
          </a:extLst>
        </xdr:cNvPr>
        <xdr:cNvPicPr/>
      </xdr:nvPicPr>
      <xdr:blipFill>
        <a:blip xmlns:r="http://schemas.openxmlformats.org/officeDocument/2006/relationships" r:embed="rId1"/>
        <a:stretch/>
      </xdr:blipFill>
      <xdr:spPr>
        <a:xfrm>
          <a:off x="0" y="1855087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766</xdr:row>
      <xdr:rowOff>13955</xdr:rowOff>
    </xdr:to>
    <xdr:pic>
      <xdr:nvPicPr>
        <xdr:cNvPr id="1702" name="Imagem 1903">
          <a:extLst>
            <a:ext uri="{FF2B5EF4-FFF2-40B4-BE49-F238E27FC236}">
              <a16:creationId xmlns:a16="http://schemas.microsoft.com/office/drawing/2014/main" id="{00000000-0008-0000-0300-0000A6060000}"/>
            </a:ext>
          </a:extLst>
        </xdr:cNvPr>
        <xdr:cNvPicPr/>
      </xdr:nvPicPr>
      <xdr:blipFill>
        <a:blip xmlns:r="http://schemas.openxmlformats.org/officeDocument/2006/relationships" r:embed="rId1"/>
        <a:stretch/>
      </xdr:blipFill>
      <xdr:spPr>
        <a:xfrm>
          <a:off x="0" y="185889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776</xdr:row>
      <xdr:rowOff>146485</xdr:rowOff>
    </xdr:to>
    <xdr:pic>
      <xdr:nvPicPr>
        <xdr:cNvPr id="1703" name="Imagem 1904">
          <a:extLst>
            <a:ext uri="{FF2B5EF4-FFF2-40B4-BE49-F238E27FC236}">
              <a16:creationId xmlns:a16="http://schemas.microsoft.com/office/drawing/2014/main" id="{00000000-0008-0000-0300-0000A7060000}"/>
            </a:ext>
          </a:extLst>
        </xdr:cNvPr>
        <xdr:cNvPicPr/>
      </xdr:nvPicPr>
      <xdr:blipFill>
        <a:blip xmlns:r="http://schemas.openxmlformats.org/officeDocument/2006/relationships" r:embed="rId1"/>
        <a:stretch/>
      </xdr:blipFill>
      <xdr:spPr>
        <a:xfrm>
          <a:off x="0" y="188823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789</xdr:row>
      <xdr:rowOff>375995</xdr:rowOff>
    </xdr:to>
    <xdr:pic>
      <xdr:nvPicPr>
        <xdr:cNvPr id="1704" name="Imagem 1905">
          <a:extLst>
            <a:ext uri="{FF2B5EF4-FFF2-40B4-BE49-F238E27FC236}">
              <a16:creationId xmlns:a16="http://schemas.microsoft.com/office/drawing/2014/main" id="{00000000-0008-0000-0300-0000A8060000}"/>
            </a:ext>
          </a:extLst>
        </xdr:cNvPr>
        <xdr:cNvPicPr/>
      </xdr:nvPicPr>
      <xdr:blipFill>
        <a:blip xmlns:r="http://schemas.openxmlformats.org/officeDocument/2006/relationships" r:embed="rId1"/>
        <a:stretch/>
      </xdr:blipFill>
      <xdr:spPr>
        <a:xfrm>
          <a:off x="0" y="1923476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803</xdr:row>
      <xdr:rowOff>24070</xdr:rowOff>
    </xdr:to>
    <xdr:pic>
      <xdr:nvPicPr>
        <xdr:cNvPr id="1705" name="Imagem 1906">
          <a:extLst>
            <a:ext uri="{FF2B5EF4-FFF2-40B4-BE49-F238E27FC236}">
              <a16:creationId xmlns:a16="http://schemas.microsoft.com/office/drawing/2014/main" id="{00000000-0008-0000-0300-0000A9060000}"/>
            </a:ext>
          </a:extLst>
        </xdr:cNvPr>
        <xdr:cNvPicPr/>
      </xdr:nvPicPr>
      <xdr:blipFill>
        <a:blip xmlns:r="http://schemas.openxmlformats.org/officeDocument/2006/relationships" r:embed="rId1"/>
        <a:stretch/>
      </xdr:blipFill>
      <xdr:spPr>
        <a:xfrm>
          <a:off x="0" y="1957384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805</xdr:row>
      <xdr:rowOff>24310</xdr:rowOff>
    </xdr:to>
    <xdr:pic>
      <xdr:nvPicPr>
        <xdr:cNvPr id="1706" name="Imagem 1907">
          <a:extLst>
            <a:ext uri="{FF2B5EF4-FFF2-40B4-BE49-F238E27FC236}">
              <a16:creationId xmlns:a16="http://schemas.microsoft.com/office/drawing/2014/main" id="{00000000-0008-0000-0300-0000AA060000}"/>
            </a:ext>
          </a:extLst>
        </xdr:cNvPr>
        <xdr:cNvPicPr/>
      </xdr:nvPicPr>
      <xdr:blipFill>
        <a:blip xmlns:r="http://schemas.openxmlformats.org/officeDocument/2006/relationships" r:embed="rId1"/>
        <a:stretch/>
      </xdr:blipFill>
      <xdr:spPr>
        <a:xfrm>
          <a:off x="0" y="19611972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819</xdr:row>
      <xdr:rowOff>74767</xdr:rowOff>
    </xdr:to>
    <xdr:pic>
      <xdr:nvPicPr>
        <xdr:cNvPr id="1707" name="Imagem 1908">
          <a:extLst>
            <a:ext uri="{FF2B5EF4-FFF2-40B4-BE49-F238E27FC236}">
              <a16:creationId xmlns:a16="http://schemas.microsoft.com/office/drawing/2014/main" id="{00000000-0008-0000-0300-0000AB060000}"/>
            </a:ext>
          </a:extLst>
        </xdr:cNvPr>
        <xdr:cNvPicPr/>
      </xdr:nvPicPr>
      <xdr:blipFill>
        <a:blip xmlns:r="http://schemas.openxmlformats.org/officeDocument/2006/relationships" r:embed="rId1"/>
        <a:stretch/>
      </xdr:blipFill>
      <xdr:spPr>
        <a:xfrm>
          <a:off x="0" y="200025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828</xdr:row>
      <xdr:rowOff>191308</xdr:rowOff>
    </xdr:to>
    <xdr:pic>
      <xdr:nvPicPr>
        <xdr:cNvPr id="1708" name="Imagem 1909">
          <a:extLst>
            <a:ext uri="{FF2B5EF4-FFF2-40B4-BE49-F238E27FC236}">
              <a16:creationId xmlns:a16="http://schemas.microsoft.com/office/drawing/2014/main" id="{00000000-0008-0000-0300-0000AC060000}"/>
            </a:ext>
          </a:extLst>
        </xdr:cNvPr>
        <xdr:cNvPicPr/>
      </xdr:nvPicPr>
      <xdr:blipFill>
        <a:blip xmlns:r="http://schemas.openxmlformats.org/officeDocument/2006/relationships" r:embed="rId1"/>
        <a:stretch/>
      </xdr:blipFill>
      <xdr:spPr>
        <a:xfrm>
          <a:off x="0" y="2025396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838</xdr:row>
      <xdr:rowOff>157630</xdr:rowOff>
    </xdr:to>
    <xdr:pic>
      <xdr:nvPicPr>
        <xdr:cNvPr id="1709" name="Imagem 1910">
          <a:extLst>
            <a:ext uri="{FF2B5EF4-FFF2-40B4-BE49-F238E27FC236}">
              <a16:creationId xmlns:a16="http://schemas.microsoft.com/office/drawing/2014/main" id="{00000000-0008-0000-0300-0000AD060000}"/>
            </a:ext>
          </a:extLst>
        </xdr:cNvPr>
        <xdr:cNvPicPr/>
      </xdr:nvPicPr>
      <xdr:blipFill>
        <a:blip xmlns:r="http://schemas.openxmlformats.org/officeDocument/2006/relationships" r:embed="rId1"/>
        <a:stretch/>
      </xdr:blipFill>
      <xdr:spPr>
        <a:xfrm>
          <a:off x="0" y="2050160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840</xdr:row>
      <xdr:rowOff>209237</xdr:rowOff>
    </xdr:to>
    <xdr:pic>
      <xdr:nvPicPr>
        <xdr:cNvPr id="1710" name="Imagem 1911">
          <a:extLst>
            <a:ext uri="{FF2B5EF4-FFF2-40B4-BE49-F238E27FC236}">
              <a16:creationId xmlns:a16="http://schemas.microsoft.com/office/drawing/2014/main" id="{00000000-0008-0000-0300-0000AE060000}"/>
            </a:ext>
          </a:extLst>
        </xdr:cNvPr>
        <xdr:cNvPicPr/>
      </xdr:nvPicPr>
      <xdr:blipFill>
        <a:blip xmlns:r="http://schemas.openxmlformats.org/officeDocument/2006/relationships" r:embed="rId1"/>
        <a:stretch/>
      </xdr:blipFill>
      <xdr:spPr>
        <a:xfrm>
          <a:off x="0" y="205740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849</xdr:row>
      <xdr:rowOff>99300</xdr:rowOff>
    </xdr:to>
    <xdr:pic>
      <xdr:nvPicPr>
        <xdr:cNvPr id="1711" name="Imagem 1912">
          <a:extLst>
            <a:ext uri="{FF2B5EF4-FFF2-40B4-BE49-F238E27FC236}">
              <a16:creationId xmlns:a16="http://schemas.microsoft.com/office/drawing/2014/main" id="{00000000-0008-0000-0300-0000AF060000}"/>
            </a:ext>
          </a:extLst>
        </xdr:cNvPr>
        <xdr:cNvPicPr/>
      </xdr:nvPicPr>
      <xdr:blipFill>
        <a:blip xmlns:r="http://schemas.openxmlformats.org/officeDocument/2006/relationships" r:embed="rId1"/>
        <a:stretch/>
      </xdr:blipFill>
      <xdr:spPr>
        <a:xfrm>
          <a:off x="0" y="20794968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858</xdr:row>
      <xdr:rowOff>102572</xdr:rowOff>
    </xdr:to>
    <xdr:pic>
      <xdr:nvPicPr>
        <xdr:cNvPr id="1712" name="Imagem 1913">
          <a:extLst>
            <a:ext uri="{FF2B5EF4-FFF2-40B4-BE49-F238E27FC236}">
              <a16:creationId xmlns:a16="http://schemas.microsoft.com/office/drawing/2014/main" id="{00000000-0008-0000-0300-0000B0060000}"/>
            </a:ext>
          </a:extLst>
        </xdr:cNvPr>
        <xdr:cNvPicPr/>
      </xdr:nvPicPr>
      <xdr:blipFill>
        <a:blip xmlns:r="http://schemas.openxmlformats.org/officeDocument/2006/relationships" r:embed="rId1"/>
        <a:stretch/>
      </xdr:blipFill>
      <xdr:spPr>
        <a:xfrm>
          <a:off x="0" y="21040704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861</xdr:row>
      <xdr:rowOff>19708</xdr:rowOff>
    </xdr:to>
    <xdr:pic>
      <xdr:nvPicPr>
        <xdr:cNvPr id="1713" name="Imagem 1914">
          <a:extLst>
            <a:ext uri="{FF2B5EF4-FFF2-40B4-BE49-F238E27FC236}">
              <a16:creationId xmlns:a16="http://schemas.microsoft.com/office/drawing/2014/main" id="{00000000-0008-0000-0300-0000B1060000}"/>
            </a:ext>
          </a:extLst>
        </xdr:cNvPr>
        <xdr:cNvPicPr/>
      </xdr:nvPicPr>
      <xdr:blipFill>
        <a:blip xmlns:r="http://schemas.openxmlformats.org/officeDocument/2006/relationships" r:embed="rId1"/>
        <a:stretch/>
      </xdr:blipFill>
      <xdr:spPr>
        <a:xfrm>
          <a:off x="0" y="2111310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880</xdr:row>
      <xdr:rowOff>140732</xdr:rowOff>
    </xdr:to>
    <xdr:pic>
      <xdr:nvPicPr>
        <xdr:cNvPr id="1714" name="Imagem 1915">
          <a:extLst>
            <a:ext uri="{FF2B5EF4-FFF2-40B4-BE49-F238E27FC236}">
              <a16:creationId xmlns:a16="http://schemas.microsoft.com/office/drawing/2014/main" id="{00000000-0008-0000-0300-0000B2060000}"/>
            </a:ext>
          </a:extLst>
        </xdr:cNvPr>
        <xdr:cNvPicPr/>
      </xdr:nvPicPr>
      <xdr:blipFill>
        <a:blip xmlns:r="http://schemas.openxmlformats.org/officeDocument/2006/relationships" r:embed="rId1"/>
        <a:stretch/>
      </xdr:blipFill>
      <xdr:spPr>
        <a:xfrm>
          <a:off x="0" y="216160200"/>
          <a:ext cx="7200" cy="360000"/>
        </a:xfrm>
        <a:prstGeom prst="rect">
          <a:avLst/>
        </a:prstGeom>
        <a:ln>
          <a:noFill/>
        </a:ln>
      </xdr:spPr>
    </xdr:pic>
    <xdr:clientData/>
  </xdr:twoCellAnchor>
  <xdr:twoCellAnchor editAs="oneCell">
    <xdr:from>
      <xdr:col>0</xdr:col>
      <xdr:colOff>0</xdr:colOff>
      <xdr:row>4</xdr:row>
      <xdr:rowOff>0</xdr:rowOff>
    </xdr:from>
    <xdr:to>
      <xdr:col>0</xdr:col>
      <xdr:colOff>7200</xdr:colOff>
      <xdr:row>888</xdr:row>
      <xdr:rowOff>91426</xdr:rowOff>
    </xdr:to>
    <xdr:pic>
      <xdr:nvPicPr>
        <xdr:cNvPr id="1715" name="Imagem 1916">
          <a:extLst>
            <a:ext uri="{FF2B5EF4-FFF2-40B4-BE49-F238E27FC236}">
              <a16:creationId xmlns:a16="http://schemas.microsoft.com/office/drawing/2014/main" id="{00000000-0008-0000-0300-0000B3060000}"/>
            </a:ext>
          </a:extLst>
        </xdr:cNvPr>
        <xdr:cNvPicPr/>
      </xdr:nvPicPr>
      <xdr:blipFill>
        <a:blip xmlns:r="http://schemas.openxmlformats.org/officeDocument/2006/relationships" r:embed="rId1"/>
        <a:stretch/>
      </xdr:blipFill>
      <xdr:spPr>
        <a:xfrm>
          <a:off x="0" y="218217600"/>
          <a:ext cx="7200" cy="360000"/>
        </a:xfrm>
        <a:prstGeom prst="rect">
          <a:avLst/>
        </a:prstGeom>
        <a:ln>
          <a:noFill/>
        </a:ln>
      </xdr:spPr>
    </xdr:pic>
    <xdr:clientData/>
  </xdr:twoCellAnchor>
  <xdr:twoCellAnchor editAs="oneCell">
    <xdr:from>
      <xdr:col>0</xdr:col>
      <xdr:colOff>0</xdr:colOff>
      <xdr:row>4</xdr:row>
      <xdr:rowOff>0</xdr:rowOff>
    </xdr:from>
    <xdr:to>
      <xdr:col>0</xdr:col>
      <xdr:colOff>9525</xdr:colOff>
      <xdr:row>4</xdr:row>
      <xdr:rowOff>0</xdr:rowOff>
    </xdr:to>
    <xdr:pic>
      <xdr:nvPicPr>
        <xdr:cNvPr id="1716" name="Imagem 1715">
          <a:extLst>
            <a:ext uri="{FF2B5EF4-FFF2-40B4-BE49-F238E27FC236}">
              <a16:creationId xmlns:a16="http://schemas.microsoft.com/office/drawing/2014/main" id="{80EED253-AD35-43A0-9BB8-EE3395983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9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1717" name="Imagem 1716">
          <a:extLst>
            <a:ext uri="{FF2B5EF4-FFF2-40B4-BE49-F238E27FC236}">
              <a16:creationId xmlns:a16="http://schemas.microsoft.com/office/drawing/2014/main" id="{16FCBC5E-20D1-48CB-8CF4-3480C8F89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9525</xdr:colOff>
      <xdr:row>9</xdr:row>
      <xdr:rowOff>0</xdr:rowOff>
    </xdr:to>
    <xdr:pic>
      <xdr:nvPicPr>
        <xdr:cNvPr id="1718" name="Imagem 1717">
          <a:extLst>
            <a:ext uri="{FF2B5EF4-FFF2-40B4-BE49-F238E27FC236}">
              <a16:creationId xmlns:a16="http://schemas.microsoft.com/office/drawing/2014/main" id="{8774CE08-5917-43A0-A62C-17C0BBA29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5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xdr:row>
      <xdr:rowOff>0</xdr:rowOff>
    </xdr:from>
    <xdr:to>
      <xdr:col>0</xdr:col>
      <xdr:colOff>9525</xdr:colOff>
      <xdr:row>11</xdr:row>
      <xdr:rowOff>0</xdr:rowOff>
    </xdr:to>
    <xdr:pic>
      <xdr:nvPicPr>
        <xdr:cNvPr id="1719" name="Imagem 1718">
          <a:extLst>
            <a:ext uri="{FF2B5EF4-FFF2-40B4-BE49-F238E27FC236}">
              <a16:creationId xmlns:a16="http://schemas.microsoft.com/office/drawing/2014/main" id="{90003B01-1659-47D3-B800-604DD6F747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9525</xdr:colOff>
      <xdr:row>23</xdr:row>
      <xdr:rowOff>0</xdr:rowOff>
    </xdr:to>
    <xdr:pic>
      <xdr:nvPicPr>
        <xdr:cNvPr id="1720" name="Imagem 1719">
          <a:extLst>
            <a:ext uri="{FF2B5EF4-FFF2-40B4-BE49-F238E27FC236}">
              <a16:creationId xmlns:a16="http://schemas.microsoft.com/office/drawing/2014/main" id="{820BF701-7014-4059-9872-8B8720F34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9525</xdr:colOff>
      <xdr:row>35</xdr:row>
      <xdr:rowOff>0</xdr:rowOff>
    </xdr:to>
    <xdr:pic>
      <xdr:nvPicPr>
        <xdr:cNvPr id="1721" name="Imagem 1720">
          <a:extLst>
            <a:ext uri="{FF2B5EF4-FFF2-40B4-BE49-F238E27FC236}">
              <a16:creationId xmlns:a16="http://schemas.microsoft.com/office/drawing/2014/main" id="{09A422F9-E481-4054-965A-D147A811B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1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9525</xdr:colOff>
      <xdr:row>47</xdr:row>
      <xdr:rowOff>0</xdr:rowOff>
    </xdr:to>
    <xdr:pic>
      <xdr:nvPicPr>
        <xdr:cNvPr id="1722" name="Imagem 1721">
          <a:extLst>
            <a:ext uri="{FF2B5EF4-FFF2-40B4-BE49-F238E27FC236}">
              <a16:creationId xmlns:a16="http://schemas.microsoft.com/office/drawing/2014/main" id="{2E8608F3-6FF5-4B15-827B-418A923F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9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9525</xdr:colOff>
      <xdr:row>59</xdr:row>
      <xdr:rowOff>0</xdr:rowOff>
    </xdr:to>
    <xdr:pic>
      <xdr:nvPicPr>
        <xdr:cNvPr id="1723" name="Imagem 1722">
          <a:extLst>
            <a:ext uri="{FF2B5EF4-FFF2-40B4-BE49-F238E27FC236}">
              <a16:creationId xmlns:a16="http://schemas.microsoft.com/office/drawing/2014/main" id="{C50F1522-1AC3-41C0-82DD-F2D39D14D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8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9525</xdr:colOff>
      <xdr:row>71</xdr:row>
      <xdr:rowOff>0</xdr:rowOff>
    </xdr:to>
    <xdr:pic>
      <xdr:nvPicPr>
        <xdr:cNvPr id="1724" name="Imagem 1723">
          <a:extLst>
            <a:ext uri="{FF2B5EF4-FFF2-40B4-BE49-F238E27FC236}">
              <a16:creationId xmlns:a16="http://schemas.microsoft.com/office/drawing/2014/main" id="{58E38929-74C7-4D7A-BC58-EE1CA7C2E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6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9525</xdr:colOff>
      <xdr:row>89</xdr:row>
      <xdr:rowOff>0</xdr:rowOff>
    </xdr:to>
    <xdr:pic>
      <xdr:nvPicPr>
        <xdr:cNvPr id="1725" name="Imagem 1724">
          <a:extLst>
            <a:ext uri="{FF2B5EF4-FFF2-40B4-BE49-F238E27FC236}">
              <a16:creationId xmlns:a16="http://schemas.microsoft.com/office/drawing/2014/main" id="{058D2B00-F009-4674-94B3-F5EBA317A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9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9525</xdr:colOff>
      <xdr:row>101</xdr:row>
      <xdr:rowOff>0</xdr:rowOff>
    </xdr:to>
    <xdr:pic>
      <xdr:nvPicPr>
        <xdr:cNvPr id="1726" name="Imagem 1725">
          <a:extLst>
            <a:ext uri="{FF2B5EF4-FFF2-40B4-BE49-F238E27FC236}">
              <a16:creationId xmlns:a16="http://schemas.microsoft.com/office/drawing/2014/main" id="{B813825E-9E61-4FD9-AD7D-A9C36B34A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8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9525</xdr:colOff>
      <xdr:row>104</xdr:row>
      <xdr:rowOff>0</xdr:rowOff>
    </xdr:to>
    <xdr:pic>
      <xdr:nvPicPr>
        <xdr:cNvPr id="1727" name="Imagem 1726">
          <a:extLst>
            <a:ext uri="{FF2B5EF4-FFF2-40B4-BE49-F238E27FC236}">
              <a16:creationId xmlns:a16="http://schemas.microsoft.com/office/drawing/2014/main" id="{BBA1C0B4-F419-494B-AF47-D556186F57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9525</xdr:colOff>
      <xdr:row>116</xdr:row>
      <xdr:rowOff>0</xdr:rowOff>
    </xdr:to>
    <xdr:pic>
      <xdr:nvPicPr>
        <xdr:cNvPr id="1728" name="Imagem 1727">
          <a:extLst>
            <a:ext uri="{FF2B5EF4-FFF2-40B4-BE49-F238E27FC236}">
              <a16:creationId xmlns:a16="http://schemas.microsoft.com/office/drawing/2014/main" id="{A34818F4-589C-41FD-9058-64E32C693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64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0</xdr:rowOff>
    </xdr:from>
    <xdr:to>
      <xdr:col>0</xdr:col>
      <xdr:colOff>9525</xdr:colOff>
      <xdr:row>128</xdr:row>
      <xdr:rowOff>0</xdr:rowOff>
    </xdr:to>
    <xdr:pic>
      <xdr:nvPicPr>
        <xdr:cNvPr id="1729" name="Imagem 1728">
          <a:extLst>
            <a:ext uri="{FF2B5EF4-FFF2-40B4-BE49-F238E27FC236}">
              <a16:creationId xmlns:a16="http://schemas.microsoft.com/office/drawing/2014/main" id="{CB672881-9CBE-4DE4-A868-5256F410D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2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9525</xdr:colOff>
      <xdr:row>138</xdr:row>
      <xdr:rowOff>0</xdr:rowOff>
    </xdr:to>
    <xdr:pic>
      <xdr:nvPicPr>
        <xdr:cNvPr id="1730" name="Imagem 1729">
          <a:extLst>
            <a:ext uri="{FF2B5EF4-FFF2-40B4-BE49-F238E27FC236}">
              <a16:creationId xmlns:a16="http://schemas.microsoft.com/office/drawing/2014/main" id="{54392801-C261-4A6D-9A65-2930B4954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3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150</xdr:row>
      <xdr:rowOff>0</xdr:rowOff>
    </xdr:from>
    <xdr:to>
      <xdr:col>0</xdr:col>
      <xdr:colOff>9525</xdr:colOff>
      <xdr:row>150</xdr:row>
      <xdr:rowOff>0</xdr:rowOff>
    </xdr:to>
    <xdr:pic>
      <xdr:nvPicPr>
        <xdr:cNvPr id="1731" name="Imagem 1730">
          <a:extLst>
            <a:ext uri="{FF2B5EF4-FFF2-40B4-BE49-F238E27FC236}">
              <a16:creationId xmlns:a16="http://schemas.microsoft.com/office/drawing/2014/main" id="{7E15A20E-1F84-423E-A371-218835B7C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1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xdr:row>
      <xdr:rowOff>0</xdr:rowOff>
    </xdr:from>
    <xdr:to>
      <xdr:col>0</xdr:col>
      <xdr:colOff>9525</xdr:colOff>
      <xdr:row>163</xdr:row>
      <xdr:rowOff>0</xdr:rowOff>
    </xdr:to>
    <xdr:pic>
      <xdr:nvPicPr>
        <xdr:cNvPr id="1732" name="Imagem 1731">
          <a:extLst>
            <a:ext uri="{FF2B5EF4-FFF2-40B4-BE49-F238E27FC236}">
              <a16:creationId xmlns:a16="http://schemas.microsoft.com/office/drawing/2014/main" id="{08469F75-370D-4709-BA29-A93A4F5E6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9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175</xdr:row>
      <xdr:rowOff>0</xdr:rowOff>
    </xdr:from>
    <xdr:to>
      <xdr:col>0</xdr:col>
      <xdr:colOff>9525</xdr:colOff>
      <xdr:row>175</xdr:row>
      <xdr:rowOff>0</xdr:rowOff>
    </xdr:to>
    <xdr:pic>
      <xdr:nvPicPr>
        <xdr:cNvPr id="1733" name="Imagem 1732">
          <a:extLst>
            <a:ext uri="{FF2B5EF4-FFF2-40B4-BE49-F238E27FC236}">
              <a16:creationId xmlns:a16="http://schemas.microsoft.com/office/drawing/2014/main" id="{F2C090A8-DC8B-4F68-B853-692DFB6F2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8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xdr:row>
      <xdr:rowOff>0</xdr:rowOff>
    </xdr:from>
    <xdr:to>
      <xdr:col>0</xdr:col>
      <xdr:colOff>9525</xdr:colOff>
      <xdr:row>184</xdr:row>
      <xdr:rowOff>0</xdr:rowOff>
    </xdr:to>
    <xdr:pic>
      <xdr:nvPicPr>
        <xdr:cNvPr id="1734" name="Imagem 1733">
          <a:extLst>
            <a:ext uri="{FF2B5EF4-FFF2-40B4-BE49-F238E27FC236}">
              <a16:creationId xmlns:a16="http://schemas.microsoft.com/office/drawing/2014/main" id="{E8D89084-66A3-4C4B-9D4A-DBA771812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59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xdr:row>
      <xdr:rowOff>0</xdr:rowOff>
    </xdr:from>
    <xdr:to>
      <xdr:col>0</xdr:col>
      <xdr:colOff>9525</xdr:colOff>
      <xdr:row>186</xdr:row>
      <xdr:rowOff>0</xdr:rowOff>
    </xdr:to>
    <xdr:pic>
      <xdr:nvPicPr>
        <xdr:cNvPr id="1735" name="Imagem 1734">
          <a:extLst>
            <a:ext uri="{FF2B5EF4-FFF2-40B4-BE49-F238E27FC236}">
              <a16:creationId xmlns:a16="http://schemas.microsoft.com/office/drawing/2014/main" id="{70E3C218-E7D0-452C-B626-C2FA22F91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7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xdr:row>
      <xdr:rowOff>0</xdr:rowOff>
    </xdr:from>
    <xdr:to>
      <xdr:col>0</xdr:col>
      <xdr:colOff>9525</xdr:colOff>
      <xdr:row>209</xdr:row>
      <xdr:rowOff>0</xdr:rowOff>
    </xdr:to>
    <xdr:pic>
      <xdr:nvPicPr>
        <xdr:cNvPr id="1736" name="Imagem 1735">
          <a:extLst>
            <a:ext uri="{FF2B5EF4-FFF2-40B4-BE49-F238E27FC236}">
              <a16:creationId xmlns:a16="http://schemas.microsoft.com/office/drawing/2014/main" id="{B8FCC415-62C8-4A11-8C27-BA886EC89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5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xdr:row>
      <xdr:rowOff>0</xdr:rowOff>
    </xdr:from>
    <xdr:to>
      <xdr:col>0</xdr:col>
      <xdr:colOff>9525</xdr:colOff>
      <xdr:row>223</xdr:row>
      <xdr:rowOff>0</xdr:rowOff>
    </xdr:to>
    <xdr:pic>
      <xdr:nvPicPr>
        <xdr:cNvPr id="1737" name="Imagem 1736">
          <a:extLst>
            <a:ext uri="{FF2B5EF4-FFF2-40B4-BE49-F238E27FC236}">
              <a16:creationId xmlns:a16="http://schemas.microsoft.com/office/drawing/2014/main" id="{7661232D-372A-4E87-8FF5-01C34FB62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0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xdr:row>
      <xdr:rowOff>0</xdr:rowOff>
    </xdr:from>
    <xdr:to>
      <xdr:col>0</xdr:col>
      <xdr:colOff>9525</xdr:colOff>
      <xdr:row>242</xdr:row>
      <xdr:rowOff>0</xdr:rowOff>
    </xdr:to>
    <xdr:pic>
      <xdr:nvPicPr>
        <xdr:cNvPr id="1738" name="Imagem 1737">
          <a:extLst>
            <a:ext uri="{FF2B5EF4-FFF2-40B4-BE49-F238E27FC236}">
              <a16:creationId xmlns:a16="http://schemas.microsoft.com/office/drawing/2014/main" id="{78755CB9-7DF7-45A1-89D2-FB8919F50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64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xdr:row>
      <xdr:rowOff>0</xdr:rowOff>
    </xdr:from>
    <xdr:to>
      <xdr:col>0</xdr:col>
      <xdr:colOff>9525</xdr:colOff>
      <xdr:row>263</xdr:row>
      <xdr:rowOff>0</xdr:rowOff>
    </xdr:to>
    <xdr:pic>
      <xdr:nvPicPr>
        <xdr:cNvPr id="1739" name="Imagem 1738">
          <a:extLst>
            <a:ext uri="{FF2B5EF4-FFF2-40B4-BE49-F238E27FC236}">
              <a16:creationId xmlns:a16="http://schemas.microsoft.com/office/drawing/2014/main" id="{BC9AF1FD-1B57-4361-BED6-E35FF7776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64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xdr:row>
      <xdr:rowOff>0</xdr:rowOff>
    </xdr:from>
    <xdr:to>
      <xdr:col>0</xdr:col>
      <xdr:colOff>9525</xdr:colOff>
      <xdr:row>265</xdr:row>
      <xdr:rowOff>0</xdr:rowOff>
    </xdr:to>
    <xdr:pic>
      <xdr:nvPicPr>
        <xdr:cNvPr id="1740" name="Imagem 1739">
          <a:extLst>
            <a:ext uri="{FF2B5EF4-FFF2-40B4-BE49-F238E27FC236}">
              <a16:creationId xmlns:a16="http://schemas.microsoft.com/office/drawing/2014/main" id="{16BE8546-AB9D-4412-A6C3-3055DF2E3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02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280</xdr:row>
      <xdr:rowOff>0</xdr:rowOff>
    </xdr:from>
    <xdr:to>
      <xdr:col>0</xdr:col>
      <xdr:colOff>9525</xdr:colOff>
      <xdr:row>280</xdr:row>
      <xdr:rowOff>0</xdr:rowOff>
    </xdr:to>
    <xdr:pic>
      <xdr:nvPicPr>
        <xdr:cNvPr id="1741" name="Imagem 1740">
          <a:extLst>
            <a:ext uri="{FF2B5EF4-FFF2-40B4-BE49-F238E27FC236}">
              <a16:creationId xmlns:a16="http://schemas.microsoft.com/office/drawing/2014/main" id="{0A5F4190-D749-4A2F-BF2D-54B76DA6F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8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0</xdr:rowOff>
    </xdr:from>
    <xdr:to>
      <xdr:col>0</xdr:col>
      <xdr:colOff>9525</xdr:colOff>
      <xdr:row>295</xdr:row>
      <xdr:rowOff>0</xdr:rowOff>
    </xdr:to>
    <xdr:pic>
      <xdr:nvPicPr>
        <xdr:cNvPr id="1742" name="Imagem 1741">
          <a:extLst>
            <a:ext uri="{FF2B5EF4-FFF2-40B4-BE49-F238E27FC236}">
              <a16:creationId xmlns:a16="http://schemas.microsoft.com/office/drawing/2014/main" id="{623CAECE-30F5-433E-8F46-108583A453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74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0</xdr:rowOff>
    </xdr:from>
    <xdr:to>
      <xdr:col>0</xdr:col>
      <xdr:colOff>9525</xdr:colOff>
      <xdr:row>310</xdr:row>
      <xdr:rowOff>0</xdr:rowOff>
    </xdr:to>
    <xdr:pic>
      <xdr:nvPicPr>
        <xdr:cNvPr id="1743" name="Imagem 1742">
          <a:extLst>
            <a:ext uri="{FF2B5EF4-FFF2-40B4-BE49-F238E27FC236}">
              <a16:creationId xmlns:a16="http://schemas.microsoft.com/office/drawing/2014/main" id="{19CAE092-8555-431A-ACC3-649F22E8E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59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9525</xdr:colOff>
      <xdr:row>330</xdr:row>
      <xdr:rowOff>0</xdr:rowOff>
    </xdr:to>
    <xdr:pic>
      <xdr:nvPicPr>
        <xdr:cNvPr id="1744" name="Imagem 1743">
          <a:extLst>
            <a:ext uri="{FF2B5EF4-FFF2-40B4-BE49-F238E27FC236}">
              <a16:creationId xmlns:a16="http://schemas.microsoft.com/office/drawing/2014/main" id="{64598336-7189-48A7-A6FF-9A8C91582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40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0</xdr:rowOff>
    </xdr:from>
    <xdr:to>
      <xdr:col>0</xdr:col>
      <xdr:colOff>9525</xdr:colOff>
      <xdr:row>341</xdr:row>
      <xdr:rowOff>0</xdr:rowOff>
    </xdr:to>
    <xdr:pic>
      <xdr:nvPicPr>
        <xdr:cNvPr id="1745" name="Imagem 1744">
          <a:extLst>
            <a:ext uri="{FF2B5EF4-FFF2-40B4-BE49-F238E27FC236}">
              <a16:creationId xmlns:a16="http://schemas.microsoft.com/office/drawing/2014/main" id="{7C067B40-83C4-4AE6-B9DC-18753B358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0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xdr:row>
      <xdr:rowOff>0</xdr:rowOff>
    </xdr:from>
    <xdr:to>
      <xdr:col>0</xdr:col>
      <xdr:colOff>9525</xdr:colOff>
      <xdr:row>352</xdr:row>
      <xdr:rowOff>0</xdr:rowOff>
    </xdr:to>
    <xdr:pic>
      <xdr:nvPicPr>
        <xdr:cNvPr id="1746" name="Imagem 1745">
          <a:extLst>
            <a:ext uri="{FF2B5EF4-FFF2-40B4-BE49-F238E27FC236}">
              <a16:creationId xmlns:a16="http://schemas.microsoft.com/office/drawing/2014/main" id="{449200A3-36C2-40AF-8F96-8FEF669B6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59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xdr:row>
      <xdr:rowOff>0</xdr:rowOff>
    </xdr:from>
    <xdr:to>
      <xdr:col>0</xdr:col>
      <xdr:colOff>9525</xdr:colOff>
      <xdr:row>354</xdr:row>
      <xdr:rowOff>0</xdr:rowOff>
    </xdr:to>
    <xdr:pic>
      <xdr:nvPicPr>
        <xdr:cNvPr id="1747" name="Imagem 1746">
          <a:extLst>
            <a:ext uri="{FF2B5EF4-FFF2-40B4-BE49-F238E27FC236}">
              <a16:creationId xmlns:a16="http://schemas.microsoft.com/office/drawing/2014/main" id="{2EFC2609-4EFC-496C-8B9F-D1703E3EC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98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0</xdr:rowOff>
    </xdr:from>
    <xdr:to>
      <xdr:col>0</xdr:col>
      <xdr:colOff>9525</xdr:colOff>
      <xdr:row>382</xdr:row>
      <xdr:rowOff>0</xdr:rowOff>
    </xdr:to>
    <xdr:pic>
      <xdr:nvPicPr>
        <xdr:cNvPr id="1748" name="Imagem 1747">
          <a:extLst>
            <a:ext uri="{FF2B5EF4-FFF2-40B4-BE49-F238E27FC236}">
              <a16:creationId xmlns:a16="http://schemas.microsoft.com/office/drawing/2014/main" id="{06D6627E-1ED4-4549-8354-1ECE227FA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31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398</xdr:row>
      <xdr:rowOff>0</xdr:rowOff>
    </xdr:from>
    <xdr:to>
      <xdr:col>0</xdr:col>
      <xdr:colOff>9525</xdr:colOff>
      <xdr:row>398</xdr:row>
      <xdr:rowOff>0</xdr:rowOff>
    </xdr:to>
    <xdr:pic>
      <xdr:nvPicPr>
        <xdr:cNvPr id="1749" name="Imagem 1748">
          <a:extLst>
            <a:ext uri="{FF2B5EF4-FFF2-40B4-BE49-F238E27FC236}">
              <a16:creationId xmlns:a16="http://schemas.microsoft.com/office/drawing/2014/main" id="{D404F780-2CA7-4316-91C0-8F85A2D13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36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xdr:row>
      <xdr:rowOff>0</xdr:rowOff>
    </xdr:from>
    <xdr:to>
      <xdr:col>0</xdr:col>
      <xdr:colOff>9525</xdr:colOff>
      <xdr:row>399</xdr:row>
      <xdr:rowOff>0</xdr:rowOff>
    </xdr:to>
    <xdr:pic>
      <xdr:nvPicPr>
        <xdr:cNvPr id="1750" name="Imagem 1749">
          <a:extLst>
            <a:ext uri="{FF2B5EF4-FFF2-40B4-BE49-F238E27FC236}">
              <a16:creationId xmlns:a16="http://schemas.microsoft.com/office/drawing/2014/main" id="{C35B5991-E91A-46A0-AB02-B7F3EDB83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3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401</xdr:row>
      <xdr:rowOff>0</xdr:rowOff>
    </xdr:from>
    <xdr:to>
      <xdr:col>0</xdr:col>
      <xdr:colOff>9525</xdr:colOff>
      <xdr:row>401</xdr:row>
      <xdr:rowOff>0</xdr:rowOff>
    </xdr:to>
    <xdr:pic>
      <xdr:nvPicPr>
        <xdr:cNvPr id="1751" name="Imagem 1750">
          <a:extLst>
            <a:ext uri="{FF2B5EF4-FFF2-40B4-BE49-F238E27FC236}">
              <a16:creationId xmlns:a16="http://schemas.microsoft.com/office/drawing/2014/main" id="{4482A434-BAAC-4EDD-BE09-6A4EBF958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21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414</xdr:row>
      <xdr:rowOff>0</xdr:rowOff>
    </xdr:from>
    <xdr:to>
      <xdr:col>0</xdr:col>
      <xdr:colOff>9525</xdr:colOff>
      <xdr:row>414</xdr:row>
      <xdr:rowOff>0</xdr:rowOff>
    </xdr:to>
    <xdr:pic>
      <xdr:nvPicPr>
        <xdr:cNvPr id="1752" name="Imagem 1751">
          <a:extLst>
            <a:ext uri="{FF2B5EF4-FFF2-40B4-BE49-F238E27FC236}">
              <a16:creationId xmlns:a16="http://schemas.microsoft.com/office/drawing/2014/main" id="{35F48662-335F-4B0D-B9EB-788CFCF05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69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428</xdr:row>
      <xdr:rowOff>0</xdr:rowOff>
    </xdr:from>
    <xdr:to>
      <xdr:col>0</xdr:col>
      <xdr:colOff>9525</xdr:colOff>
      <xdr:row>428</xdr:row>
      <xdr:rowOff>0</xdr:rowOff>
    </xdr:to>
    <xdr:pic>
      <xdr:nvPicPr>
        <xdr:cNvPr id="1753" name="Imagem 1752">
          <a:extLst>
            <a:ext uri="{FF2B5EF4-FFF2-40B4-BE49-F238E27FC236}">
              <a16:creationId xmlns:a16="http://schemas.microsoft.com/office/drawing/2014/main" id="{4BA8A469-26BE-424A-925F-403D5188B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36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442</xdr:row>
      <xdr:rowOff>0</xdr:rowOff>
    </xdr:from>
    <xdr:to>
      <xdr:col>0</xdr:col>
      <xdr:colOff>9525</xdr:colOff>
      <xdr:row>442</xdr:row>
      <xdr:rowOff>0</xdr:rowOff>
    </xdr:to>
    <xdr:pic>
      <xdr:nvPicPr>
        <xdr:cNvPr id="1754" name="Imagem 1753">
          <a:extLst>
            <a:ext uri="{FF2B5EF4-FFF2-40B4-BE49-F238E27FC236}">
              <a16:creationId xmlns:a16="http://schemas.microsoft.com/office/drawing/2014/main" id="{DD702E6B-7100-4C55-A12B-2A0653939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03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463</xdr:row>
      <xdr:rowOff>0</xdr:rowOff>
    </xdr:from>
    <xdr:to>
      <xdr:col>0</xdr:col>
      <xdr:colOff>9525</xdr:colOff>
      <xdr:row>463</xdr:row>
      <xdr:rowOff>0</xdr:rowOff>
    </xdr:to>
    <xdr:pic>
      <xdr:nvPicPr>
        <xdr:cNvPr id="1755" name="Imagem 1754">
          <a:extLst>
            <a:ext uri="{FF2B5EF4-FFF2-40B4-BE49-F238E27FC236}">
              <a16:creationId xmlns:a16="http://schemas.microsoft.com/office/drawing/2014/main" id="{3BF24EEE-C2A5-4F83-A699-2D3D946E8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03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xdr:row>
      <xdr:rowOff>0</xdr:rowOff>
    </xdr:from>
    <xdr:to>
      <xdr:col>0</xdr:col>
      <xdr:colOff>9525</xdr:colOff>
      <xdr:row>473</xdr:row>
      <xdr:rowOff>0</xdr:rowOff>
    </xdr:to>
    <xdr:pic>
      <xdr:nvPicPr>
        <xdr:cNvPr id="1756" name="Imagem 1755">
          <a:extLst>
            <a:ext uri="{FF2B5EF4-FFF2-40B4-BE49-F238E27FC236}">
              <a16:creationId xmlns:a16="http://schemas.microsoft.com/office/drawing/2014/main" id="{B9B55062-B397-4113-9453-879837E87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93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484</xdr:row>
      <xdr:rowOff>0</xdr:rowOff>
    </xdr:from>
    <xdr:to>
      <xdr:col>0</xdr:col>
      <xdr:colOff>9525</xdr:colOff>
      <xdr:row>484</xdr:row>
      <xdr:rowOff>0</xdr:rowOff>
    </xdr:to>
    <xdr:pic>
      <xdr:nvPicPr>
        <xdr:cNvPr id="1757" name="Imagem 1756">
          <a:extLst>
            <a:ext uri="{FF2B5EF4-FFF2-40B4-BE49-F238E27FC236}">
              <a16:creationId xmlns:a16="http://schemas.microsoft.com/office/drawing/2014/main" id="{CCA51D0E-5BD6-4278-A4A6-853476F0F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03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499</xdr:row>
      <xdr:rowOff>0</xdr:rowOff>
    </xdr:from>
    <xdr:to>
      <xdr:col>0</xdr:col>
      <xdr:colOff>9525</xdr:colOff>
      <xdr:row>499</xdr:row>
      <xdr:rowOff>0</xdr:rowOff>
    </xdr:to>
    <xdr:pic>
      <xdr:nvPicPr>
        <xdr:cNvPr id="1758" name="Imagem 1757">
          <a:extLst>
            <a:ext uri="{FF2B5EF4-FFF2-40B4-BE49-F238E27FC236}">
              <a16:creationId xmlns:a16="http://schemas.microsoft.com/office/drawing/2014/main" id="{24A45C1C-D01A-4934-B92E-EE2D282CD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88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501</xdr:row>
      <xdr:rowOff>0</xdr:rowOff>
    </xdr:from>
    <xdr:to>
      <xdr:col>0</xdr:col>
      <xdr:colOff>9525</xdr:colOff>
      <xdr:row>501</xdr:row>
      <xdr:rowOff>0</xdr:rowOff>
    </xdr:to>
    <xdr:pic>
      <xdr:nvPicPr>
        <xdr:cNvPr id="1759" name="Imagem 1758">
          <a:extLst>
            <a:ext uri="{FF2B5EF4-FFF2-40B4-BE49-F238E27FC236}">
              <a16:creationId xmlns:a16="http://schemas.microsoft.com/office/drawing/2014/main" id="{EA69ABF1-F63A-4CAC-9244-8D0032B92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26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517</xdr:row>
      <xdr:rowOff>0</xdr:rowOff>
    </xdr:from>
    <xdr:to>
      <xdr:col>0</xdr:col>
      <xdr:colOff>9525</xdr:colOff>
      <xdr:row>517</xdr:row>
      <xdr:rowOff>0</xdr:rowOff>
    </xdr:to>
    <xdr:pic>
      <xdr:nvPicPr>
        <xdr:cNvPr id="1760" name="Imagem 1759">
          <a:extLst>
            <a:ext uri="{FF2B5EF4-FFF2-40B4-BE49-F238E27FC236}">
              <a16:creationId xmlns:a16="http://schemas.microsoft.com/office/drawing/2014/main" id="{F07D254F-7A67-4E55-96F7-E03FFC3A9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31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529</xdr:row>
      <xdr:rowOff>0</xdr:rowOff>
    </xdr:from>
    <xdr:to>
      <xdr:col>0</xdr:col>
      <xdr:colOff>9525</xdr:colOff>
      <xdr:row>529</xdr:row>
      <xdr:rowOff>0</xdr:rowOff>
    </xdr:to>
    <xdr:pic>
      <xdr:nvPicPr>
        <xdr:cNvPr id="1761" name="Imagem 1760">
          <a:extLst>
            <a:ext uri="{FF2B5EF4-FFF2-40B4-BE49-F238E27FC236}">
              <a16:creationId xmlns:a16="http://schemas.microsoft.com/office/drawing/2014/main" id="{DAAC3958-491D-40D4-BAAC-41A8C60DD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60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541</xdr:row>
      <xdr:rowOff>0</xdr:rowOff>
    </xdr:from>
    <xdr:to>
      <xdr:col>0</xdr:col>
      <xdr:colOff>9525</xdr:colOff>
      <xdr:row>541</xdr:row>
      <xdr:rowOff>0</xdr:rowOff>
    </xdr:to>
    <xdr:pic>
      <xdr:nvPicPr>
        <xdr:cNvPr id="1762" name="Imagem 1761">
          <a:extLst>
            <a:ext uri="{FF2B5EF4-FFF2-40B4-BE49-F238E27FC236}">
              <a16:creationId xmlns:a16="http://schemas.microsoft.com/office/drawing/2014/main" id="{A98300D6-B0D3-44D1-BD68-673E97D08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888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557</xdr:row>
      <xdr:rowOff>0</xdr:rowOff>
    </xdr:from>
    <xdr:to>
      <xdr:col>0</xdr:col>
      <xdr:colOff>9525</xdr:colOff>
      <xdr:row>557</xdr:row>
      <xdr:rowOff>0</xdr:rowOff>
    </xdr:to>
    <xdr:pic>
      <xdr:nvPicPr>
        <xdr:cNvPr id="1763" name="Imagem 1762">
          <a:extLst>
            <a:ext uri="{FF2B5EF4-FFF2-40B4-BE49-F238E27FC236}">
              <a16:creationId xmlns:a16="http://schemas.microsoft.com/office/drawing/2014/main" id="{BBCB77D2-8CA3-4869-8130-0C54506EE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93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570</xdr:row>
      <xdr:rowOff>0</xdr:rowOff>
    </xdr:from>
    <xdr:to>
      <xdr:col>0</xdr:col>
      <xdr:colOff>9525</xdr:colOff>
      <xdr:row>570</xdr:row>
      <xdr:rowOff>0</xdr:rowOff>
    </xdr:to>
    <xdr:pic>
      <xdr:nvPicPr>
        <xdr:cNvPr id="1764" name="Imagem 1763">
          <a:extLst>
            <a:ext uri="{FF2B5EF4-FFF2-40B4-BE49-F238E27FC236}">
              <a16:creationId xmlns:a16="http://schemas.microsoft.com/office/drawing/2014/main" id="{D75DCE94-1E5B-48AC-987F-A0C051B20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41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582</xdr:row>
      <xdr:rowOff>0</xdr:rowOff>
    </xdr:from>
    <xdr:to>
      <xdr:col>0</xdr:col>
      <xdr:colOff>9525</xdr:colOff>
      <xdr:row>582</xdr:row>
      <xdr:rowOff>0</xdr:rowOff>
    </xdr:to>
    <xdr:pic>
      <xdr:nvPicPr>
        <xdr:cNvPr id="1765" name="Imagem 1764">
          <a:extLst>
            <a:ext uri="{FF2B5EF4-FFF2-40B4-BE49-F238E27FC236}">
              <a16:creationId xmlns:a16="http://schemas.microsoft.com/office/drawing/2014/main" id="{384F9DEA-4D68-4C07-84A9-955D91FB1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70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594</xdr:row>
      <xdr:rowOff>0</xdr:rowOff>
    </xdr:from>
    <xdr:to>
      <xdr:col>0</xdr:col>
      <xdr:colOff>9525</xdr:colOff>
      <xdr:row>594</xdr:row>
      <xdr:rowOff>0</xdr:rowOff>
    </xdr:to>
    <xdr:pic>
      <xdr:nvPicPr>
        <xdr:cNvPr id="1766" name="Imagem 1765">
          <a:extLst>
            <a:ext uri="{FF2B5EF4-FFF2-40B4-BE49-F238E27FC236}">
              <a16:creationId xmlns:a16="http://schemas.microsoft.com/office/drawing/2014/main" id="{712A5688-61FB-4F65-A823-E853127C5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986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606</xdr:row>
      <xdr:rowOff>0</xdr:rowOff>
    </xdr:from>
    <xdr:to>
      <xdr:col>0</xdr:col>
      <xdr:colOff>9525</xdr:colOff>
      <xdr:row>606</xdr:row>
      <xdr:rowOff>0</xdr:rowOff>
    </xdr:to>
    <xdr:pic>
      <xdr:nvPicPr>
        <xdr:cNvPr id="1767" name="Imagem 1766">
          <a:extLst>
            <a:ext uri="{FF2B5EF4-FFF2-40B4-BE49-F238E27FC236}">
              <a16:creationId xmlns:a16="http://schemas.microsoft.com/office/drawing/2014/main" id="{5BB1EDC2-B396-4D70-9236-76CEC36C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27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618</xdr:row>
      <xdr:rowOff>0</xdr:rowOff>
    </xdr:from>
    <xdr:to>
      <xdr:col>0</xdr:col>
      <xdr:colOff>9525</xdr:colOff>
      <xdr:row>618</xdr:row>
      <xdr:rowOff>0</xdr:rowOff>
    </xdr:to>
    <xdr:pic>
      <xdr:nvPicPr>
        <xdr:cNvPr id="1768" name="Imagem 1767">
          <a:extLst>
            <a:ext uri="{FF2B5EF4-FFF2-40B4-BE49-F238E27FC236}">
              <a16:creationId xmlns:a16="http://schemas.microsoft.com/office/drawing/2014/main" id="{25DA3B8A-711F-4E5F-AF94-47AE0EBA5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55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636</xdr:row>
      <xdr:rowOff>0</xdr:rowOff>
    </xdr:from>
    <xdr:to>
      <xdr:col>0</xdr:col>
      <xdr:colOff>9525</xdr:colOff>
      <xdr:row>636</xdr:row>
      <xdr:rowOff>0</xdr:rowOff>
    </xdr:to>
    <xdr:pic>
      <xdr:nvPicPr>
        <xdr:cNvPr id="1769" name="Imagem 1768">
          <a:extLst>
            <a:ext uri="{FF2B5EF4-FFF2-40B4-BE49-F238E27FC236}">
              <a16:creationId xmlns:a16="http://schemas.microsoft.com/office/drawing/2014/main" id="{F528DFB0-463C-407D-9667-9F1891EF4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698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647</xdr:row>
      <xdr:rowOff>0</xdr:rowOff>
    </xdr:from>
    <xdr:to>
      <xdr:col>0</xdr:col>
      <xdr:colOff>9525</xdr:colOff>
      <xdr:row>647</xdr:row>
      <xdr:rowOff>0</xdr:rowOff>
    </xdr:to>
    <xdr:pic>
      <xdr:nvPicPr>
        <xdr:cNvPr id="1770" name="Imagem 1769">
          <a:extLst>
            <a:ext uri="{FF2B5EF4-FFF2-40B4-BE49-F238E27FC236}">
              <a16:creationId xmlns:a16="http://schemas.microsoft.com/office/drawing/2014/main" id="{A8514BCE-CAA8-4A3E-864B-4E33019EA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08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658</xdr:row>
      <xdr:rowOff>0</xdr:rowOff>
    </xdr:from>
    <xdr:to>
      <xdr:col>0</xdr:col>
      <xdr:colOff>9525</xdr:colOff>
      <xdr:row>658</xdr:row>
      <xdr:rowOff>0</xdr:rowOff>
    </xdr:to>
    <xdr:pic>
      <xdr:nvPicPr>
        <xdr:cNvPr id="1771" name="Imagem 1770">
          <a:extLst>
            <a:ext uri="{FF2B5EF4-FFF2-40B4-BE49-F238E27FC236}">
              <a16:creationId xmlns:a16="http://schemas.microsoft.com/office/drawing/2014/main" id="{9EFB0D70-DD14-4727-98F2-414A308BC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17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669</xdr:row>
      <xdr:rowOff>0</xdr:rowOff>
    </xdr:from>
    <xdr:to>
      <xdr:col>0</xdr:col>
      <xdr:colOff>9525</xdr:colOff>
      <xdr:row>669</xdr:row>
      <xdr:rowOff>0</xdr:rowOff>
    </xdr:to>
    <xdr:pic>
      <xdr:nvPicPr>
        <xdr:cNvPr id="1772" name="Imagem 1771">
          <a:extLst>
            <a:ext uri="{FF2B5EF4-FFF2-40B4-BE49-F238E27FC236}">
              <a16:creationId xmlns:a16="http://schemas.microsoft.com/office/drawing/2014/main" id="{1692CB3A-1FDF-4685-A87B-A98AFD49DA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27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680</xdr:row>
      <xdr:rowOff>0</xdr:rowOff>
    </xdr:from>
    <xdr:to>
      <xdr:col>0</xdr:col>
      <xdr:colOff>9525</xdr:colOff>
      <xdr:row>680</xdr:row>
      <xdr:rowOff>0</xdr:rowOff>
    </xdr:to>
    <xdr:pic>
      <xdr:nvPicPr>
        <xdr:cNvPr id="1773" name="Imagem 1772">
          <a:extLst>
            <a:ext uri="{FF2B5EF4-FFF2-40B4-BE49-F238E27FC236}">
              <a16:creationId xmlns:a16="http://schemas.microsoft.com/office/drawing/2014/main" id="{01130A6F-FCB5-4076-9E84-1664B57C3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36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691</xdr:row>
      <xdr:rowOff>0</xdr:rowOff>
    </xdr:from>
    <xdr:to>
      <xdr:col>0</xdr:col>
      <xdr:colOff>9525</xdr:colOff>
      <xdr:row>691</xdr:row>
      <xdr:rowOff>0</xdr:rowOff>
    </xdr:to>
    <xdr:pic>
      <xdr:nvPicPr>
        <xdr:cNvPr id="1774" name="Imagem 1773">
          <a:extLst>
            <a:ext uri="{FF2B5EF4-FFF2-40B4-BE49-F238E27FC236}">
              <a16:creationId xmlns:a16="http://schemas.microsoft.com/office/drawing/2014/main" id="{082F3D24-7267-4D6B-BBDC-750D3755A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46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705</xdr:row>
      <xdr:rowOff>0</xdr:rowOff>
    </xdr:from>
    <xdr:to>
      <xdr:col>0</xdr:col>
      <xdr:colOff>9525</xdr:colOff>
      <xdr:row>705</xdr:row>
      <xdr:rowOff>0</xdr:rowOff>
    </xdr:to>
    <xdr:pic>
      <xdr:nvPicPr>
        <xdr:cNvPr id="1775" name="Imagem 1774">
          <a:extLst>
            <a:ext uri="{FF2B5EF4-FFF2-40B4-BE49-F238E27FC236}">
              <a16:creationId xmlns:a16="http://schemas.microsoft.com/office/drawing/2014/main" id="{18C81BFC-9B26-4B4E-B9FA-9FFDE4B97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13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719</xdr:row>
      <xdr:rowOff>0</xdr:rowOff>
    </xdr:from>
    <xdr:to>
      <xdr:col>0</xdr:col>
      <xdr:colOff>9525</xdr:colOff>
      <xdr:row>719</xdr:row>
      <xdr:rowOff>0</xdr:rowOff>
    </xdr:to>
    <xdr:pic>
      <xdr:nvPicPr>
        <xdr:cNvPr id="1776" name="Imagem 1775">
          <a:extLst>
            <a:ext uri="{FF2B5EF4-FFF2-40B4-BE49-F238E27FC236}">
              <a16:creationId xmlns:a16="http://schemas.microsoft.com/office/drawing/2014/main" id="{33BA1D25-A08D-4532-B28F-5F390B4A6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79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730</xdr:row>
      <xdr:rowOff>0</xdr:rowOff>
    </xdr:from>
    <xdr:to>
      <xdr:col>0</xdr:col>
      <xdr:colOff>9525</xdr:colOff>
      <xdr:row>730</xdr:row>
      <xdr:rowOff>0</xdr:rowOff>
    </xdr:to>
    <xdr:pic>
      <xdr:nvPicPr>
        <xdr:cNvPr id="1777" name="Imagem 1776">
          <a:extLst>
            <a:ext uri="{FF2B5EF4-FFF2-40B4-BE49-F238E27FC236}">
              <a16:creationId xmlns:a16="http://schemas.microsoft.com/office/drawing/2014/main" id="{44C5E6D4-1C23-484A-A75B-5FD7FF9EC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89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732</xdr:row>
      <xdr:rowOff>0</xdr:rowOff>
    </xdr:from>
    <xdr:to>
      <xdr:col>0</xdr:col>
      <xdr:colOff>9525</xdr:colOff>
      <xdr:row>732</xdr:row>
      <xdr:rowOff>0</xdr:rowOff>
    </xdr:to>
    <xdr:pic>
      <xdr:nvPicPr>
        <xdr:cNvPr id="1778" name="Imagem 1777">
          <a:extLst>
            <a:ext uri="{FF2B5EF4-FFF2-40B4-BE49-F238E27FC236}">
              <a16:creationId xmlns:a16="http://schemas.microsoft.com/office/drawing/2014/main" id="{0FE80472-C9A0-44A4-AD80-3E4251E93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27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748</xdr:row>
      <xdr:rowOff>0</xdr:rowOff>
    </xdr:from>
    <xdr:to>
      <xdr:col>0</xdr:col>
      <xdr:colOff>9525</xdr:colOff>
      <xdr:row>748</xdr:row>
      <xdr:rowOff>0</xdr:rowOff>
    </xdr:to>
    <xdr:pic>
      <xdr:nvPicPr>
        <xdr:cNvPr id="1779" name="Imagem 1778">
          <a:extLst>
            <a:ext uri="{FF2B5EF4-FFF2-40B4-BE49-F238E27FC236}">
              <a16:creationId xmlns:a16="http://schemas.microsoft.com/office/drawing/2014/main" id="{9D0D0375-268F-476D-BD7F-FCCA52A3A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32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764</xdr:row>
      <xdr:rowOff>0</xdr:rowOff>
    </xdr:from>
    <xdr:to>
      <xdr:col>0</xdr:col>
      <xdr:colOff>9525</xdr:colOff>
      <xdr:row>764</xdr:row>
      <xdr:rowOff>0</xdr:rowOff>
    </xdr:to>
    <xdr:pic>
      <xdr:nvPicPr>
        <xdr:cNvPr id="1780" name="Imagem 1779">
          <a:extLst>
            <a:ext uri="{FF2B5EF4-FFF2-40B4-BE49-F238E27FC236}">
              <a16:creationId xmlns:a16="http://schemas.microsoft.com/office/drawing/2014/main" id="{6F1E8409-8C88-452E-8FED-E9E42A6B2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37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776</xdr:row>
      <xdr:rowOff>0</xdr:rowOff>
    </xdr:from>
    <xdr:to>
      <xdr:col>0</xdr:col>
      <xdr:colOff>9525</xdr:colOff>
      <xdr:row>776</xdr:row>
      <xdr:rowOff>0</xdr:rowOff>
    </xdr:to>
    <xdr:pic>
      <xdr:nvPicPr>
        <xdr:cNvPr id="1781" name="Imagem 1780">
          <a:extLst>
            <a:ext uri="{FF2B5EF4-FFF2-40B4-BE49-F238E27FC236}">
              <a16:creationId xmlns:a16="http://schemas.microsoft.com/office/drawing/2014/main" id="{6C92B6AD-A611-45AC-BB16-06C9D03A8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365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788</xdr:row>
      <xdr:rowOff>0</xdr:rowOff>
    </xdr:from>
    <xdr:to>
      <xdr:col>0</xdr:col>
      <xdr:colOff>9525</xdr:colOff>
      <xdr:row>788</xdr:row>
      <xdr:rowOff>0</xdr:rowOff>
    </xdr:to>
    <xdr:pic>
      <xdr:nvPicPr>
        <xdr:cNvPr id="1782" name="Imagem 1781">
          <a:extLst>
            <a:ext uri="{FF2B5EF4-FFF2-40B4-BE49-F238E27FC236}">
              <a16:creationId xmlns:a16="http://schemas.microsoft.com/office/drawing/2014/main" id="{55563FB9-F81F-41D6-89E1-ABF4B96F0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9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804</xdr:row>
      <xdr:rowOff>0</xdr:rowOff>
    </xdr:from>
    <xdr:to>
      <xdr:col>0</xdr:col>
      <xdr:colOff>9525</xdr:colOff>
      <xdr:row>804</xdr:row>
      <xdr:rowOff>0</xdr:rowOff>
    </xdr:to>
    <xdr:pic>
      <xdr:nvPicPr>
        <xdr:cNvPr id="1783" name="Imagem 1782">
          <a:extLst>
            <a:ext uri="{FF2B5EF4-FFF2-40B4-BE49-F238E27FC236}">
              <a16:creationId xmlns:a16="http://schemas.microsoft.com/office/drawing/2014/main" id="{157A33F4-C294-4DFE-9F1D-7A4327BB8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899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817</xdr:row>
      <xdr:rowOff>0</xdr:rowOff>
    </xdr:from>
    <xdr:to>
      <xdr:col>0</xdr:col>
      <xdr:colOff>9525</xdr:colOff>
      <xdr:row>817</xdr:row>
      <xdr:rowOff>0</xdr:rowOff>
    </xdr:to>
    <xdr:pic>
      <xdr:nvPicPr>
        <xdr:cNvPr id="1784" name="Imagem 1783">
          <a:extLst>
            <a:ext uri="{FF2B5EF4-FFF2-40B4-BE49-F238E27FC236}">
              <a16:creationId xmlns:a16="http://schemas.microsoft.com/office/drawing/2014/main" id="{2B044449-F8CB-409B-BF5D-7D273CA34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46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830</xdr:row>
      <xdr:rowOff>0</xdr:rowOff>
    </xdr:from>
    <xdr:to>
      <xdr:col>0</xdr:col>
      <xdr:colOff>9525</xdr:colOff>
      <xdr:row>830</xdr:row>
      <xdr:rowOff>0</xdr:rowOff>
    </xdr:to>
    <xdr:pic>
      <xdr:nvPicPr>
        <xdr:cNvPr id="1785" name="Imagem 1784">
          <a:extLst>
            <a:ext uri="{FF2B5EF4-FFF2-40B4-BE49-F238E27FC236}">
              <a16:creationId xmlns:a16="http://schemas.microsoft.com/office/drawing/2014/main" id="{D4E40B68-0DB9-491E-AC6C-15FBC9790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394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843</xdr:row>
      <xdr:rowOff>0</xdr:rowOff>
    </xdr:from>
    <xdr:to>
      <xdr:col>0</xdr:col>
      <xdr:colOff>9525</xdr:colOff>
      <xdr:row>843</xdr:row>
      <xdr:rowOff>0</xdr:rowOff>
    </xdr:to>
    <xdr:pic>
      <xdr:nvPicPr>
        <xdr:cNvPr id="1786" name="Imagem 1785">
          <a:extLst>
            <a:ext uri="{FF2B5EF4-FFF2-40B4-BE49-F238E27FC236}">
              <a16:creationId xmlns:a16="http://schemas.microsoft.com/office/drawing/2014/main" id="{CB20E718-78DE-4D71-A67C-36CCBD96B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642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855</xdr:row>
      <xdr:rowOff>0</xdr:rowOff>
    </xdr:from>
    <xdr:to>
      <xdr:col>0</xdr:col>
      <xdr:colOff>9525</xdr:colOff>
      <xdr:row>855</xdr:row>
      <xdr:rowOff>0</xdr:rowOff>
    </xdr:to>
    <xdr:pic>
      <xdr:nvPicPr>
        <xdr:cNvPr id="1787" name="Imagem 1786">
          <a:extLst>
            <a:ext uri="{FF2B5EF4-FFF2-40B4-BE49-F238E27FC236}">
              <a16:creationId xmlns:a16="http://schemas.microsoft.com/office/drawing/2014/main" id="{9D5EF2A5-15B6-4016-A08A-5A0961D36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0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867</xdr:row>
      <xdr:rowOff>0</xdr:rowOff>
    </xdr:from>
    <xdr:to>
      <xdr:col>0</xdr:col>
      <xdr:colOff>9525</xdr:colOff>
      <xdr:row>867</xdr:row>
      <xdr:rowOff>0</xdr:rowOff>
    </xdr:to>
    <xdr:pic>
      <xdr:nvPicPr>
        <xdr:cNvPr id="1788" name="Imagem 1787">
          <a:extLst>
            <a:ext uri="{FF2B5EF4-FFF2-40B4-BE49-F238E27FC236}">
              <a16:creationId xmlns:a16="http://schemas.microsoft.com/office/drawing/2014/main" id="{CB92E2D3-CA40-4FB7-8738-26FD905D9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99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879</xdr:row>
      <xdr:rowOff>0</xdr:rowOff>
    </xdr:from>
    <xdr:to>
      <xdr:col>0</xdr:col>
      <xdr:colOff>9525</xdr:colOff>
      <xdr:row>879</xdr:row>
      <xdr:rowOff>0</xdr:rowOff>
    </xdr:to>
    <xdr:pic>
      <xdr:nvPicPr>
        <xdr:cNvPr id="1789" name="Imagem 1788">
          <a:extLst>
            <a:ext uri="{FF2B5EF4-FFF2-40B4-BE49-F238E27FC236}">
              <a16:creationId xmlns:a16="http://schemas.microsoft.com/office/drawing/2014/main" id="{118F9E74-691E-4E10-9E8B-BD5094F65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27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891</xdr:row>
      <xdr:rowOff>0</xdr:rowOff>
    </xdr:from>
    <xdr:to>
      <xdr:col>0</xdr:col>
      <xdr:colOff>9525</xdr:colOff>
      <xdr:row>891</xdr:row>
      <xdr:rowOff>0</xdr:rowOff>
    </xdr:to>
    <xdr:pic>
      <xdr:nvPicPr>
        <xdr:cNvPr id="1790" name="Imagem 1789">
          <a:extLst>
            <a:ext uri="{FF2B5EF4-FFF2-40B4-BE49-F238E27FC236}">
              <a16:creationId xmlns:a16="http://schemas.microsoft.com/office/drawing/2014/main" id="{8ACEBDAA-5501-44FF-85E0-E59497FA7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556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903</xdr:row>
      <xdr:rowOff>0</xdr:rowOff>
    </xdr:from>
    <xdr:to>
      <xdr:col>0</xdr:col>
      <xdr:colOff>9525</xdr:colOff>
      <xdr:row>903</xdr:row>
      <xdr:rowOff>0</xdr:rowOff>
    </xdr:to>
    <xdr:pic>
      <xdr:nvPicPr>
        <xdr:cNvPr id="1791" name="Imagem 1790">
          <a:extLst>
            <a:ext uri="{FF2B5EF4-FFF2-40B4-BE49-F238E27FC236}">
              <a16:creationId xmlns:a16="http://schemas.microsoft.com/office/drawing/2014/main" id="{BBF204CC-9D04-43E9-8A4B-CB3E35F9F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85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5233</xdr:row>
      <xdr:rowOff>0</xdr:rowOff>
    </xdr:from>
    <xdr:to>
      <xdr:col>0</xdr:col>
      <xdr:colOff>9525</xdr:colOff>
      <xdr:row>5233</xdr:row>
      <xdr:rowOff>0</xdr:rowOff>
    </xdr:to>
    <xdr:pic>
      <xdr:nvPicPr>
        <xdr:cNvPr id="1792" name="Imagem 1791">
          <a:extLst>
            <a:ext uri="{FF2B5EF4-FFF2-40B4-BE49-F238E27FC236}">
              <a16:creationId xmlns:a16="http://schemas.microsoft.com/office/drawing/2014/main" id="{5A763936-286A-4CF6-B211-5E225CF49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27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5247</xdr:row>
      <xdr:rowOff>0</xdr:rowOff>
    </xdr:from>
    <xdr:to>
      <xdr:col>0</xdr:col>
      <xdr:colOff>9525</xdr:colOff>
      <xdr:row>5247</xdr:row>
      <xdr:rowOff>0</xdr:rowOff>
    </xdr:to>
    <xdr:pic>
      <xdr:nvPicPr>
        <xdr:cNvPr id="1793" name="Imagem 1792">
          <a:extLst>
            <a:ext uri="{FF2B5EF4-FFF2-40B4-BE49-F238E27FC236}">
              <a16:creationId xmlns:a16="http://schemas.microsoft.com/office/drawing/2014/main" id="{44AFA48A-5B8B-4683-8A72-7FC5B20FC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394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5258</xdr:row>
      <xdr:rowOff>0</xdr:rowOff>
    </xdr:from>
    <xdr:to>
      <xdr:col>0</xdr:col>
      <xdr:colOff>9525</xdr:colOff>
      <xdr:row>5258</xdr:row>
      <xdr:rowOff>0</xdr:rowOff>
    </xdr:to>
    <xdr:pic>
      <xdr:nvPicPr>
        <xdr:cNvPr id="1794" name="Imagem 1793">
          <a:extLst>
            <a:ext uri="{FF2B5EF4-FFF2-40B4-BE49-F238E27FC236}">
              <a16:creationId xmlns:a16="http://schemas.microsoft.com/office/drawing/2014/main" id="{F7DEE28C-D0B6-449C-BE54-D5AA9E127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04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5270</xdr:row>
      <xdr:rowOff>0</xdr:rowOff>
    </xdr:from>
    <xdr:to>
      <xdr:col>0</xdr:col>
      <xdr:colOff>9525</xdr:colOff>
      <xdr:row>5270</xdr:row>
      <xdr:rowOff>0</xdr:rowOff>
    </xdr:to>
    <xdr:pic>
      <xdr:nvPicPr>
        <xdr:cNvPr id="1795" name="Imagem 1794">
          <a:extLst>
            <a:ext uri="{FF2B5EF4-FFF2-40B4-BE49-F238E27FC236}">
              <a16:creationId xmlns:a16="http://schemas.microsoft.com/office/drawing/2014/main" id="{6FE0A5FB-A09F-468E-9AEA-3CE49F38A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32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5281</xdr:row>
      <xdr:rowOff>0</xdr:rowOff>
    </xdr:from>
    <xdr:to>
      <xdr:col>0</xdr:col>
      <xdr:colOff>9525</xdr:colOff>
      <xdr:row>5281</xdr:row>
      <xdr:rowOff>0</xdr:rowOff>
    </xdr:to>
    <xdr:pic>
      <xdr:nvPicPr>
        <xdr:cNvPr id="1796" name="Imagem 1795">
          <a:extLst>
            <a:ext uri="{FF2B5EF4-FFF2-40B4-BE49-F238E27FC236}">
              <a16:creationId xmlns:a16="http://schemas.microsoft.com/office/drawing/2014/main" id="{1D64B53C-CC23-4A77-A9AB-C186F5A7B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42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5292</xdr:row>
      <xdr:rowOff>0</xdr:rowOff>
    </xdr:from>
    <xdr:to>
      <xdr:col>0</xdr:col>
      <xdr:colOff>9525</xdr:colOff>
      <xdr:row>5292</xdr:row>
      <xdr:rowOff>0</xdr:rowOff>
    </xdr:to>
    <xdr:pic>
      <xdr:nvPicPr>
        <xdr:cNvPr id="1797" name="Imagem 1796">
          <a:extLst>
            <a:ext uri="{FF2B5EF4-FFF2-40B4-BE49-F238E27FC236}">
              <a16:creationId xmlns:a16="http://schemas.microsoft.com/office/drawing/2014/main" id="{EE1123BF-A398-4E38-85EA-0E65D80A4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51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5303</xdr:row>
      <xdr:rowOff>0</xdr:rowOff>
    </xdr:from>
    <xdr:to>
      <xdr:col>0</xdr:col>
      <xdr:colOff>9525</xdr:colOff>
      <xdr:row>5303</xdr:row>
      <xdr:rowOff>0</xdr:rowOff>
    </xdr:to>
    <xdr:pic>
      <xdr:nvPicPr>
        <xdr:cNvPr id="1798" name="Imagem 1797">
          <a:extLst>
            <a:ext uri="{FF2B5EF4-FFF2-40B4-BE49-F238E27FC236}">
              <a16:creationId xmlns:a16="http://schemas.microsoft.com/office/drawing/2014/main" id="{E4A46433-E6D3-43F0-8086-4BB0370CE4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461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5318</xdr:row>
      <xdr:rowOff>0</xdr:rowOff>
    </xdr:from>
    <xdr:to>
      <xdr:col>0</xdr:col>
      <xdr:colOff>9525</xdr:colOff>
      <xdr:row>5318</xdr:row>
      <xdr:rowOff>0</xdr:rowOff>
    </xdr:to>
    <xdr:pic>
      <xdr:nvPicPr>
        <xdr:cNvPr id="1799" name="Imagem 1798">
          <a:extLst>
            <a:ext uri="{FF2B5EF4-FFF2-40B4-BE49-F238E27FC236}">
              <a16:creationId xmlns:a16="http://schemas.microsoft.com/office/drawing/2014/main" id="{84697795-A5B3-4420-B784-C9B9401B7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47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5329</xdr:row>
      <xdr:rowOff>0</xdr:rowOff>
    </xdr:from>
    <xdr:to>
      <xdr:col>0</xdr:col>
      <xdr:colOff>9525</xdr:colOff>
      <xdr:row>5329</xdr:row>
      <xdr:rowOff>0</xdr:rowOff>
    </xdr:to>
    <xdr:pic>
      <xdr:nvPicPr>
        <xdr:cNvPr id="1800" name="Imagem 1799">
          <a:extLst>
            <a:ext uri="{FF2B5EF4-FFF2-40B4-BE49-F238E27FC236}">
              <a16:creationId xmlns:a16="http://schemas.microsoft.com/office/drawing/2014/main" id="{0FD86354-3B8E-4D56-BA44-2A8413687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56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922</xdr:row>
      <xdr:rowOff>0</xdr:rowOff>
    </xdr:from>
    <xdr:to>
      <xdr:col>0</xdr:col>
      <xdr:colOff>9525</xdr:colOff>
      <xdr:row>922</xdr:row>
      <xdr:rowOff>0</xdr:rowOff>
    </xdr:to>
    <xdr:pic>
      <xdr:nvPicPr>
        <xdr:cNvPr id="1801" name="Imagem 1800">
          <a:extLst>
            <a:ext uri="{FF2B5EF4-FFF2-40B4-BE49-F238E27FC236}">
              <a16:creationId xmlns:a16="http://schemas.microsoft.com/office/drawing/2014/main" id="{71F90554-0BBC-4178-90DE-C3D0A73AF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66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933</xdr:row>
      <xdr:rowOff>0</xdr:rowOff>
    </xdr:from>
    <xdr:to>
      <xdr:col>0</xdr:col>
      <xdr:colOff>9525</xdr:colOff>
      <xdr:row>933</xdr:row>
      <xdr:rowOff>0</xdr:rowOff>
    </xdr:to>
    <xdr:pic>
      <xdr:nvPicPr>
        <xdr:cNvPr id="1802" name="Imagem 1801">
          <a:extLst>
            <a:ext uri="{FF2B5EF4-FFF2-40B4-BE49-F238E27FC236}">
              <a16:creationId xmlns:a16="http://schemas.microsoft.com/office/drawing/2014/main" id="{CBC203CB-BC30-4AA9-8790-535345EC8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75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944</xdr:row>
      <xdr:rowOff>0</xdr:rowOff>
    </xdr:from>
    <xdr:to>
      <xdr:col>0</xdr:col>
      <xdr:colOff>9525</xdr:colOff>
      <xdr:row>944</xdr:row>
      <xdr:rowOff>0</xdr:rowOff>
    </xdr:to>
    <xdr:pic>
      <xdr:nvPicPr>
        <xdr:cNvPr id="1803" name="Imagem 1802">
          <a:extLst>
            <a:ext uri="{FF2B5EF4-FFF2-40B4-BE49-F238E27FC236}">
              <a16:creationId xmlns:a16="http://schemas.microsoft.com/office/drawing/2014/main" id="{13A17615-AA92-43A3-91FF-64D9947F7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585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955</xdr:row>
      <xdr:rowOff>0</xdr:rowOff>
    </xdr:from>
    <xdr:to>
      <xdr:col>0</xdr:col>
      <xdr:colOff>9525</xdr:colOff>
      <xdr:row>955</xdr:row>
      <xdr:rowOff>0</xdr:rowOff>
    </xdr:to>
    <xdr:pic>
      <xdr:nvPicPr>
        <xdr:cNvPr id="1804" name="Imagem 1803">
          <a:extLst>
            <a:ext uri="{FF2B5EF4-FFF2-40B4-BE49-F238E27FC236}">
              <a16:creationId xmlns:a16="http://schemas.microsoft.com/office/drawing/2014/main" id="{B6F3C2C1-FD28-4DA6-B1F4-F8C9DA973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94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967</xdr:row>
      <xdr:rowOff>0</xdr:rowOff>
    </xdr:from>
    <xdr:to>
      <xdr:col>0</xdr:col>
      <xdr:colOff>9525</xdr:colOff>
      <xdr:row>967</xdr:row>
      <xdr:rowOff>0</xdr:rowOff>
    </xdr:to>
    <xdr:pic>
      <xdr:nvPicPr>
        <xdr:cNvPr id="1805" name="Imagem 1804">
          <a:extLst>
            <a:ext uri="{FF2B5EF4-FFF2-40B4-BE49-F238E27FC236}">
              <a16:creationId xmlns:a16="http://schemas.microsoft.com/office/drawing/2014/main" id="{C36B9DB6-25F6-42B9-9A7B-61E1EBA7C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23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981</xdr:row>
      <xdr:rowOff>0</xdr:rowOff>
    </xdr:from>
    <xdr:to>
      <xdr:col>0</xdr:col>
      <xdr:colOff>9525</xdr:colOff>
      <xdr:row>981</xdr:row>
      <xdr:rowOff>0</xdr:rowOff>
    </xdr:to>
    <xdr:pic>
      <xdr:nvPicPr>
        <xdr:cNvPr id="1806" name="Imagem 1805">
          <a:extLst>
            <a:ext uri="{FF2B5EF4-FFF2-40B4-BE49-F238E27FC236}">
              <a16:creationId xmlns:a16="http://schemas.microsoft.com/office/drawing/2014/main" id="{A6801A7C-2E87-4692-A71A-5FB66D0F3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2902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992</xdr:row>
      <xdr:rowOff>0</xdr:rowOff>
    </xdr:from>
    <xdr:to>
      <xdr:col>0</xdr:col>
      <xdr:colOff>9525</xdr:colOff>
      <xdr:row>992</xdr:row>
      <xdr:rowOff>0</xdr:rowOff>
    </xdr:to>
    <xdr:pic>
      <xdr:nvPicPr>
        <xdr:cNvPr id="1807" name="Imagem 1806">
          <a:extLst>
            <a:ext uri="{FF2B5EF4-FFF2-40B4-BE49-F238E27FC236}">
              <a16:creationId xmlns:a16="http://schemas.microsoft.com/office/drawing/2014/main" id="{4D6184BF-8E83-438C-B7B8-4E45B6FDA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99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1004</xdr:row>
      <xdr:rowOff>0</xdr:rowOff>
    </xdr:from>
    <xdr:to>
      <xdr:col>0</xdr:col>
      <xdr:colOff>9525</xdr:colOff>
      <xdr:row>1004</xdr:row>
      <xdr:rowOff>0</xdr:rowOff>
    </xdr:to>
    <xdr:pic>
      <xdr:nvPicPr>
        <xdr:cNvPr id="1808" name="Imagem 1807">
          <a:extLst>
            <a:ext uri="{FF2B5EF4-FFF2-40B4-BE49-F238E27FC236}">
              <a16:creationId xmlns:a16="http://schemas.microsoft.com/office/drawing/2014/main" id="{B46E522F-E985-41AE-BFD5-E84D6793E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28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1006</xdr:row>
      <xdr:rowOff>0</xdr:rowOff>
    </xdr:from>
    <xdr:to>
      <xdr:col>0</xdr:col>
      <xdr:colOff>9525</xdr:colOff>
      <xdr:row>1006</xdr:row>
      <xdr:rowOff>0</xdr:rowOff>
    </xdr:to>
    <xdr:pic>
      <xdr:nvPicPr>
        <xdr:cNvPr id="1809" name="Imagem 1808">
          <a:extLst>
            <a:ext uri="{FF2B5EF4-FFF2-40B4-BE49-F238E27FC236}">
              <a16:creationId xmlns:a16="http://schemas.microsoft.com/office/drawing/2014/main" id="{235B147F-A628-460E-B819-529959362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66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1022</xdr:row>
      <xdr:rowOff>0</xdr:rowOff>
    </xdr:from>
    <xdr:to>
      <xdr:col>0</xdr:col>
      <xdr:colOff>9525</xdr:colOff>
      <xdr:row>1022</xdr:row>
      <xdr:rowOff>0</xdr:rowOff>
    </xdr:to>
    <xdr:pic>
      <xdr:nvPicPr>
        <xdr:cNvPr id="1810" name="Imagem 1809">
          <a:extLst>
            <a:ext uri="{FF2B5EF4-FFF2-40B4-BE49-F238E27FC236}">
              <a16:creationId xmlns:a16="http://schemas.microsoft.com/office/drawing/2014/main" id="{5DC2B9B8-6EBA-4A5E-A81C-979717762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71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1033</xdr:row>
      <xdr:rowOff>0</xdr:rowOff>
    </xdr:from>
    <xdr:to>
      <xdr:col>0</xdr:col>
      <xdr:colOff>9525</xdr:colOff>
      <xdr:row>1033</xdr:row>
      <xdr:rowOff>0</xdr:rowOff>
    </xdr:to>
    <xdr:pic>
      <xdr:nvPicPr>
        <xdr:cNvPr id="1811" name="Imagem 1810">
          <a:extLst>
            <a:ext uri="{FF2B5EF4-FFF2-40B4-BE49-F238E27FC236}">
              <a16:creationId xmlns:a16="http://schemas.microsoft.com/office/drawing/2014/main" id="{1F48641B-095E-469B-BB9F-6EE46068E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280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1045</xdr:row>
      <xdr:rowOff>0</xdr:rowOff>
    </xdr:from>
    <xdr:to>
      <xdr:col>0</xdr:col>
      <xdr:colOff>9525</xdr:colOff>
      <xdr:row>1045</xdr:row>
      <xdr:rowOff>0</xdr:rowOff>
    </xdr:to>
    <xdr:pic>
      <xdr:nvPicPr>
        <xdr:cNvPr id="1812" name="Imagem 1811">
          <a:extLst>
            <a:ext uri="{FF2B5EF4-FFF2-40B4-BE49-F238E27FC236}">
              <a16:creationId xmlns:a16="http://schemas.microsoft.com/office/drawing/2014/main" id="{CDD276A0-E8F6-4F13-9CB4-E2BDD3666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09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0</xdr:rowOff>
    </xdr:from>
    <xdr:to>
      <xdr:col>0</xdr:col>
      <xdr:colOff>9525</xdr:colOff>
      <xdr:row>1056</xdr:row>
      <xdr:rowOff>0</xdr:rowOff>
    </xdr:to>
    <xdr:pic>
      <xdr:nvPicPr>
        <xdr:cNvPr id="1813" name="Imagem 1812">
          <a:extLst>
            <a:ext uri="{FF2B5EF4-FFF2-40B4-BE49-F238E27FC236}">
              <a16:creationId xmlns:a16="http://schemas.microsoft.com/office/drawing/2014/main" id="{5B09DB35-CF5D-473B-9167-BFEAB2767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719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1067</xdr:row>
      <xdr:rowOff>0</xdr:rowOff>
    </xdr:from>
    <xdr:to>
      <xdr:col>0</xdr:col>
      <xdr:colOff>9525</xdr:colOff>
      <xdr:row>1067</xdr:row>
      <xdr:rowOff>0</xdr:rowOff>
    </xdr:to>
    <xdr:pic>
      <xdr:nvPicPr>
        <xdr:cNvPr id="1814" name="Imagem 1813">
          <a:extLst>
            <a:ext uri="{FF2B5EF4-FFF2-40B4-BE49-F238E27FC236}">
              <a16:creationId xmlns:a16="http://schemas.microsoft.com/office/drawing/2014/main" id="{F3FB80C6-DD94-4D3C-A4FA-63FB50B34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285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1078</xdr:row>
      <xdr:rowOff>0</xdr:rowOff>
    </xdr:from>
    <xdr:to>
      <xdr:col>0</xdr:col>
      <xdr:colOff>9525</xdr:colOff>
      <xdr:row>1078</xdr:row>
      <xdr:rowOff>0</xdr:rowOff>
    </xdr:to>
    <xdr:pic>
      <xdr:nvPicPr>
        <xdr:cNvPr id="1815" name="Imagem 1814">
          <a:extLst>
            <a:ext uri="{FF2B5EF4-FFF2-40B4-BE49-F238E27FC236}">
              <a16:creationId xmlns:a16="http://schemas.microsoft.com/office/drawing/2014/main" id="{C3F21582-3E07-46D7-A7FC-4CEA0BC28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138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1092</xdr:row>
      <xdr:rowOff>0</xdr:rowOff>
    </xdr:from>
    <xdr:to>
      <xdr:col>0</xdr:col>
      <xdr:colOff>9525</xdr:colOff>
      <xdr:row>1092</xdr:row>
      <xdr:rowOff>0</xdr:rowOff>
    </xdr:to>
    <xdr:pic>
      <xdr:nvPicPr>
        <xdr:cNvPr id="1816" name="Imagem 1815">
          <a:extLst>
            <a:ext uri="{FF2B5EF4-FFF2-40B4-BE49-F238E27FC236}">
              <a16:creationId xmlns:a16="http://schemas.microsoft.com/office/drawing/2014/main" id="{14793B3E-F676-438C-9039-1A18A126EB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1106</xdr:row>
      <xdr:rowOff>0</xdr:rowOff>
    </xdr:from>
    <xdr:to>
      <xdr:col>0</xdr:col>
      <xdr:colOff>9525</xdr:colOff>
      <xdr:row>1106</xdr:row>
      <xdr:rowOff>0</xdr:rowOff>
    </xdr:to>
    <xdr:pic>
      <xdr:nvPicPr>
        <xdr:cNvPr id="1817" name="Imagem 1816">
          <a:extLst>
            <a:ext uri="{FF2B5EF4-FFF2-40B4-BE49-F238E27FC236}">
              <a16:creationId xmlns:a16="http://schemas.microsoft.com/office/drawing/2014/main" id="{CC536F70-B5FF-4922-B0BB-3AB564100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671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1117</xdr:row>
      <xdr:rowOff>0</xdr:rowOff>
    </xdr:from>
    <xdr:to>
      <xdr:col>0</xdr:col>
      <xdr:colOff>9525</xdr:colOff>
      <xdr:row>1117</xdr:row>
      <xdr:rowOff>0</xdr:rowOff>
    </xdr:to>
    <xdr:pic>
      <xdr:nvPicPr>
        <xdr:cNvPr id="1818" name="Imagem 1817">
          <a:extLst>
            <a:ext uri="{FF2B5EF4-FFF2-40B4-BE49-F238E27FC236}">
              <a16:creationId xmlns:a16="http://schemas.microsoft.com/office/drawing/2014/main" id="{FF1B9C7B-D91A-49C6-8AB0-49731D418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81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1119</xdr:row>
      <xdr:rowOff>0</xdr:rowOff>
    </xdr:from>
    <xdr:to>
      <xdr:col>0</xdr:col>
      <xdr:colOff>9525</xdr:colOff>
      <xdr:row>1119</xdr:row>
      <xdr:rowOff>0</xdr:rowOff>
    </xdr:to>
    <xdr:pic>
      <xdr:nvPicPr>
        <xdr:cNvPr id="1819" name="Imagem 1818">
          <a:extLst>
            <a:ext uri="{FF2B5EF4-FFF2-40B4-BE49-F238E27FC236}">
              <a16:creationId xmlns:a16="http://schemas.microsoft.com/office/drawing/2014/main" id="{5078F34E-64EC-4279-97A6-2586CD382A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919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1137</xdr:row>
      <xdr:rowOff>0</xdr:rowOff>
    </xdr:from>
    <xdr:to>
      <xdr:col>0</xdr:col>
      <xdr:colOff>9525</xdr:colOff>
      <xdr:row>1137</xdr:row>
      <xdr:rowOff>0</xdr:rowOff>
    </xdr:to>
    <xdr:pic>
      <xdr:nvPicPr>
        <xdr:cNvPr id="1820" name="Imagem 1819">
          <a:extLst>
            <a:ext uri="{FF2B5EF4-FFF2-40B4-BE49-F238E27FC236}">
              <a16:creationId xmlns:a16="http://schemas.microsoft.com/office/drawing/2014/main" id="{D76068B7-B885-4757-BB41-3A3102761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62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1154</xdr:row>
      <xdr:rowOff>0</xdr:rowOff>
    </xdr:from>
    <xdr:to>
      <xdr:col>0</xdr:col>
      <xdr:colOff>9525</xdr:colOff>
      <xdr:row>1154</xdr:row>
      <xdr:rowOff>0</xdr:rowOff>
    </xdr:to>
    <xdr:pic>
      <xdr:nvPicPr>
        <xdr:cNvPr id="1821" name="Imagem 1820">
          <a:extLst>
            <a:ext uri="{FF2B5EF4-FFF2-40B4-BE49-F238E27FC236}">
              <a16:creationId xmlns:a16="http://schemas.microsoft.com/office/drawing/2014/main" id="{EAD4BB3D-B468-4DF5-AB28-2B9B5559E1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85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1172</xdr:row>
      <xdr:rowOff>0</xdr:rowOff>
    </xdr:from>
    <xdr:to>
      <xdr:col>0</xdr:col>
      <xdr:colOff>9525</xdr:colOff>
      <xdr:row>1172</xdr:row>
      <xdr:rowOff>0</xdr:rowOff>
    </xdr:to>
    <xdr:pic>
      <xdr:nvPicPr>
        <xdr:cNvPr id="1822" name="Imagem 1821">
          <a:extLst>
            <a:ext uri="{FF2B5EF4-FFF2-40B4-BE49-F238E27FC236}">
              <a16:creationId xmlns:a16="http://schemas.microsoft.com/office/drawing/2014/main" id="{AA5B716A-F02E-445C-A66B-59F95B05E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928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1193</xdr:row>
      <xdr:rowOff>0</xdr:rowOff>
    </xdr:from>
    <xdr:to>
      <xdr:col>0</xdr:col>
      <xdr:colOff>9525</xdr:colOff>
      <xdr:row>1193</xdr:row>
      <xdr:rowOff>0</xdr:rowOff>
    </xdr:to>
    <xdr:pic>
      <xdr:nvPicPr>
        <xdr:cNvPr id="1823" name="Imagem 1822">
          <a:extLst>
            <a:ext uri="{FF2B5EF4-FFF2-40B4-BE49-F238E27FC236}">
              <a16:creationId xmlns:a16="http://schemas.microsoft.com/office/drawing/2014/main" id="{A0E365C4-8B17-4C46-BDC0-FC2A3444C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328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1216</xdr:row>
      <xdr:rowOff>0</xdr:rowOff>
    </xdr:from>
    <xdr:to>
      <xdr:col>0</xdr:col>
      <xdr:colOff>9525</xdr:colOff>
      <xdr:row>1216</xdr:row>
      <xdr:rowOff>0</xdr:rowOff>
    </xdr:to>
    <xdr:pic>
      <xdr:nvPicPr>
        <xdr:cNvPr id="1824" name="Imagem 1823">
          <a:extLst>
            <a:ext uri="{FF2B5EF4-FFF2-40B4-BE49-F238E27FC236}">
              <a16:creationId xmlns:a16="http://schemas.microsoft.com/office/drawing/2014/main" id="{D143309C-6CF5-4CD2-9A9A-B6CA54726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67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1235</xdr:row>
      <xdr:rowOff>0</xdr:rowOff>
    </xdr:from>
    <xdr:to>
      <xdr:col>0</xdr:col>
      <xdr:colOff>9525</xdr:colOff>
      <xdr:row>1235</xdr:row>
      <xdr:rowOff>0</xdr:rowOff>
    </xdr:to>
    <xdr:pic>
      <xdr:nvPicPr>
        <xdr:cNvPr id="1825" name="Imagem 1824">
          <a:extLst>
            <a:ext uri="{FF2B5EF4-FFF2-40B4-BE49-F238E27FC236}">
              <a16:creationId xmlns:a16="http://schemas.microsoft.com/office/drawing/2014/main" id="{BF42A4DC-5FE1-4B84-8541-6478CCE41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28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1237</xdr:row>
      <xdr:rowOff>0</xdr:rowOff>
    </xdr:from>
    <xdr:to>
      <xdr:col>0</xdr:col>
      <xdr:colOff>9525</xdr:colOff>
      <xdr:row>1237</xdr:row>
      <xdr:rowOff>0</xdr:rowOff>
    </xdr:to>
    <xdr:pic>
      <xdr:nvPicPr>
        <xdr:cNvPr id="1826" name="Imagem 1825">
          <a:extLst>
            <a:ext uri="{FF2B5EF4-FFF2-40B4-BE49-F238E27FC236}">
              <a16:creationId xmlns:a16="http://schemas.microsoft.com/office/drawing/2014/main" id="{54879E7C-B9FF-47A3-8AC5-687CAE383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67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1251</xdr:row>
      <xdr:rowOff>0</xdr:rowOff>
    </xdr:from>
    <xdr:to>
      <xdr:col>0</xdr:col>
      <xdr:colOff>9525</xdr:colOff>
      <xdr:row>1251</xdr:row>
      <xdr:rowOff>0</xdr:rowOff>
    </xdr:to>
    <xdr:pic>
      <xdr:nvPicPr>
        <xdr:cNvPr id="1827" name="Imagem 1826">
          <a:extLst>
            <a:ext uri="{FF2B5EF4-FFF2-40B4-BE49-F238E27FC236}">
              <a16:creationId xmlns:a16="http://schemas.microsoft.com/office/drawing/2014/main" id="{8B424342-3AA7-4CD1-9800-D9306AB6E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433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1271</xdr:row>
      <xdr:rowOff>0</xdr:rowOff>
    </xdr:from>
    <xdr:to>
      <xdr:col>0</xdr:col>
      <xdr:colOff>9525</xdr:colOff>
      <xdr:row>1271</xdr:row>
      <xdr:rowOff>0</xdr:rowOff>
    </xdr:to>
    <xdr:pic>
      <xdr:nvPicPr>
        <xdr:cNvPr id="1828" name="Imagem 1827">
          <a:extLst>
            <a:ext uri="{FF2B5EF4-FFF2-40B4-BE49-F238E27FC236}">
              <a16:creationId xmlns:a16="http://schemas.microsoft.com/office/drawing/2014/main" id="{3E492D2B-B731-46CF-A365-3EFBB53E6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814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1284</xdr:row>
      <xdr:rowOff>0</xdr:rowOff>
    </xdr:from>
    <xdr:to>
      <xdr:col>0</xdr:col>
      <xdr:colOff>9525</xdr:colOff>
      <xdr:row>1284</xdr:row>
      <xdr:rowOff>0</xdr:rowOff>
    </xdr:to>
    <xdr:pic>
      <xdr:nvPicPr>
        <xdr:cNvPr id="1829" name="Imagem 1828">
          <a:extLst>
            <a:ext uri="{FF2B5EF4-FFF2-40B4-BE49-F238E27FC236}">
              <a16:creationId xmlns:a16="http://schemas.microsoft.com/office/drawing/2014/main" id="{9347A55D-3B03-40F6-A627-635B80F0C8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062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1294</xdr:row>
      <xdr:rowOff>0</xdr:rowOff>
    </xdr:from>
    <xdr:to>
      <xdr:col>0</xdr:col>
      <xdr:colOff>9525</xdr:colOff>
      <xdr:row>1294</xdr:row>
      <xdr:rowOff>0</xdr:rowOff>
    </xdr:to>
    <xdr:pic>
      <xdr:nvPicPr>
        <xdr:cNvPr id="1830" name="Imagem 1829">
          <a:extLst>
            <a:ext uri="{FF2B5EF4-FFF2-40B4-BE49-F238E27FC236}">
              <a16:creationId xmlns:a16="http://schemas.microsoft.com/office/drawing/2014/main" id="{5AD5E2D6-4293-40BD-A145-43D839CF6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52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1305</xdr:row>
      <xdr:rowOff>0</xdr:rowOff>
    </xdr:from>
    <xdr:to>
      <xdr:col>0</xdr:col>
      <xdr:colOff>9525</xdr:colOff>
      <xdr:row>1305</xdr:row>
      <xdr:rowOff>0</xdr:rowOff>
    </xdr:to>
    <xdr:pic>
      <xdr:nvPicPr>
        <xdr:cNvPr id="1831" name="Imagem 1830">
          <a:extLst>
            <a:ext uri="{FF2B5EF4-FFF2-40B4-BE49-F238E27FC236}">
              <a16:creationId xmlns:a16="http://schemas.microsoft.com/office/drawing/2014/main" id="{52981E22-D81C-4E27-B0BA-98FAD2D69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4624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1320</xdr:row>
      <xdr:rowOff>0</xdr:rowOff>
    </xdr:from>
    <xdr:to>
      <xdr:col>0</xdr:col>
      <xdr:colOff>9525</xdr:colOff>
      <xdr:row>1320</xdr:row>
      <xdr:rowOff>0</xdr:rowOff>
    </xdr:to>
    <xdr:pic>
      <xdr:nvPicPr>
        <xdr:cNvPr id="1832" name="Imagem 1831">
          <a:extLst>
            <a:ext uri="{FF2B5EF4-FFF2-40B4-BE49-F238E27FC236}">
              <a16:creationId xmlns:a16="http://schemas.microsoft.com/office/drawing/2014/main" id="{8F9296C4-63FC-451E-9352-2350579E0E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482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1335</xdr:row>
      <xdr:rowOff>0</xdr:rowOff>
    </xdr:from>
    <xdr:to>
      <xdr:col>0</xdr:col>
      <xdr:colOff>9525</xdr:colOff>
      <xdr:row>1335</xdr:row>
      <xdr:rowOff>0</xdr:rowOff>
    </xdr:to>
    <xdr:pic>
      <xdr:nvPicPr>
        <xdr:cNvPr id="1833" name="Imagem 1832">
          <a:extLst>
            <a:ext uri="{FF2B5EF4-FFF2-40B4-BE49-F238E27FC236}">
              <a16:creationId xmlns:a16="http://schemas.microsoft.com/office/drawing/2014/main" id="{FDE9B9A8-AA79-4EE8-9A92-2753ED116B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33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1349</xdr:row>
      <xdr:rowOff>0</xdr:rowOff>
    </xdr:from>
    <xdr:to>
      <xdr:col>0</xdr:col>
      <xdr:colOff>9525</xdr:colOff>
      <xdr:row>1349</xdr:row>
      <xdr:rowOff>0</xdr:rowOff>
    </xdr:to>
    <xdr:pic>
      <xdr:nvPicPr>
        <xdr:cNvPr id="1834" name="Imagem 1833">
          <a:extLst>
            <a:ext uri="{FF2B5EF4-FFF2-40B4-BE49-F238E27FC236}">
              <a16:creationId xmlns:a16="http://schemas.microsoft.com/office/drawing/2014/main" id="{91281C7B-C9B9-4FC9-B3DE-C347CDAD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300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1369</xdr:row>
      <xdr:rowOff>0</xdr:rowOff>
    </xdr:from>
    <xdr:to>
      <xdr:col>0</xdr:col>
      <xdr:colOff>9525</xdr:colOff>
      <xdr:row>1369</xdr:row>
      <xdr:rowOff>0</xdr:rowOff>
    </xdr:to>
    <xdr:pic>
      <xdr:nvPicPr>
        <xdr:cNvPr id="1835" name="Imagem 1834">
          <a:extLst>
            <a:ext uri="{FF2B5EF4-FFF2-40B4-BE49-F238E27FC236}">
              <a16:creationId xmlns:a16="http://schemas.microsoft.com/office/drawing/2014/main" id="{92D3BFBC-8131-4B55-8947-5DFC71A9C9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81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1389</xdr:row>
      <xdr:rowOff>0</xdr:rowOff>
    </xdr:from>
    <xdr:to>
      <xdr:col>0</xdr:col>
      <xdr:colOff>9525</xdr:colOff>
      <xdr:row>1389</xdr:row>
      <xdr:rowOff>0</xdr:rowOff>
    </xdr:to>
    <xdr:pic>
      <xdr:nvPicPr>
        <xdr:cNvPr id="1836" name="Imagem 1835">
          <a:extLst>
            <a:ext uri="{FF2B5EF4-FFF2-40B4-BE49-F238E27FC236}">
              <a16:creationId xmlns:a16="http://schemas.microsoft.com/office/drawing/2014/main" id="{8ECF9F43-2233-4132-90CB-009036A35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62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1391</xdr:row>
      <xdr:rowOff>0</xdr:rowOff>
    </xdr:from>
    <xdr:to>
      <xdr:col>0</xdr:col>
      <xdr:colOff>9525</xdr:colOff>
      <xdr:row>1391</xdr:row>
      <xdr:rowOff>0</xdr:rowOff>
    </xdr:to>
    <xdr:pic>
      <xdr:nvPicPr>
        <xdr:cNvPr id="1837" name="Imagem 1836">
          <a:extLst>
            <a:ext uri="{FF2B5EF4-FFF2-40B4-BE49-F238E27FC236}">
              <a16:creationId xmlns:a16="http://schemas.microsoft.com/office/drawing/2014/main" id="{835E848D-5966-4A84-BE4D-7C3DE1583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00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1412</xdr:row>
      <xdr:rowOff>0</xdr:rowOff>
    </xdr:from>
    <xdr:to>
      <xdr:col>0</xdr:col>
      <xdr:colOff>9525</xdr:colOff>
      <xdr:row>1412</xdr:row>
      <xdr:rowOff>0</xdr:rowOff>
    </xdr:to>
    <xdr:pic>
      <xdr:nvPicPr>
        <xdr:cNvPr id="1838" name="Imagem 1837">
          <a:extLst>
            <a:ext uri="{FF2B5EF4-FFF2-40B4-BE49-F238E27FC236}">
              <a16:creationId xmlns:a16="http://schemas.microsoft.com/office/drawing/2014/main" id="{E7C80948-91AA-4D2A-A866-D08D79466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00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1430</xdr:row>
      <xdr:rowOff>0</xdr:rowOff>
    </xdr:from>
    <xdr:to>
      <xdr:col>0</xdr:col>
      <xdr:colOff>9525</xdr:colOff>
      <xdr:row>1430</xdr:row>
      <xdr:rowOff>0</xdr:rowOff>
    </xdr:to>
    <xdr:pic>
      <xdr:nvPicPr>
        <xdr:cNvPr id="1839" name="Imagem 1838">
          <a:extLst>
            <a:ext uri="{FF2B5EF4-FFF2-40B4-BE49-F238E27FC236}">
              <a16:creationId xmlns:a16="http://schemas.microsoft.com/office/drawing/2014/main" id="{E4693116-FE79-4360-9828-2CFE90471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43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1444</xdr:row>
      <xdr:rowOff>0</xdr:rowOff>
    </xdr:from>
    <xdr:to>
      <xdr:col>0</xdr:col>
      <xdr:colOff>9525</xdr:colOff>
      <xdr:row>1444</xdr:row>
      <xdr:rowOff>0</xdr:rowOff>
    </xdr:to>
    <xdr:pic>
      <xdr:nvPicPr>
        <xdr:cNvPr id="1840" name="Imagem 1839">
          <a:extLst>
            <a:ext uri="{FF2B5EF4-FFF2-40B4-BE49-F238E27FC236}">
              <a16:creationId xmlns:a16="http://schemas.microsoft.com/office/drawing/2014/main" id="{E5006399-7559-46C7-9CE3-E4FBEC7F0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110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1456</xdr:row>
      <xdr:rowOff>0</xdr:rowOff>
    </xdr:from>
    <xdr:to>
      <xdr:col>0</xdr:col>
      <xdr:colOff>9525</xdr:colOff>
      <xdr:row>1456</xdr:row>
      <xdr:rowOff>0</xdr:rowOff>
    </xdr:to>
    <xdr:pic>
      <xdr:nvPicPr>
        <xdr:cNvPr id="1841" name="Imagem 1840">
          <a:extLst>
            <a:ext uri="{FF2B5EF4-FFF2-40B4-BE49-F238E27FC236}">
              <a16:creationId xmlns:a16="http://schemas.microsoft.com/office/drawing/2014/main" id="{D390F14D-F7D2-4037-B372-A28FA7145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339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1469</xdr:row>
      <xdr:rowOff>0</xdr:rowOff>
    </xdr:from>
    <xdr:to>
      <xdr:col>0</xdr:col>
      <xdr:colOff>9525</xdr:colOff>
      <xdr:row>1469</xdr:row>
      <xdr:rowOff>0</xdr:rowOff>
    </xdr:to>
    <xdr:pic>
      <xdr:nvPicPr>
        <xdr:cNvPr id="1842" name="Imagem 1841">
          <a:extLst>
            <a:ext uri="{FF2B5EF4-FFF2-40B4-BE49-F238E27FC236}">
              <a16:creationId xmlns:a16="http://schemas.microsoft.com/office/drawing/2014/main" id="{9B5FDAF2-E2A9-4852-BAA4-B9A05C7A9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586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1482</xdr:row>
      <xdr:rowOff>0</xdr:rowOff>
    </xdr:from>
    <xdr:to>
      <xdr:col>0</xdr:col>
      <xdr:colOff>9525</xdr:colOff>
      <xdr:row>1482</xdr:row>
      <xdr:rowOff>0</xdr:rowOff>
    </xdr:to>
    <xdr:pic>
      <xdr:nvPicPr>
        <xdr:cNvPr id="1843" name="Imagem 1842">
          <a:extLst>
            <a:ext uri="{FF2B5EF4-FFF2-40B4-BE49-F238E27FC236}">
              <a16:creationId xmlns:a16="http://schemas.microsoft.com/office/drawing/2014/main" id="{CAF33CB4-28FC-4A59-91B1-01C630AAB9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34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1495</xdr:row>
      <xdr:rowOff>0</xdr:rowOff>
    </xdr:from>
    <xdr:to>
      <xdr:col>0</xdr:col>
      <xdr:colOff>9525</xdr:colOff>
      <xdr:row>1495</xdr:row>
      <xdr:rowOff>0</xdr:rowOff>
    </xdr:to>
    <xdr:pic>
      <xdr:nvPicPr>
        <xdr:cNvPr id="1844" name="Imagem 1843">
          <a:extLst>
            <a:ext uri="{FF2B5EF4-FFF2-40B4-BE49-F238E27FC236}">
              <a16:creationId xmlns:a16="http://schemas.microsoft.com/office/drawing/2014/main" id="{D441D3E7-1670-40E3-8CDE-668934B79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81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1511</xdr:row>
      <xdr:rowOff>0</xdr:rowOff>
    </xdr:from>
    <xdr:to>
      <xdr:col>0</xdr:col>
      <xdr:colOff>9525</xdr:colOff>
      <xdr:row>1511</xdr:row>
      <xdr:rowOff>0</xdr:rowOff>
    </xdr:to>
    <xdr:pic>
      <xdr:nvPicPr>
        <xdr:cNvPr id="1845" name="Imagem 1844">
          <a:extLst>
            <a:ext uri="{FF2B5EF4-FFF2-40B4-BE49-F238E27FC236}">
              <a16:creationId xmlns:a16="http://schemas.microsoft.com/office/drawing/2014/main" id="{3D778EB4-E913-4320-977F-2DD9ACB64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867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1535</xdr:row>
      <xdr:rowOff>0</xdr:rowOff>
    </xdr:from>
    <xdr:to>
      <xdr:col>0</xdr:col>
      <xdr:colOff>9525</xdr:colOff>
      <xdr:row>1535</xdr:row>
      <xdr:rowOff>0</xdr:rowOff>
    </xdr:to>
    <xdr:pic>
      <xdr:nvPicPr>
        <xdr:cNvPr id="1846" name="Imagem 1845">
          <a:extLst>
            <a:ext uri="{FF2B5EF4-FFF2-40B4-BE49-F238E27FC236}">
              <a16:creationId xmlns:a16="http://schemas.microsoft.com/office/drawing/2014/main" id="{AD5CA424-7BE6-4A03-BBB7-8AF4E112B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439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1549</xdr:row>
      <xdr:rowOff>0</xdr:rowOff>
    </xdr:from>
    <xdr:to>
      <xdr:col>0</xdr:col>
      <xdr:colOff>9525</xdr:colOff>
      <xdr:row>1549</xdr:row>
      <xdr:rowOff>0</xdr:rowOff>
    </xdr:to>
    <xdr:pic>
      <xdr:nvPicPr>
        <xdr:cNvPr id="1847" name="Imagem 1846">
          <a:extLst>
            <a:ext uri="{FF2B5EF4-FFF2-40B4-BE49-F238E27FC236}">
              <a16:creationId xmlns:a16="http://schemas.microsoft.com/office/drawing/2014/main" id="{FBDBE832-F971-4854-A5C1-A60DEBE3A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10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1563</xdr:row>
      <xdr:rowOff>0</xdr:rowOff>
    </xdr:from>
    <xdr:to>
      <xdr:col>0</xdr:col>
      <xdr:colOff>9525</xdr:colOff>
      <xdr:row>1563</xdr:row>
      <xdr:rowOff>0</xdr:rowOff>
    </xdr:to>
    <xdr:pic>
      <xdr:nvPicPr>
        <xdr:cNvPr id="1848" name="Imagem 1847">
          <a:extLst>
            <a:ext uri="{FF2B5EF4-FFF2-40B4-BE49-F238E27FC236}">
              <a16:creationId xmlns:a16="http://schemas.microsoft.com/office/drawing/2014/main" id="{45B7AF52-B166-4EBA-91DD-2C3E61B53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77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1577</xdr:row>
      <xdr:rowOff>0</xdr:rowOff>
    </xdr:from>
    <xdr:to>
      <xdr:col>0</xdr:col>
      <xdr:colOff>9525</xdr:colOff>
      <xdr:row>1577</xdr:row>
      <xdr:rowOff>0</xdr:rowOff>
    </xdr:to>
    <xdr:pic>
      <xdr:nvPicPr>
        <xdr:cNvPr id="1849" name="Imagem 1848">
          <a:extLst>
            <a:ext uri="{FF2B5EF4-FFF2-40B4-BE49-F238E27FC236}">
              <a16:creationId xmlns:a16="http://schemas.microsoft.com/office/drawing/2014/main" id="{64850D8C-B03B-4731-9D33-5A144C45A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440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1589</xdr:row>
      <xdr:rowOff>0</xdr:rowOff>
    </xdr:from>
    <xdr:to>
      <xdr:col>0</xdr:col>
      <xdr:colOff>9525</xdr:colOff>
      <xdr:row>1589</xdr:row>
      <xdr:rowOff>0</xdr:rowOff>
    </xdr:to>
    <xdr:pic>
      <xdr:nvPicPr>
        <xdr:cNvPr id="1850" name="Imagem 1849">
          <a:extLst>
            <a:ext uri="{FF2B5EF4-FFF2-40B4-BE49-F238E27FC236}">
              <a16:creationId xmlns:a16="http://schemas.microsoft.com/office/drawing/2014/main" id="{B6BC8617-9CB3-4DB7-BEBF-1678995B2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726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1604</xdr:row>
      <xdr:rowOff>0</xdr:rowOff>
    </xdr:from>
    <xdr:to>
      <xdr:col>0</xdr:col>
      <xdr:colOff>9525</xdr:colOff>
      <xdr:row>1604</xdr:row>
      <xdr:rowOff>0</xdr:rowOff>
    </xdr:to>
    <xdr:pic>
      <xdr:nvPicPr>
        <xdr:cNvPr id="1851" name="Imagem 1850">
          <a:extLst>
            <a:ext uri="{FF2B5EF4-FFF2-40B4-BE49-F238E27FC236}">
              <a16:creationId xmlns:a16="http://schemas.microsoft.com/office/drawing/2014/main" id="{75BBA152-BF3D-4353-B75E-F25E94ED4F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58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1618</xdr:row>
      <xdr:rowOff>0</xdr:rowOff>
    </xdr:from>
    <xdr:to>
      <xdr:col>0</xdr:col>
      <xdr:colOff>9525</xdr:colOff>
      <xdr:row>1618</xdr:row>
      <xdr:rowOff>0</xdr:rowOff>
    </xdr:to>
    <xdr:pic>
      <xdr:nvPicPr>
        <xdr:cNvPr id="1852" name="Imagem 1851">
          <a:extLst>
            <a:ext uri="{FF2B5EF4-FFF2-40B4-BE49-F238E27FC236}">
              <a16:creationId xmlns:a16="http://schemas.microsoft.com/office/drawing/2014/main" id="{EC1085F0-6CC0-4349-A0D8-44FB312FDF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25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1632</xdr:row>
      <xdr:rowOff>0</xdr:rowOff>
    </xdr:from>
    <xdr:to>
      <xdr:col>0</xdr:col>
      <xdr:colOff>9525</xdr:colOff>
      <xdr:row>1632</xdr:row>
      <xdr:rowOff>0</xdr:rowOff>
    </xdr:to>
    <xdr:pic>
      <xdr:nvPicPr>
        <xdr:cNvPr id="1853" name="Imagem 1852">
          <a:extLst>
            <a:ext uri="{FF2B5EF4-FFF2-40B4-BE49-F238E27FC236}">
              <a16:creationId xmlns:a16="http://schemas.microsoft.com/office/drawing/2014/main" id="{9EF8117B-079B-493C-BFF2-3C59347CD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918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1664</xdr:row>
      <xdr:rowOff>0</xdr:rowOff>
    </xdr:from>
    <xdr:to>
      <xdr:col>0</xdr:col>
      <xdr:colOff>9525</xdr:colOff>
      <xdr:row>1664</xdr:row>
      <xdr:rowOff>0</xdr:rowOff>
    </xdr:to>
    <xdr:pic>
      <xdr:nvPicPr>
        <xdr:cNvPr id="1854" name="Imagem 1853">
          <a:extLst>
            <a:ext uri="{FF2B5EF4-FFF2-40B4-BE49-F238E27FC236}">
              <a16:creationId xmlns:a16="http://schemas.microsoft.com/office/drawing/2014/main" id="{A292E8FA-D475-4DFF-B6D2-F0DDD8D3C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01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1684</xdr:row>
      <xdr:rowOff>0</xdr:rowOff>
    </xdr:from>
    <xdr:to>
      <xdr:col>0</xdr:col>
      <xdr:colOff>9525</xdr:colOff>
      <xdr:row>1684</xdr:row>
      <xdr:rowOff>0</xdr:rowOff>
    </xdr:to>
    <xdr:pic>
      <xdr:nvPicPr>
        <xdr:cNvPr id="1855" name="Imagem 1854">
          <a:extLst>
            <a:ext uri="{FF2B5EF4-FFF2-40B4-BE49-F238E27FC236}">
              <a16:creationId xmlns:a16="http://schemas.microsoft.com/office/drawing/2014/main" id="{6416F74B-81E6-4FA1-985F-5DF28E9EA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682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1686</xdr:row>
      <xdr:rowOff>0</xdr:rowOff>
    </xdr:from>
    <xdr:to>
      <xdr:col>0</xdr:col>
      <xdr:colOff>9525</xdr:colOff>
      <xdr:row>1686</xdr:row>
      <xdr:rowOff>0</xdr:rowOff>
    </xdr:to>
    <xdr:pic>
      <xdr:nvPicPr>
        <xdr:cNvPr id="1856" name="Imagem 1855">
          <a:extLst>
            <a:ext uri="{FF2B5EF4-FFF2-40B4-BE49-F238E27FC236}">
              <a16:creationId xmlns:a16="http://schemas.microsoft.com/office/drawing/2014/main" id="{3011AEA8-7F49-4D03-AD84-F8ED7287B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20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1696</xdr:row>
      <xdr:rowOff>0</xdr:rowOff>
    </xdr:from>
    <xdr:to>
      <xdr:col>0</xdr:col>
      <xdr:colOff>9525</xdr:colOff>
      <xdr:row>1696</xdr:row>
      <xdr:rowOff>0</xdr:rowOff>
    </xdr:to>
    <xdr:pic>
      <xdr:nvPicPr>
        <xdr:cNvPr id="1857" name="Imagem 1856">
          <a:extLst>
            <a:ext uri="{FF2B5EF4-FFF2-40B4-BE49-F238E27FC236}">
              <a16:creationId xmlns:a16="http://schemas.microsoft.com/office/drawing/2014/main" id="{A04DD806-5E25-4D48-8A12-14442CFBD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911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1706</xdr:row>
      <xdr:rowOff>0</xdr:rowOff>
    </xdr:from>
    <xdr:to>
      <xdr:col>0</xdr:col>
      <xdr:colOff>9525</xdr:colOff>
      <xdr:row>1706</xdr:row>
      <xdr:rowOff>0</xdr:rowOff>
    </xdr:to>
    <xdr:pic>
      <xdr:nvPicPr>
        <xdr:cNvPr id="1858" name="Imagem 1857">
          <a:extLst>
            <a:ext uri="{FF2B5EF4-FFF2-40B4-BE49-F238E27FC236}">
              <a16:creationId xmlns:a16="http://schemas.microsoft.com/office/drawing/2014/main" id="{4578F513-DB94-443E-A703-896846D9C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015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1730</xdr:row>
      <xdr:rowOff>0</xdr:rowOff>
    </xdr:from>
    <xdr:to>
      <xdr:col>0</xdr:col>
      <xdr:colOff>9525</xdr:colOff>
      <xdr:row>1730</xdr:row>
      <xdr:rowOff>0</xdr:rowOff>
    </xdr:to>
    <xdr:pic>
      <xdr:nvPicPr>
        <xdr:cNvPr id="1859" name="Imagem 1858">
          <a:extLst>
            <a:ext uri="{FF2B5EF4-FFF2-40B4-BE49-F238E27FC236}">
              <a16:creationId xmlns:a16="http://schemas.microsoft.com/office/drawing/2014/main" id="{17ABDA79-BF5E-4046-BD29-E1CC073FB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5587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1743</xdr:row>
      <xdr:rowOff>0</xdr:rowOff>
    </xdr:from>
    <xdr:to>
      <xdr:col>0</xdr:col>
      <xdr:colOff>9525</xdr:colOff>
      <xdr:row>1743</xdr:row>
      <xdr:rowOff>0</xdr:rowOff>
    </xdr:to>
    <xdr:pic>
      <xdr:nvPicPr>
        <xdr:cNvPr id="1860" name="Imagem 1859">
          <a:extLst>
            <a:ext uri="{FF2B5EF4-FFF2-40B4-BE49-F238E27FC236}">
              <a16:creationId xmlns:a16="http://schemas.microsoft.com/office/drawing/2014/main" id="{C4A5D466-A31D-4275-AD93-A244D1C27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063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1753</xdr:row>
      <xdr:rowOff>0</xdr:rowOff>
    </xdr:from>
    <xdr:to>
      <xdr:col>0</xdr:col>
      <xdr:colOff>9525</xdr:colOff>
      <xdr:row>1753</xdr:row>
      <xdr:rowOff>0</xdr:rowOff>
    </xdr:to>
    <xdr:pic>
      <xdr:nvPicPr>
        <xdr:cNvPr id="1861" name="Imagem 1860">
          <a:extLst>
            <a:ext uri="{FF2B5EF4-FFF2-40B4-BE49-F238E27FC236}">
              <a16:creationId xmlns:a16="http://schemas.microsoft.com/office/drawing/2014/main" id="{AECD79AC-58EB-4E03-90E4-5561C0C15C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9968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9525</xdr:colOff>
      <xdr:row>4</xdr:row>
      <xdr:rowOff>0</xdr:rowOff>
    </xdr:to>
    <xdr:pic>
      <xdr:nvPicPr>
        <xdr:cNvPr id="2259" name="Imagem 2258">
          <a:extLst>
            <a:ext uri="{FF2B5EF4-FFF2-40B4-BE49-F238E27FC236}">
              <a16:creationId xmlns:a16="http://schemas.microsoft.com/office/drawing/2014/main" id="{480B83AE-B808-4DA6-9B32-D65AA8B41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9525</xdr:colOff>
      <xdr:row>6</xdr:row>
      <xdr:rowOff>0</xdr:rowOff>
    </xdr:to>
    <xdr:pic>
      <xdr:nvPicPr>
        <xdr:cNvPr id="2260" name="Imagem 2259">
          <a:extLst>
            <a:ext uri="{FF2B5EF4-FFF2-40B4-BE49-F238E27FC236}">
              <a16:creationId xmlns:a16="http://schemas.microsoft.com/office/drawing/2014/main" id="{382CC5BA-A3DC-4743-A9FD-1CD94FD13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xdr:row>
      <xdr:rowOff>0</xdr:rowOff>
    </xdr:from>
    <xdr:to>
      <xdr:col>0</xdr:col>
      <xdr:colOff>9525</xdr:colOff>
      <xdr:row>13</xdr:row>
      <xdr:rowOff>0</xdr:rowOff>
    </xdr:to>
    <xdr:pic>
      <xdr:nvPicPr>
        <xdr:cNvPr id="2261" name="Imagem 2260">
          <a:extLst>
            <a:ext uri="{FF2B5EF4-FFF2-40B4-BE49-F238E27FC236}">
              <a16:creationId xmlns:a16="http://schemas.microsoft.com/office/drawing/2014/main" id="{A57DD98D-5F86-4388-A7CA-D1005B7F5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9525</xdr:colOff>
      <xdr:row>20</xdr:row>
      <xdr:rowOff>0</xdr:rowOff>
    </xdr:to>
    <xdr:pic>
      <xdr:nvPicPr>
        <xdr:cNvPr id="2262" name="Imagem 2261">
          <a:extLst>
            <a:ext uri="{FF2B5EF4-FFF2-40B4-BE49-F238E27FC236}">
              <a16:creationId xmlns:a16="http://schemas.microsoft.com/office/drawing/2014/main" id="{064500B3-4BFD-42B8-8098-3F5E052EC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7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0</xdr:rowOff>
    </xdr:from>
    <xdr:to>
      <xdr:col>0</xdr:col>
      <xdr:colOff>9525</xdr:colOff>
      <xdr:row>27</xdr:row>
      <xdr:rowOff>0</xdr:rowOff>
    </xdr:to>
    <xdr:pic>
      <xdr:nvPicPr>
        <xdr:cNvPr id="2263" name="Imagem 2262">
          <a:extLst>
            <a:ext uri="{FF2B5EF4-FFF2-40B4-BE49-F238E27FC236}">
              <a16:creationId xmlns:a16="http://schemas.microsoft.com/office/drawing/2014/main" id="{372BE1CD-667B-4805-8E3A-C228421D6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0</xdr:col>
      <xdr:colOff>9525</xdr:colOff>
      <xdr:row>29</xdr:row>
      <xdr:rowOff>0</xdr:rowOff>
    </xdr:to>
    <xdr:pic>
      <xdr:nvPicPr>
        <xdr:cNvPr id="2264" name="Imagem 2263">
          <a:extLst>
            <a:ext uri="{FF2B5EF4-FFF2-40B4-BE49-F238E27FC236}">
              <a16:creationId xmlns:a16="http://schemas.microsoft.com/office/drawing/2014/main" id="{64399960-84B9-4B46-B52F-3C38E6289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xdr:row>
      <xdr:rowOff>0</xdr:rowOff>
    </xdr:from>
    <xdr:to>
      <xdr:col>0</xdr:col>
      <xdr:colOff>9525</xdr:colOff>
      <xdr:row>55</xdr:row>
      <xdr:rowOff>0</xdr:rowOff>
    </xdr:to>
    <xdr:pic>
      <xdr:nvPicPr>
        <xdr:cNvPr id="2265" name="Imagem 2264">
          <a:extLst>
            <a:ext uri="{FF2B5EF4-FFF2-40B4-BE49-F238E27FC236}">
              <a16:creationId xmlns:a16="http://schemas.microsoft.com/office/drawing/2014/main" id="{7133A17D-7E02-40FB-BBAE-31D5A08FA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4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9525</xdr:colOff>
      <xdr:row>75</xdr:row>
      <xdr:rowOff>0</xdr:rowOff>
    </xdr:to>
    <xdr:pic>
      <xdr:nvPicPr>
        <xdr:cNvPr id="2266" name="Imagem 2265">
          <a:extLst>
            <a:ext uri="{FF2B5EF4-FFF2-40B4-BE49-F238E27FC236}">
              <a16:creationId xmlns:a16="http://schemas.microsoft.com/office/drawing/2014/main" id="{95BF1E8A-48D8-4BAD-825B-BE74E220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5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9525</xdr:colOff>
      <xdr:row>78</xdr:row>
      <xdr:rowOff>0</xdr:rowOff>
    </xdr:to>
    <xdr:pic>
      <xdr:nvPicPr>
        <xdr:cNvPr id="2267" name="Imagem 2266">
          <a:extLst>
            <a:ext uri="{FF2B5EF4-FFF2-40B4-BE49-F238E27FC236}">
              <a16:creationId xmlns:a16="http://schemas.microsoft.com/office/drawing/2014/main" id="{C8D56B11-9FF3-4266-A673-FDC5685C8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2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9525</xdr:colOff>
      <xdr:row>91</xdr:row>
      <xdr:rowOff>0</xdr:rowOff>
    </xdr:to>
    <xdr:pic>
      <xdr:nvPicPr>
        <xdr:cNvPr id="2268" name="Imagem 2267">
          <a:extLst>
            <a:ext uri="{FF2B5EF4-FFF2-40B4-BE49-F238E27FC236}">
              <a16:creationId xmlns:a16="http://schemas.microsoft.com/office/drawing/2014/main" id="{4DD6C5D4-7ED4-418F-92FF-91CF6FD86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20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9525</xdr:colOff>
      <xdr:row>94</xdr:row>
      <xdr:rowOff>0</xdr:rowOff>
    </xdr:to>
    <xdr:pic>
      <xdr:nvPicPr>
        <xdr:cNvPr id="2269" name="Imagem 2268">
          <a:extLst>
            <a:ext uri="{FF2B5EF4-FFF2-40B4-BE49-F238E27FC236}">
              <a16:creationId xmlns:a16="http://schemas.microsoft.com/office/drawing/2014/main" id="{12FDFC46-530F-454D-8058-D3C5FCE8D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7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9525</xdr:colOff>
      <xdr:row>97</xdr:row>
      <xdr:rowOff>0</xdr:rowOff>
    </xdr:to>
    <xdr:pic>
      <xdr:nvPicPr>
        <xdr:cNvPr id="2270" name="Imagem 2269">
          <a:extLst>
            <a:ext uri="{FF2B5EF4-FFF2-40B4-BE49-F238E27FC236}">
              <a16:creationId xmlns:a16="http://schemas.microsoft.com/office/drawing/2014/main" id="{6CAE9150-2288-4C17-BD00-85DAC0D48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34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9525</xdr:colOff>
      <xdr:row>110</xdr:row>
      <xdr:rowOff>0</xdr:rowOff>
    </xdr:to>
    <xdr:pic>
      <xdr:nvPicPr>
        <xdr:cNvPr id="2271" name="Imagem 2270">
          <a:extLst>
            <a:ext uri="{FF2B5EF4-FFF2-40B4-BE49-F238E27FC236}">
              <a16:creationId xmlns:a16="http://schemas.microsoft.com/office/drawing/2014/main" id="{3E7D21E5-8A34-4B36-BBBD-F71DB63D0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2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9525</xdr:colOff>
      <xdr:row>112</xdr:row>
      <xdr:rowOff>0</xdr:rowOff>
    </xdr:to>
    <xdr:pic>
      <xdr:nvPicPr>
        <xdr:cNvPr id="2272" name="Imagem 2271">
          <a:extLst>
            <a:ext uri="{FF2B5EF4-FFF2-40B4-BE49-F238E27FC236}">
              <a16:creationId xmlns:a16="http://schemas.microsoft.com/office/drawing/2014/main" id="{39437C53-53F3-4AD3-B5ED-36628FA7B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0</xdr:col>
      <xdr:colOff>9525</xdr:colOff>
      <xdr:row>124</xdr:row>
      <xdr:rowOff>0</xdr:rowOff>
    </xdr:to>
    <xdr:pic>
      <xdr:nvPicPr>
        <xdr:cNvPr id="2273" name="Imagem 2272">
          <a:extLst>
            <a:ext uri="{FF2B5EF4-FFF2-40B4-BE49-F238E27FC236}">
              <a16:creationId xmlns:a16="http://schemas.microsoft.com/office/drawing/2014/main" id="{ABDA355D-20EA-47ED-A1FD-22F8BED46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8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9525</xdr:colOff>
      <xdr:row>133</xdr:row>
      <xdr:rowOff>0</xdr:rowOff>
    </xdr:to>
    <xdr:pic>
      <xdr:nvPicPr>
        <xdr:cNvPr id="2274" name="Imagem 2273">
          <a:extLst>
            <a:ext uri="{FF2B5EF4-FFF2-40B4-BE49-F238E27FC236}">
              <a16:creationId xmlns:a16="http://schemas.microsoft.com/office/drawing/2014/main" id="{7A661106-7BDC-4AF8-BB72-E09167708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20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0</xdr:rowOff>
    </xdr:from>
    <xdr:to>
      <xdr:col>0</xdr:col>
      <xdr:colOff>9525</xdr:colOff>
      <xdr:row>147</xdr:row>
      <xdr:rowOff>0</xdr:rowOff>
    </xdr:to>
    <xdr:pic>
      <xdr:nvPicPr>
        <xdr:cNvPr id="2275" name="Imagem 2274">
          <a:extLst>
            <a:ext uri="{FF2B5EF4-FFF2-40B4-BE49-F238E27FC236}">
              <a16:creationId xmlns:a16="http://schemas.microsoft.com/office/drawing/2014/main" id="{426B6317-345B-4BC3-B969-0C72F3FE8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87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0</xdr:rowOff>
    </xdr:from>
    <xdr:to>
      <xdr:col>0</xdr:col>
      <xdr:colOff>9525</xdr:colOff>
      <xdr:row>157</xdr:row>
      <xdr:rowOff>0</xdr:rowOff>
    </xdr:to>
    <xdr:pic>
      <xdr:nvPicPr>
        <xdr:cNvPr id="2276" name="Imagem 2275">
          <a:extLst>
            <a:ext uri="{FF2B5EF4-FFF2-40B4-BE49-F238E27FC236}">
              <a16:creationId xmlns:a16="http://schemas.microsoft.com/office/drawing/2014/main" id="{21991FBB-84E3-4857-95A9-5AD8E65A4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7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0</xdr:col>
      <xdr:colOff>9525</xdr:colOff>
      <xdr:row>160</xdr:row>
      <xdr:rowOff>0</xdr:rowOff>
    </xdr:to>
    <xdr:pic>
      <xdr:nvPicPr>
        <xdr:cNvPr id="2277" name="Imagem 2276">
          <a:extLst>
            <a:ext uri="{FF2B5EF4-FFF2-40B4-BE49-F238E27FC236}">
              <a16:creationId xmlns:a16="http://schemas.microsoft.com/office/drawing/2014/main" id="{5F6883AA-E1FD-4ACD-97CE-5782561BA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xdr:row>
      <xdr:rowOff>0</xdr:rowOff>
    </xdr:from>
    <xdr:to>
      <xdr:col>0</xdr:col>
      <xdr:colOff>9525</xdr:colOff>
      <xdr:row>162</xdr:row>
      <xdr:rowOff>0</xdr:rowOff>
    </xdr:to>
    <xdr:pic>
      <xdr:nvPicPr>
        <xdr:cNvPr id="2278" name="Imagem 2277">
          <a:extLst>
            <a:ext uri="{FF2B5EF4-FFF2-40B4-BE49-F238E27FC236}">
              <a16:creationId xmlns:a16="http://schemas.microsoft.com/office/drawing/2014/main" id="{BF1A36FA-C94D-4832-874C-FDDAEDFAC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181</xdr:row>
      <xdr:rowOff>0</xdr:rowOff>
    </xdr:from>
    <xdr:to>
      <xdr:col>0</xdr:col>
      <xdr:colOff>9525</xdr:colOff>
      <xdr:row>181</xdr:row>
      <xdr:rowOff>0</xdr:rowOff>
    </xdr:to>
    <xdr:pic>
      <xdr:nvPicPr>
        <xdr:cNvPr id="2279" name="Imagem 2278">
          <a:extLst>
            <a:ext uri="{FF2B5EF4-FFF2-40B4-BE49-F238E27FC236}">
              <a16:creationId xmlns:a16="http://schemas.microsoft.com/office/drawing/2014/main" id="{76006580-16A9-4443-A1EC-78BB7D2633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4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200</xdr:row>
      <xdr:rowOff>0</xdr:rowOff>
    </xdr:from>
    <xdr:to>
      <xdr:col>0</xdr:col>
      <xdr:colOff>9525</xdr:colOff>
      <xdr:row>200</xdr:row>
      <xdr:rowOff>0</xdr:rowOff>
    </xdr:to>
    <xdr:pic>
      <xdr:nvPicPr>
        <xdr:cNvPr id="2280" name="Imagem 2279">
          <a:extLst>
            <a:ext uri="{FF2B5EF4-FFF2-40B4-BE49-F238E27FC236}">
              <a16:creationId xmlns:a16="http://schemas.microsoft.com/office/drawing/2014/main" id="{F552F694-84D4-4E6B-B8F1-DB8F679DA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96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217</xdr:row>
      <xdr:rowOff>0</xdr:rowOff>
    </xdr:from>
    <xdr:to>
      <xdr:col>0</xdr:col>
      <xdr:colOff>9525</xdr:colOff>
      <xdr:row>217</xdr:row>
      <xdr:rowOff>0</xdr:rowOff>
    </xdr:to>
    <xdr:pic>
      <xdr:nvPicPr>
        <xdr:cNvPr id="2281" name="Imagem 2280">
          <a:extLst>
            <a:ext uri="{FF2B5EF4-FFF2-40B4-BE49-F238E27FC236}">
              <a16:creationId xmlns:a16="http://schemas.microsoft.com/office/drawing/2014/main" id="{B507B505-4C87-4E69-A7A6-6609C8270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2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219</xdr:row>
      <xdr:rowOff>0</xdr:rowOff>
    </xdr:from>
    <xdr:to>
      <xdr:col>0</xdr:col>
      <xdr:colOff>9525</xdr:colOff>
      <xdr:row>219</xdr:row>
      <xdr:rowOff>0</xdr:rowOff>
    </xdr:to>
    <xdr:pic>
      <xdr:nvPicPr>
        <xdr:cNvPr id="2282" name="Imagem 2281">
          <a:extLst>
            <a:ext uri="{FF2B5EF4-FFF2-40B4-BE49-F238E27FC236}">
              <a16:creationId xmlns:a16="http://schemas.microsoft.com/office/drawing/2014/main" id="{AFB37511-C702-4EC7-84A8-E05C2F925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58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xdr:row>
      <xdr:rowOff>0</xdr:rowOff>
    </xdr:from>
    <xdr:to>
      <xdr:col>0</xdr:col>
      <xdr:colOff>9525</xdr:colOff>
      <xdr:row>221</xdr:row>
      <xdr:rowOff>0</xdr:rowOff>
    </xdr:to>
    <xdr:pic>
      <xdr:nvPicPr>
        <xdr:cNvPr id="2283" name="Imagem 2282">
          <a:extLst>
            <a:ext uri="{FF2B5EF4-FFF2-40B4-BE49-F238E27FC236}">
              <a16:creationId xmlns:a16="http://schemas.microsoft.com/office/drawing/2014/main" id="{8D75C5FF-06D3-4BE0-98DA-8A08AC868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96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233</xdr:row>
      <xdr:rowOff>0</xdr:rowOff>
    </xdr:from>
    <xdr:to>
      <xdr:col>0</xdr:col>
      <xdr:colOff>9525</xdr:colOff>
      <xdr:row>233</xdr:row>
      <xdr:rowOff>0</xdr:rowOff>
    </xdr:to>
    <xdr:pic>
      <xdr:nvPicPr>
        <xdr:cNvPr id="2284" name="Imagem 2283">
          <a:extLst>
            <a:ext uri="{FF2B5EF4-FFF2-40B4-BE49-F238E27FC236}">
              <a16:creationId xmlns:a16="http://schemas.microsoft.com/office/drawing/2014/main" id="{4A5B12CC-890E-408B-8FE0-87BA18244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5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xdr:row>
      <xdr:rowOff>0</xdr:rowOff>
    </xdr:from>
    <xdr:to>
      <xdr:col>0</xdr:col>
      <xdr:colOff>9525</xdr:colOff>
      <xdr:row>254</xdr:row>
      <xdr:rowOff>0</xdr:rowOff>
    </xdr:to>
    <xdr:pic>
      <xdr:nvPicPr>
        <xdr:cNvPr id="2285" name="Imagem 2284">
          <a:extLst>
            <a:ext uri="{FF2B5EF4-FFF2-40B4-BE49-F238E27FC236}">
              <a16:creationId xmlns:a16="http://schemas.microsoft.com/office/drawing/2014/main" id="{A650A348-2DBB-4965-99D0-05B3A0B3C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269</xdr:row>
      <xdr:rowOff>0</xdr:rowOff>
    </xdr:from>
    <xdr:to>
      <xdr:col>0</xdr:col>
      <xdr:colOff>9525</xdr:colOff>
      <xdr:row>269</xdr:row>
      <xdr:rowOff>0</xdr:rowOff>
    </xdr:to>
    <xdr:pic>
      <xdr:nvPicPr>
        <xdr:cNvPr id="2286" name="Imagem 2285">
          <a:extLst>
            <a:ext uri="{FF2B5EF4-FFF2-40B4-BE49-F238E27FC236}">
              <a16:creationId xmlns:a16="http://schemas.microsoft.com/office/drawing/2014/main" id="{504BA559-1498-45CF-9097-1E0A73D03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11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0</xdr:rowOff>
    </xdr:from>
    <xdr:to>
      <xdr:col>0</xdr:col>
      <xdr:colOff>9525</xdr:colOff>
      <xdr:row>289</xdr:row>
      <xdr:rowOff>0</xdr:rowOff>
    </xdr:to>
    <xdr:pic>
      <xdr:nvPicPr>
        <xdr:cNvPr id="2287" name="Imagem 2286">
          <a:extLst>
            <a:ext uri="{FF2B5EF4-FFF2-40B4-BE49-F238E27FC236}">
              <a16:creationId xmlns:a16="http://schemas.microsoft.com/office/drawing/2014/main" id="{EAF1A703-6379-4669-B4F7-E3054EBF7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92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9525</xdr:colOff>
      <xdr:row>298</xdr:row>
      <xdr:rowOff>0</xdr:rowOff>
    </xdr:to>
    <xdr:pic>
      <xdr:nvPicPr>
        <xdr:cNvPr id="2288" name="Imagem 2287">
          <a:extLst>
            <a:ext uri="{FF2B5EF4-FFF2-40B4-BE49-F238E27FC236}">
              <a16:creationId xmlns:a16="http://schemas.microsoft.com/office/drawing/2014/main" id="{F081F4A2-D56B-4C1E-A070-EFFAB43BC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63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0</xdr:rowOff>
    </xdr:from>
    <xdr:to>
      <xdr:col>0</xdr:col>
      <xdr:colOff>9525</xdr:colOff>
      <xdr:row>311</xdr:row>
      <xdr:rowOff>0</xdr:rowOff>
    </xdr:to>
    <xdr:pic>
      <xdr:nvPicPr>
        <xdr:cNvPr id="2289" name="Imagem 2288">
          <a:extLst>
            <a:ext uri="{FF2B5EF4-FFF2-40B4-BE49-F238E27FC236}">
              <a16:creationId xmlns:a16="http://schemas.microsoft.com/office/drawing/2014/main" id="{F3ECC6D7-F3E3-4734-9918-6ED6EA32D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11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324</xdr:row>
      <xdr:rowOff>0</xdr:rowOff>
    </xdr:from>
    <xdr:to>
      <xdr:col>0</xdr:col>
      <xdr:colOff>9525</xdr:colOff>
      <xdr:row>324</xdr:row>
      <xdr:rowOff>0</xdr:rowOff>
    </xdr:to>
    <xdr:pic>
      <xdr:nvPicPr>
        <xdr:cNvPr id="2290" name="Imagem 2289">
          <a:extLst>
            <a:ext uri="{FF2B5EF4-FFF2-40B4-BE49-F238E27FC236}">
              <a16:creationId xmlns:a16="http://schemas.microsoft.com/office/drawing/2014/main" id="{E183E6B2-B8F0-414E-9A20-C206CAEAFE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58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0</xdr:rowOff>
    </xdr:from>
    <xdr:to>
      <xdr:col>0</xdr:col>
      <xdr:colOff>9525</xdr:colOff>
      <xdr:row>326</xdr:row>
      <xdr:rowOff>0</xdr:rowOff>
    </xdr:to>
    <xdr:pic>
      <xdr:nvPicPr>
        <xdr:cNvPr id="2291" name="Imagem 2290">
          <a:extLst>
            <a:ext uri="{FF2B5EF4-FFF2-40B4-BE49-F238E27FC236}">
              <a16:creationId xmlns:a16="http://schemas.microsoft.com/office/drawing/2014/main" id="{0B0ADD0E-61F3-465D-B112-0476419BFC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96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0</xdr:rowOff>
    </xdr:from>
    <xdr:to>
      <xdr:col>0</xdr:col>
      <xdr:colOff>9525</xdr:colOff>
      <xdr:row>343</xdr:row>
      <xdr:rowOff>0</xdr:rowOff>
    </xdr:to>
    <xdr:pic>
      <xdr:nvPicPr>
        <xdr:cNvPr id="2292" name="Imagem 2291">
          <a:extLst>
            <a:ext uri="{FF2B5EF4-FFF2-40B4-BE49-F238E27FC236}">
              <a16:creationId xmlns:a16="http://schemas.microsoft.com/office/drawing/2014/main" id="{00F118C4-24EB-487F-A71A-18D006EDD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2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xdr:row>
      <xdr:rowOff>0</xdr:rowOff>
    </xdr:from>
    <xdr:to>
      <xdr:col>0</xdr:col>
      <xdr:colOff>9525</xdr:colOff>
      <xdr:row>364</xdr:row>
      <xdr:rowOff>0</xdr:rowOff>
    </xdr:to>
    <xdr:pic>
      <xdr:nvPicPr>
        <xdr:cNvPr id="2293" name="Imagem 2292">
          <a:extLst>
            <a:ext uri="{FF2B5EF4-FFF2-40B4-BE49-F238E27FC236}">
              <a16:creationId xmlns:a16="http://schemas.microsoft.com/office/drawing/2014/main" id="{6C88DE01-3F87-4CD5-A396-D86069F37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20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385</xdr:row>
      <xdr:rowOff>0</xdr:rowOff>
    </xdr:from>
    <xdr:to>
      <xdr:col>0</xdr:col>
      <xdr:colOff>9525</xdr:colOff>
      <xdr:row>385</xdr:row>
      <xdr:rowOff>0</xdr:rowOff>
    </xdr:to>
    <xdr:pic>
      <xdr:nvPicPr>
        <xdr:cNvPr id="2294" name="Imagem 2293">
          <a:extLst>
            <a:ext uri="{FF2B5EF4-FFF2-40B4-BE49-F238E27FC236}">
              <a16:creationId xmlns:a16="http://schemas.microsoft.com/office/drawing/2014/main" id="{1D6BFC29-CFBB-4C6B-A473-4EC5670EAA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398</xdr:row>
      <xdr:rowOff>0</xdr:rowOff>
    </xdr:from>
    <xdr:to>
      <xdr:col>0</xdr:col>
      <xdr:colOff>9525</xdr:colOff>
      <xdr:row>398</xdr:row>
      <xdr:rowOff>0</xdr:rowOff>
    </xdr:to>
    <xdr:pic>
      <xdr:nvPicPr>
        <xdr:cNvPr id="2295" name="Imagem 2294">
          <a:extLst>
            <a:ext uri="{FF2B5EF4-FFF2-40B4-BE49-F238E27FC236}">
              <a16:creationId xmlns:a16="http://schemas.microsoft.com/office/drawing/2014/main" id="{05BB7A13-68C6-4BEF-8283-4B23A36E2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8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xdr:row>
      <xdr:rowOff>0</xdr:rowOff>
    </xdr:from>
    <xdr:to>
      <xdr:col>0</xdr:col>
      <xdr:colOff>9525</xdr:colOff>
      <xdr:row>413</xdr:row>
      <xdr:rowOff>0</xdr:rowOff>
    </xdr:to>
    <xdr:pic>
      <xdr:nvPicPr>
        <xdr:cNvPr id="2296" name="Imagem 2295">
          <a:extLst>
            <a:ext uri="{FF2B5EF4-FFF2-40B4-BE49-F238E27FC236}">
              <a16:creationId xmlns:a16="http://schemas.microsoft.com/office/drawing/2014/main" id="{45AC98A5-3E8A-4293-9BEF-CBDE0FF2B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5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428</xdr:row>
      <xdr:rowOff>0</xdr:rowOff>
    </xdr:from>
    <xdr:to>
      <xdr:col>0</xdr:col>
      <xdr:colOff>9525</xdr:colOff>
      <xdr:row>428</xdr:row>
      <xdr:rowOff>0</xdr:rowOff>
    </xdr:to>
    <xdr:pic>
      <xdr:nvPicPr>
        <xdr:cNvPr id="2297" name="Imagem 2296">
          <a:extLst>
            <a:ext uri="{FF2B5EF4-FFF2-40B4-BE49-F238E27FC236}">
              <a16:creationId xmlns:a16="http://schemas.microsoft.com/office/drawing/2014/main" id="{297CBDE5-B6B5-4F9F-8A1D-0EDDF4B30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4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xdr:row>
      <xdr:rowOff>0</xdr:rowOff>
    </xdr:from>
    <xdr:to>
      <xdr:col>0</xdr:col>
      <xdr:colOff>9525</xdr:colOff>
      <xdr:row>437</xdr:row>
      <xdr:rowOff>0</xdr:rowOff>
    </xdr:to>
    <xdr:pic>
      <xdr:nvPicPr>
        <xdr:cNvPr id="2298" name="Imagem 2297">
          <a:extLst>
            <a:ext uri="{FF2B5EF4-FFF2-40B4-BE49-F238E27FC236}">
              <a16:creationId xmlns:a16="http://schemas.microsoft.com/office/drawing/2014/main" id="{74ECEAEF-4225-4F6F-A029-B8BB90DED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1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450</xdr:row>
      <xdr:rowOff>0</xdr:rowOff>
    </xdr:from>
    <xdr:to>
      <xdr:col>0</xdr:col>
      <xdr:colOff>9525</xdr:colOff>
      <xdr:row>450</xdr:row>
      <xdr:rowOff>0</xdr:rowOff>
    </xdr:to>
    <xdr:pic>
      <xdr:nvPicPr>
        <xdr:cNvPr id="2299" name="Imagem 2298">
          <a:extLst>
            <a:ext uri="{FF2B5EF4-FFF2-40B4-BE49-F238E27FC236}">
              <a16:creationId xmlns:a16="http://schemas.microsoft.com/office/drawing/2014/main" id="{65D5D318-2AED-4DD0-968A-7C77F4FBD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5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xdr:row>
      <xdr:rowOff>0</xdr:rowOff>
    </xdr:from>
    <xdr:to>
      <xdr:col>0</xdr:col>
      <xdr:colOff>9525</xdr:colOff>
      <xdr:row>473</xdr:row>
      <xdr:rowOff>0</xdr:rowOff>
    </xdr:to>
    <xdr:pic>
      <xdr:nvPicPr>
        <xdr:cNvPr id="2300" name="Imagem 2299">
          <a:extLst>
            <a:ext uri="{FF2B5EF4-FFF2-40B4-BE49-F238E27FC236}">
              <a16:creationId xmlns:a16="http://schemas.microsoft.com/office/drawing/2014/main" id="{10824B6C-0E7C-462E-B7BC-23A30D5F5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97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486</xdr:row>
      <xdr:rowOff>0</xdr:rowOff>
    </xdr:from>
    <xdr:to>
      <xdr:col>0</xdr:col>
      <xdr:colOff>9525</xdr:colOff>
      <xdr:row>486</xdr:row>
      <xdr:rowOff>0</xdr:rowOff>
    </xdr:to>
    <xdr:pic>
      <xdr:nvPicPr>
        <xdr:cNvPr id="2301" name="Imagem 2300">
          <a:extLst>
            <a:ext uri="{FF2B5EF4-FFF2-40B4-BE49-F238E27FC236}">
              <a16:creationId xmlns:a16="http://schemas.microsoft.com/office/drawing/2014/main" id="{56808E5F-2F83-44BB-81F1-242244697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44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499</xdr:row>
      <xdr:rowOff>0</xdr:rowOff>
    </xdr:from>
    <xdr:to>
      <xdr:col>0</xdr:col>
      <xdr:colOff>9525</xdr:colOff>
      <xdr:row>499</xdr:row>
      <xdr:rowOff>0</xdr:rowOff>
    </xdr:to>
    <xdr:pic>
      <xdr:nvPicPr>
        <xdr:cNvPr id="2302" name="Imagem 2301">
          <a:extLst>
            <a:ext uri="{FF2B5EF4-FFF2-40B4-BE49-F238E27FC236}">
              <a16:creationId xmlns:a16="http://schemas.microsoft.com/office/drawing/2014/main" id="{D03958DC-303C-4792-AD32-4A6089BD4E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512</xdr:row>
      <xdr:rowOff>0</xdr:rowOff>
    </xdr:from>
    <xdr:to>
      <xdr:col>0</xdr:col>
      <xdr:colOff>9525</xdr:colOff>
      <xdr:row>512</xdr:row>
      <xdr:rowOff>0</xdr:rowOff>
    </xdr:to>
    <xdr:pic>
      <xdr:nvPicPr>
        <xdr:cNvPr id="2303" name="Imagem 2302">
          <a:extLst>
            <a:ext uri="{FF2B5EF4-FFF2-40B4-BE49-F238E27FC236}">
              <a16:creationId xmlns:a16="http://schemas.microsoft.com/office/drawing/2014/main" id="{770932DC-3134-479B-9916-5525A03E8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xdr:row>
      <xdr:rowOff>0</xdr:rowOff>
    </xdr:from>
    <xdr:to>
      <xdr:col>0</xdr:col>
      <xdr:colOff>9525</xdr:colOff>
      <xdr:row>525</xdr:row>
      <xdr:rowOff>0</xdr:rowOff>
    </xdr:to>
    <xdr:pic>
      <xdr:nvPicPr>
        <xdr:cNvPr id="2304" name="Imagem 2303">
          <a:extLst>
            <a:ext uri="{FF2B5EF4-FFF2-40B4-BE49-F238E27FC236}">
              <a16:creationId xmlns:a16="http://schemas.microsoft.com/office/drawing/2014/main" id="{BEB0A555-B314-40C7-A23C-7DD1A7A7A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538</xdr:row>
      <xdr:rowOff>0</xdr:rowOff>
    </xdr:from>
    <xdr:to>
      <xdr:col>0</xdr:col>
      <xdr:colOff>9525</xdr:colOff>
      <xdr:row>538</xdr:row>
      <xdr:rowOff>0</xdr:rowOff>
    </xdr:to>
    <xdr:pic>
      <xdr:nvPicPr>
        <xdr:cNvPr id="2305" name="Imagem 2304">
          <a:extLst>
            <a:ext uri="{FF2B5EF4-FFF2-40B4-BE49-F238E27FC236}">
              <a16:creationId xmlns:a16="http://schemas.microsoft.com/office/drawing/2014/main" id="{558620AF-A984-4FD5-B856-97B4F5CBE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35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551</xdr:row>
      <xdr:rowOff>0</xdr:rowOff>
    </xdr:from>
    <xdr:to>
      <xdr:col>0</xdr:col>
      <xdr:colOff>9525</xdr:colOff>
      <xdr:row>551</xdr:row>
      <xdr:rowOff>0</xdr:rowOff>
    </xdr:to>
    <xdr:pic>
      <xdr:nvPicPr>
        <xdr:cNvPr id="2306" name="Imagem 2305">
          <a:extLst>
            <a:ext uri="{FF2B5EF4-FFF2-40B4-BE49-F238E27FC236}">
              <a16:creationId xmlns:a16="http://schemas.microsoft.com/office/drawing/2014/main" id="{413D78E3-97AA-4A2D-897D-95CC685F64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683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553</xdr:row>
      <xdr:rowOff>0</xdr:rowOff>
    </xdr:from>
    <xdr:to>
      <xdr:col>0</xdr:col>
      <xdr:colOff>9525</xdr:colOff>
      <xdr:row>553</xdr:row>
      <xdr:rowOff>0</xdr:rowOff>
    </xdr:to>
    <xdr:pic>
      <xdr:nvPicPr>
        <xdr:cNvPr id="2307" name="Imagem 2306">
          <a:extLst>
            <a:ext uri="{FF2B5EF4-FFF2-40B4-BE49-F238E27FC236}">
              <a16:creationId xmlns:a16="http://schemas.microsoft.com/office/drawing/2014/main" id="{47154BD7-F5BB-493C-9D86-6F2D0E35C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21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577</xdr:row>
      <xdr:rowOff>0</xdr:rowOff>
    </xdr:from>
    <xdr:to>
      <xdr:col>0</xdr:col>
      <xdr:colOff>9525</xdr:colOff>
      <xdr:row>577</xdr:row>
      <xdr:rowOff>0</xdr:rowOff>
    </xdr:to>
    <xdr:pic>
      <xdr:nvPicPr>
        <xdr:cNvPr id="2308" name="Imagem 2307">
          <a:extLst>
            <a:ext uri="{FF2B5EF4-FFF2-40B4-BE49-F238E27FC236}">
              <a16:creationId xmlns:a16="http://schemas.microsoft.com/office/drawing/2014/main" id="{8485441F-ADD6-4BA7-BDA1-23ADEB824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178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590</xdr:row>
      <xdr:rowOff>0</xdr:rowOff>
    </xdr:from>
    <xdr:to>
      <xdr:col>0</xdr:col>
      <xdr:colOff>9525</xdr:colOff>
      <xdr:row>590</xdr:row>
      <xdr:rowOff>0</xdr:rowOff>
    </xdr:to>
    <xdr:pic>
      <xdr:nvPicPr>
        <xdr:cNvPr id="2309" name="Imagem 2308">
          <a:extLst>
            <a:ext uri="{FF2B5EF4-FFF2-40B4-BE49-F238E27FC236}">
              <a16:creationId xmlns:a16="http://schemas.microsoft.com/office/drawing/2014/main" id="{A7BC9707-BB86-4302-93B5-0E5E3156A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26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603</xdr:row>
      <xdr:rowOff>0</xdr:rowOff>
    </xdr:from>
    <xdr:to>
      <xdr:col>0</xdr:col>
      <xdr:colOff>9525</xdr:colOff>
      <xdr:row>603</xdr:row>
      <xdr:rowOff>0</xdr:rowOff>
    </xdr:to>
    <xdr:pic>
      <xdr:nvPicPr>
        <xdr:cNvPr id="2310" name="Imagem 2309">
          <a:extLst>
            <a:ext uri="{FF2B5EF4-FFF2-40B4-BE49-F238E27FC236}">
              <a16:creationId xmlns:a16="http://schemas.microsoft.com/office/drawing/2014/main" id="{EAA7D9E0-B394-439E-82B3-29CEF7F81C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73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616</xdr:row>
      <xdr:rowOff>0</xdr:rowOff>
    </xdr:from>
    <xdr:to>
      <xdr:col>0</xdr:col>
      <xdr:colOff>9525</xdr:colOff>
      <xdr:row>616</xdr:row>
      <xdr:rowOff>0</xdr:rowOff>
    </xdr:to>
    <xdr:pic>
      <xdr:nvPicPr>
        <xdr:cNvPr id="2311" name="Imagem 2310">
          <a:extLst>
            <a:ext uri="{FF2B5EF4-FFF2-40B4-BE49-F238E27FC236}">
              <a16:creationId xmlns:a16="http://schemas.microsoft.com/office/drawing/2014/main" id="{6321C4C6-CF7C-47BC-8C15-AE44B0EDC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92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629</xdr:row>
      <xdr:rowOff>0</xdr:rowOff>
    </xdr:from>
    <xdr:to>
      <xdr:col>0</xdr:col>
      <xdr:colOff>9525</xdr:colOff>
      <xdr:row>629</xdr:row>
      <xdr:rowOff>0</xdr:rowOff>
    </xdr:to>
    <xdr:pic>
      <xdr:nvPicPr>
        <xdr:cNvPr id="2312" name="Imagem 2311">
          <a:extLst>
            <a:ext uri="{FF2B5EF4-FFF2-40B4-BE49-F238E27FC236}">
              <a16:creationId xmlns:a16="http://schemas.microsoft.com/office/drawing/2014/main" id="{FAB7E715-9D92-4B97-A86C-F9A19B08E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16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647</xdr:row>
      <xdr:rowOff>0</xdr:rowOff>
    </xdr:from>
    <xdr:to>
      <xdr:col>0</xdr:col>
      <xdr:colOff>9525</xdr:colOff>
      <xdr:row>647</xdr:row>
      <xdr:rowOff>0</xdr:rowOff>
    </xdr:to>
    <xdr:pic>
      <xdr:nvPicPr>
        <xdr:cNvPr id="2313" name="Imagem 2312">
          <a:extLst>
            <a:ext uri="{FF2B5EF4-FFF2-40B4-BE49-F238E27FC236}">
              <a16:creationId xmlns:a16="http://schemas.microsoft.com/office/drawing/2014/main" id="{9ED2A3A5-B246-4920-B97B-3CA66CF96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12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649</xdr:row>
      <xdr:rowOff>0</xdr:rowOff>
    </xdr:from>
    <xdr:to>
      <xdr:col>0</xdr:col>
      <xdr:colOff>9525</xdr:colOff>
      <xdr:row>649</xdr:row>
      <xdr:rowOff>0</xdr:rowOff>
    </xdr:to>
    <xdr:pic>
      <xdr:nvPicPr>
        <xdr:cNvPr id="2314" name="Imagem 2313">
          <a:extLst>
            <a:ext uri="{FF2B5EF4-FFF2-40B4-BE49-F238E27FC236}">
              <a16:creationId xmlns:a16="http://schemas.microsoft.com/office/drawing/2014/main" id="{21D3EF22-91B7-4BC6-BC84-5D424398D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55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674</xdr:row>
      <xdr:rowOff>0</xdr:rowOff>
    </xdr:from>
    <xdr:to>
      <xdr:col>0</xdr:col>
      <xdr:colOff>9525</xdr:colOff>
      <xdr:row>674</xdr:row>
      <xdr:rowOff>0</xdr:rowOff>
    </xdr:to>
    <xdr:pic>
      <xdr:nvPicPr>
        <xdr:cNvPr id="2315" name="Imagem 2314">
          <a:extLst>
            <a:ext uri="{FF2B5EF4-FFF2-40B4-BE49-F238E27FC236}">
              <a16:creationId xmlns:a16="http://schemas.microsoft.com/office/drawing/2014/main" id="{2CACF4BC-1AE1-4034-A967-E5BE9FF62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02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687</xdr:row>
      <xdr:rowOff>0</xdr:rowOff>
    </xdr:from>
    <xdr:to>
      <xdr:col>0</xdr:col>
      <xdr:colOff>9525</xdr:colOff>
      <xdr:row>687</xdr:row>
      <xdr:rowOff>0</xdr:rowOff>
    </xdr:to>
    <xdr:pic>
      <xdr:nvPicPr>
        <xdr:cNvPr id="2316" name="Imagem 2315">
          <a:extLst>
            <a:ext uri="{FF2B5EF4-FFF2-40B4-BE49-F238E27FC236}">
              <a16:creationId xmlns:a16="http://schemas.microsoft.com/office/drawing/2014/main" id="{43DE530D-3D7A-425E-924C-418C6D5F2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74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700</xdr:row>
      <xdr:rowOff>0</xdr:rowOff>
    </xdr:from>
    <xdr:to>
      <xdr:col>0</xdr:col>
      <xdr:colOff>9525</xdr:colOff>
      <xdr:row>700</xdr:row>
      <xdr:rowOff>0</xdr:rowOff>
    </xdr:to>
    <xdr:pic>
      <xdr:nvPicPr>
        <xdr:cNvPr id="2317" name="Imagem 2316">
          <a:extLst>
            <a:ext uri="{FF2B5EF4-FFF2-40B4-BE49-F238E27FC236}">
              <a16:creationId xmlns:a16="http://schemas.microsoft.com/office/drawing/2014/main" id="{311EBB8F-ED71-44B8-8304-ED4BF302E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21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713</xdr:row>
      <xdr:rowOff>0</xdr:rowOff>
    </xdr:from>
    <xdr:to>
      <xdr:col>0</xdr:col>
      <xdr:colOff>9525</xdr:colOff>
      <xdr:row>713</xdr:row>
      <xdr:rowOff>0</xdr:rowOff>
    </xdr:to>
    <xdr:pic>
      <xdr:nvPicPr>
        <xdr:cNvPr id="2318" name="Imagem 2317">
          <a:extLst>
            <a:ext uri="{FF2B5EF4-FFF2-40B4-BE49-F238E27FC236}">
              <a16:creationId xmlns:a16="http://schemas.microsoft.com/office/drawing/2014/main" id="{03CEEC06-442D-472B-8171-DA3789E3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69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726</xdr:row>
      <xdr:rowOff>0</xdr:rowOff>
    </xdr:from>
    <xdr:to>
      <xdr:col>0</xdr:col>
      <xdr:colOff>9525</xdr:colOff>
      <xdr:row>726</xdr:row>
      <xdr:rowOff>0</xdr:rowOff>
    </xdr:to>
    <xdr:pic>
      <xdr:nvPicPr>
        <xdr:cNvPr id="2319" name="Imagem 2318">
          <a:extLst>
            <a:ext uri="{FF2B5EF4-FFF2-40B4-BE49-F238E27FC236}">
              <a16:creationId xmlns:a16="http://schemas.microsoft.com/office/drawing/2014/main" id="{33B9E4DF-D593-4248-A4E5-D9FF62E32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16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739</xdr:row>
      <xdr:rowOff>0</xdr:rowOff>
    </xdr:from>
    <xdr:to>
      <xdr:col>0</xdr:col>
      <xdr:colOff>9525</xdr:colOff>
      <xdr:row>739</xdr:row>
      <xdr:rowOff>0</xdr:rowOff>
    </xdr:to>
    <xdr:pic>
      <xdr:nvPicPr>
        <xdr:cNvPr id="2320" name="Imagem 2319">
          <a:extLst>
            <a:ext uri="{FF2B5EF4-FFF2-40B4-BE49-F238E27FC236}">
              <a16:creationId xmlns:a16="http://schemas.microsoft.com/office/drawing/2014/main" id="{EE548207-2542-4685-AA01-0CCE8FA78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64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752</xdr:row>
      <xdr:rowOff>0</xdr:rowOff>
    </xdr:from>
    <xdr:to>
      <xdr:col>0</xdr:col>
      <xdr:colOff>9525</xdr:colOff>
      <xdr:row>752</xdr:row>
      <xdr:rowOff>0</xdr:rowOff>
    </xdr:to>
    <xdr:pic>
      <xdr:nvPicPr>
        <xdr:cNvPr id="2321" name="Imagem 2320">
          <a:extLst>
            <a:ext uri="{FF2B5EF4-FFF2-40B4-BE49-F238E27FC236}">
              <a16:creationId xmlns:a16="http://schemas.microsoft.com/office/drawing/2014/main" id="{96CCC9D0-9C74-42F9-8F00-AD940347D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12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765</xdr:row>
      <xdr:rowOff>0</xdr:rowOff>
    </xdr:from>
    <xdr:to>
      <xdr:col>0</xdr:col>
      <xdr:colOff>9525</xdr:colOff>
      <xdr:row>765</xdr:row>
      <xdr:rowOff>0</xdr:rowOff>
    </xdr:to>
    <xdr:pic>
      <xdr:nvPicPr>
        <xdr:cNvPr id="2322" name="Imagem 2321">
          <a:extLst>
            <a:ext uri="{FF2B5EF4-FFF2-40B4-BE49-F238E27FC236}">
              <a16:creationId xmlns:a16="http://schemas.microsoft.com/office/drawing/2014/main" id="{C875EFB2-C620-46A5-B3FC-53C2F3EF9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5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783</xdr:row>
      <xdr:rowOff>0</xdr:rowOff>
    </xdr:from>
    <xdr:to>
      <xdr:col>0</xdr:col>
      <xdr:colOff>9525</xdr:colOff>
      <xdr:row>783</xdr:row>
      <xdr:rowOff>0</xdr:rowOff>
    </xdr:to>
    <xdr:pic>
      <xdr:nvPicPr>
        <xdr:cNvPr id="2323" name="Imagem 2322">
          <a:extLst>
            <a:ext uri="{FF2B5EF4-FFF2-40B4-BE49-F238E27FC236}">
              <a16:creationId xmlns:a16="http://schemas.microsoft.com/office/drawing/2014/main" id="{FE53B0A4-3DB4-40D1-BDB8-061CE5AE8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02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785</xdr:row>
      <xdr:rowOff>0</xdr:rowOff>
    </xdr:from>
    <xdr:to>
      <xdr:col>0</xdr:col>
      <xdr:colOff>9525</xdr:colOff>
      <xdr:row>785</xdr:row>
      <xdr:rowOff>0</xdr:rowOff>
    </xdr:to>
    <xdr:pic>
      <xdr:nvPicPr>
        <xdr:cNvPr id="2324" name="Imagem 2323">
          <a:extLst>
            <a:ext uri="{FF2B5EF4-FFF2-40B4-BE49-F238E27FC236}">
              <a16:creationId xmlns:a16="http://schemas.microsoft.com/office/drawing/2014/main" id="{2D445391-5CA3-43B1-A051-7A6FD070F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14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804</xdr:row>
      <xdr:rowOff>0</xdr:rowOff>
    </xdr:from>
    <xdr:to>
      <xdr:col>0</xdr:col>
      <xdr:colOff>9525</xdr:colOff>
      <xdr:row>804</xdr:row>
      <xdr:rowOff>0</xdr:rowOff>
    </xdr:to>
    <xdr:pic>
      <xdr:nvPicPr>
        <xdr:cNvPr id="2325" name="Imagem 2324">
          <a:extLst>
            <a:ext uri="{FF2B5EF4-FFF2-40B4-BE49-F238E27FC236}">
              <a16:creationId xmlns:a16="http://schemas.microsoft.com/office/drawing/2014/main" id="{D21DEF13-5381-489E-AAFC-F950203AF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0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817</xdr:row>
      <xdr:rowOff>0</xdr:rowOff>
    </xdr:from>
    <xdr:to>
      <xdr:col>0</xdr:col>
      <xdr:colOff>9525</xdr:colOff>
      <xdr:row>817</xdr:row>
      <xdr:rowOff>0</xdr:rowOff>
    </xdr:to>
    <xdr:pic>
      <xdr:nvPicPr>
        <xdr:cNvPr id="2326" name="Imagem 2325">
          <a:extLst>
            <a:ext uri="{FF2B5EF4-FFF2-40B4-BE49-F238E27FC236}">
              <a16:creationId xmlns:a16="http://schemas.microsoft.com/office/drawing/2014/main" id="{52C9469E-FD26-4E93-B214-E5AE63E34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5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830</xdr:row>
      <xdr:rowOff>0</xdr:rowOff>
    </xdr:from>
    <xdr:to>
      <xdr:col>0</xdr:col>
      <xdr:colOff>9525</xdr:colOff>
      <xdr:row>830</xdr:row>
      <xdr:rowOff>0</xdr:rowOff>
    </xdr:to>
    <xdr:pic>
      <xdr:nvPicPr>
        <xdr:cNvPr id="2327" name="Imagem 2326">
          <a:extLst>
            <a:ext uri="{FF2B5EF4-FFF2-40B4-BE49-F238E27FC236}">
              <a16:creationId xmlns:a16="http://schemas.microsoft.com/office/drawing/2014/main" id="{DF963CF5-7890-4BB4-90D9-40A4CAC02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98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843</xdr:row>
      <xdr:rowOff>0</xdr:rowOff>
    </xdr:from>
    <xdr:to>
      <xdr:col>0</xdr:col>
      <xdr:colOff>9525</xdr:colOff>
      <xdr:row>843</xdr:row>
      <xdr:rowOff>0</xdr:rowOff>
    </xdr:to>
    <xdr:pic>
      <xdr:nvPicPr>
        <xdr:cNvPr id="2328" name="Imagem 2327">
          <a:extLst>
            <a:ext uri="{FF2B5EF4-FFF2-40B4-BE49-F238E27FC236}">
              <a16:creationId xmlns:a16="http://schemas.microsoft.com/office/drawing/2014/main" id="{D7F7422F-A6AD-4083-8261-7E77E50C54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45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856</xdr:row>
      <xdr:rowOff>0</xdr:rowOff>
    </xdr:from>
    <xdr:to>
      <xdr:col>0</xdr:col>
      <xdr:colOff>9525</xdr:colOff>
      <xdr:row>856</xdr:row>
      <xdr:rowOff>0</xdr:rowOff>
    </xdr:to>
    <xdr:pic>
      <xdr:nvPicPr>
        <xdr:cNvPr id="2329" name="Imagem 2328">
          <a:extLst>
            <a:ext uri="{FF2B5EF4-FFF2-40B4-BE49-F238E27FC236}">
              <a16:creationId xmlns:a16="http://schemas.microsoft.com/office/drawing/2014/main" id="{E0D0D809-85F3-4711-88AE-3CCF3D402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493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869</xdr:row>
      <xdr:rowOff>0</xdr:rowOff>
    </xdr:from>
    <xdr:to>
      <xdr:col>0</xdr:col>
      <xdr:colOff>9525</xdr:colOff>
      <xdr:row>869</xdr:row>
      <xdr:rowOff>0</xdr:rowOff>
    </xdr:to>
    <xdr:pic>
      <xdr:nvPicPr>
        <xdr:cNvPr id="2330" name="Imagem 2329">
          <a:extLst>
            <a:ext uri="{FF2B5EF4-FFF2-40B4-BE49-F238E27FC236}">
              <a16:creationId xmlns:a16="http://schemas.microsoft.com/office/drawing/2014/main" id="{1BC5D4FE-FEC7-4762-A9E4-C4E890C20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41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881</xdr:row>
      <xdr:rowOff>0</xdr:rowOff>
    </xdr:from>
    <xdr:to>
      <xdr:col>0</xdr:col>
      <xdr:colOff>9525</xdr:colOff>
      <xdr:row>881</xdr:row>
      <xdr:rowOff>0</xdr:rowOff>
    </xdr:to>
    <xdr:pic>
      <xdr:nvPicPr>
        <xdr:cNvPr id="2331" name="Imagem 2330">
          <a:extLst>
            <a:ext uri="{FF2B5EF4-FFF2-40B4-BE49-F238E27FC236}">
              <a16:creationId xmlns:a16="http://schemas.microsoft.com/office/drawing/2014/main" id="{82044B6A-ABB4-47EA-9D8D-6EC4A202C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969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899</xdr:row>
      <xdr:rowOff>0</xdr:rowOff>
    </xdr:from>
    <xdr:to>
      <xdr:col>0</xdr:col>
      <xdr:colOff>9525</xdr:colOff>
      <xdr:row>899</xdr:row>
      <xdr:rowOff>0</xdr:rowOff>
    </xdr:to>
    <xdr:pic>
      <xdr:nvPicPr>
        <xdr:cNvPr id="2332" name="Imagem 2331">
          <a:extLst>
            <a:ext uri="{FF2B5EF4-FFF2-40B4-BE49-F238E27FC236}">
              <a16:creationId xmlns:a16="http://schemas.microsoft.com/office/drawing/2014/main" id="{8CB6B12E-E18B-4260-8175-0A9E03435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1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916</xdr:row>
      <xdr:rowOff>0</xdr:rowOff>
    </xdr:from>
    <xdr:to>
      <xdr:col>0</xdr:col>
      <xdr:colOff>9525</xdr:colOff>
      <xdr:row>916</xdr:row>
      <xdr:rowOff>0</xdr:rowOff>
    </xdr:to>
    <xdr:pic>
      <xdr:nvPicPr>
        <xdr:cNvPr id="2333" name="Imagem 2332">
          <a:extLst>
            <a:ext uri="{FF2B5EF4-FFF2-40B4-BE49-F238E27FC236}">
              <a16:creationId xmlns:a16="http://schemas.microsoft.com/office/drawing/2014/main" id="{11096A3E-2E4D-4FCA-8899-440F2E67E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36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5230</xdr:row>
      <xdr:rowOff>0</xdr:rowOff>
    </xdr:from>
    <xdr:to>
      <xdr:col>0</xdr:col>
      <xdr:colOff>9525</xdr:colOff>
      <xdr:row>5230</xdr:row>
      <xdr:rowOff>0</xdr:rowOff>
    </xdr:to>
    <xdr:pic>
      <xdr:nvPicPr>
        <xdr:cNvPr id="2334" name="Imagem 2333">
          <a:extLst>
            <a:ext uri="{FF2B5EF4-FFF2-40B4-BE49-F238E27FC236}">
              <a16:creationId xmlns:a16="http://schemas.microsoft.com/office/drawing/2014/main" id="{AAC5E138-14C0-4642-9771-8131B46E91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7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5243</xdr:row>
      <xdr:rowOff>0</xdr:rowOff>
    </xdr:from>
    <xdr:to>
      <xdr:col>0</xdr:col>
      <xdr:colOff>9525</xdr:colOff>
      <xdr:row>5243</xdr:row>
      <xdr:rowOff>0</xdr:rowOff>
    </xdr:to>
    <xdr:pic>
      <xdr:nvPicPr>
        <xdr:cNvPr id="2335" name="Imagem 2334">
          <a:extLst>
            <a:ext uri="{FF2B5EF4-FFF2-40B4-BE49-F238E27FC236}">
              <a16:creationId xmlns:a16="http://schemas.microsoft.com/office/drawing/2014/main" id="{941840E7-CFC5-4471-AF79-5320EDFB48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22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5256</xdr:row>
      <xdr:rowOff>0</xdr:rowOff>
    </xdr:from>
    <xdr:to>
      <xdr:col>0</xdr:col>
      <xdr:colOff>9525</xdr:colOff>
      <xdr:row>5256</xdr:row>
      <xdr:rowOff>0</xdr:rowOff>
    </xdr:to>
    <xdr:pic>
      <xdr:nvPicPr>
        <xdr:cNvPr id="2336" name="Imagem 2335">
          <a:extLst>
            <a:ext uri="{FF2B5EF4-FFF2-40B4-BE49-F238E27FC236}">
              <a16:creationId xmlns:a16="http://schemas.microsoft.com/office/drawing/2014/main" id="{67E976FB-FEE4-4B6D-AB96-BEAEEF351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6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5269</xdr:row>
      <xdr:rowOff>0</xdr:rowOff>
    </xdr:from>
    <xdr:to>
      <xdr:col>0</xdr:col>
      <xdr:colOff>9525</xdr:colOff>
      <xdr:row>5269</xdr:row>
      <xdr:rowOff>0</xdr:rowOff>
    </xdr:to>
    <xdr:pic>
      <xdr:nvPicPr>
        <xdr:cNvPr id="2337" name="Imagem 2336">
          <a:extLst>
            <a:ext uri="{FF2B5EF4-FFF2-40B4-BE49-F238E27FC236}">
              <a16:creationId xmlns:a16="http://schemas.microsoft.com/office/drawing/2014/main" id="{9DDF4873-DE2C-42A7-AE9E-C6426FC4E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417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5280</xdr:row>
      <xdr:rowOff>0</xdr:rowOff>
    </xdr:from>
    <xdr:to>
      <xdr:col>0</xdr:col>
      <xdr:colOff>9525</xdr:colOff>
      <xdr:row>5280</xdr:row>
      <xdr:rowOff>0</xdr:rowOff>
    </xdr:to>
    <xdr:pic>
      <xdr:nvPicPr>
        <xdr:cNvPr id="2338" name="Imagem 2337">
          <a:extLst>
            <a:ext uri="{FF2B5EF4-FFF2-40B4-BE49-F238E27FC236}">
              <a16:creationId xmlns:a16="http://schemas.microsoft.com/office/drawing/2014/main" id="{ACEB5487-78AA-4756-89AD-4E67CAA94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27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5305</xdr:row>
      <xdr:rowOff>0</xdr:rowOff>
    </xdr:from>
    <xdr:to>
      <xdr:col>0</xdr:col>
      <xdr:colOff>9525</xdr:colOff>
      <xdr:row>5305</xdr:row>
      <xdr:rowOff>0</xdr:rowOff>
    </xdr:to>
    <xdr:pic>
      <xdr:nvPicPr>
        <xdr:cNvPr id="2339" name="Imagem 2338">
          <a:extLst>
            <a:ext uri="{FF2B5EF4-FFF2-40B4-BE49-F238E27FC236}">
              <a16:creationId xmlns:a16="http://schemas.microsoft.com/office/drawing/2014/main" id="{2E6904FE-67B2-4FFF-A07D-8B84A969C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0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5334</xdr:row>
      <xdr:rowOff>0</xdr:rowOff>
    </xdr:from>
    <xdr:to>
      <xdr:col>0</xdr:col>
      <xdr:colOff>9525</xdr:colOff>
      <xdr:row>5334</xdr:row>
      <xdr:rowOff>0</xdr:rowOff>
    </xdr:to>
    <xdr:pic>
      <xdr:nvPicPr>
        <xdr:cNvPr id="2340" name="Imagem 2339">
          <a:extLst>
            <a:ext uri="{FF2B5EF4-FFF2-40B4-BE49-F238E27FC236}">
              <a16:creationId xmlns:a16="http://schemas.microsoft.com/office/drawing/2014/main" id="{1A3608AB-3A0E-4E3E-9FF9-DB8156C649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5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918</xdr:row>
      <xdr:rowOff>0</xdr:rowOff>
    </xdr:from>
    <xdr:to>
      <xdr:col>0</xdr:col>
      <xdr:colOff>9525</xdr:colOff>
      <xdr:row>918</xdr:row>
      <xdr:rowOff>0</xdr:rowOff>
    </xdr:to>
    <xdr:pic>
      <xdr:nvPicPr>
        <xdr:cNvPr id="2341" name="Imagem 2340">
          <a:extLst>
            <a:ext uri="{FF2B5EF4-FFF2-40B4-BE49-F238E27FC236}">
              <a16:creationId xmlns:a16="http://schemas.microsoft.com/office/drawing/2014/main" id="{B87944A7-F643-45AF-9A16-C6C852AD0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69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933</xdr:row>
      <xdr:rowOff>0</xdr:rowOff>
    </xdr:from>
    <xdr:to>
      <xdr:col>0</xdr:col>
      <xdr:colOff>9525</xdr:colOff>
      <xdr:row>933</xdr:row>
      <xdr:rowOff>0</xdr:rowOff>
    </xdr:to>
    <xdr:pic>
      <xdr:nvPicPr>
        <xdr:cNvPr id="2342" name="Imagem 2341">
          <a:extLst>
            <a:ext uri="{FF2B5EF4-FFF2-40B4-BE49-F238E27FC236}">
              <a16:creationId xmlns:a16="http://schemas.microsoft.com/office/drawing/2014/main" id="{BC48E8CE-4D30-4A7A-86F0-7566BD849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97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948</xdr:row>
      <xdr:rowOff>0</xdr:rowOff>
    </xdr:from>
    <xdr:to>
      <xdr:col>0</xdr:col>
      <xdr:colOff>9525</xdr:colOff>
      <xdr:row>948</xdr:row>
      <xdr:rowOff>0</xdr:rowOff>
    </xdr:to>
    <xdr:pic>
      <xdr:nvPicPr>
        <xdr:cNvPr id="2343" name="Imagem 2342">
          <a:extLst>
            <a:ext uri="{FF2B5EF4-FFF2-40B4-BE49-F238E27FC236}">
              <a16:creationId xmlns:a16="http://schemas.microsoft.com/office/drawing/2014/main" id="{E8E7B608-B2CA-4456-9628-6ED9A28D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6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967</xdr:row>
      <xdr:rowOff>0</xdr:rowOff>
    </xdr:from>
    <xdr:to>
      <xdr:col>0</xdr:col>
      <xdr:colOff>9525</xdr:colOff>
      <xdr:row>967</xdr:row>
      <xdr:rowOff>0</xdr:rowOff>
    </xdr:to>
    <xdr:pic>
      <xdr:nvPicPr>
        <xdr:cNvPr id="2344" name="Imagem 2343">
          <a:extLst>
            <a:ext uri="{FF2B5EF4-FFF2-40B4-BE49-F238E27FC236}">
              <a16:creationId xmlns:a16="http://schemas.microsoft.com/office/drawing/2014/main" id="{27C92EC0-B011-4334-BA93-C9DB7828E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27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988</xdr:row>
      <xdr:rowOff>0</xdr:rowOff>
    </xdr:from>
    <xdr:to>
      <xdr:col>0</xdr:col>
      <xdr:colOff>9525</xdr:colOff>
      <xdr:row>988</xdr:row>
      <xdr:rowOff>0</xdr:rowOff>
    </xdr:to>
    <xdr:pic>
      <xdr:nvPicPr>
        <xdr:cNvPr id="2345" name="Imagem 2344">
          <a:extLst>
            <a:ext uri="{FF2B5EF4-FFF2-40B4-BE49-F238E27FC236}">
              <a16:creationId xmlns:a16="http://schemas.microsoft.com/office/drawing/2014/main" id="{0AE74E4B-4457-4E8D-963E-8ADC5FC91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27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1011</xdr:row>
      <xdr:rowOff>0</xdr:rowOff>
    </xdr:from>
    <xdr:to>
      <xdr:col>0</xdr:col>
      <xdr:colOff>9525</xdr:colOff>
      <xdr:row>1011</xdr:row>
      <xdr:rowOff>0</xdr:rowOff>
    </xdr:to>
    <xdr:pic>
      <xdr:nvPicPr>
        <xdr:cNvPr id="2346" name="Imagem 2345">
          <a:extLst>
            <a:ext uri="{FF2B5EF4-FFF2-40B4-BE49-F238E27FC236}">
              <a16:creationId xmlns:a16="http://schemas.microsoft.com/office/drawing/2014/main" id="{818C01F2-8E0C-4136-A5ED-23E3A31F9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65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1034</xdr:row>
      <xdr:rowOff>0</xdr:rowOff>
    </xdr:from>
    <xdr:to>
      <xdr:col>0</xdr:col>
      <xdr:colOff>9525</xdr:colOff>
      <xdr:row>1034</xdr:row>
      <xdr:rowOff>0</xdr:rowOff>
    </xdr:to>
    <xdr:pic>
      <xdr:nvPicPr>
        <xdr:cNvPr id="2347" name="Imagem 2346">
          <a:extLst>
            <a:ext uri="{FF2B5EF4-FFF2-40B4-BE49-F238E27FC236}">
              <a16:creationId xmlns:a16="http://schemas.microsoft.com/office/drawing/2014/main" id="{936778D8-AD84-4BF0-8C4C-F5C89F810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3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1049</xdr:row>
      <xdr:rowOff>0</xdr:rowOff>
    </xdr:from>
    <xdr:to>
      <xdr:col>0</xdr:col>
      <xdr:colOff>9525</xdr:colOff>
      <xdr:row>1049</xdr:row>
      <xdr:rowOff>0</xdr:rowOff>
    </xdr:to>
    <xdr:pic>
      <xdr:nvPicPr>
        <xdr:cNvPr id="2348" name="Imagem 2347">
          <a:extLst>
            <a:ext uri="{FF2B5EF4-FFF2-40B4-BE49-F238E27FC236}">
              <a16:creationId xmlns:a16="http://schemas.microsoft.com/office/drawing/2014/main" id="{AD15BE9E-C233-4D66-BDD0-044568E1E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18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1072</xdr:row>
      <xdr:rowOff>0</xdr:rowOff>
    </xdr:from>
    <xdr:to>
      <xdr:col>0</xdr:col>
      <xdr:colOff>9525</xdr:colOff>
      <xdr:row>1072</xdr:row>
      <xdr:rowOff>0</xdr:rowOff>
    </xdr:to>
    <xdr:pic>
      <xdr:nvPicPr>
        <xdr:cNvPr id="2349" name="Imagem 2348">
          <a:extLst>
            <a:ext uri="{FF2B5EF4-FFF2-40B4-BE49-F238E27FC236}">
              <a16:creationId xmlns:a16="http://schemas.microsoft.com/office/drawing/2014/main" id="{4ADE2E78-4A00-4C50-BBB3-06B4CC363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627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1074</xdr:row>
      <xdr:rowOff>0</xdr:rowOff>
    </xdr:from>
    <xdr:to>
      <xdr:col>0</xdr:col>
      <xdr:colOff>9525</xdr:colOff>
      <xdr:row>1074</xdr:row>
      <xdr:rowOff>0</xdr:rowOff>
    </xdr:to>
    <xdr:pic>
      <xdr:nvPicPr>
        <xdr:cNvPr id="2350" name="Imagem 2349">
          <a:extLst>
            <a:ext uri="{FF2B5EF4-FFF2-40B4-BE49-F238E27FC236}">
              <a16:creationId xmlns:a16="http://schemas.microsoft.com/office/drawing/2014/main" id="{7ABB3760-0763-4D87-B3B6-CB96EDD22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665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1087</xdr:row>
      <xdr:rowOff>0</xdr:rowOff>
    </xdr:from>
    <xdr:to>
      <xdr:col>0</xdr:col>
      <xdr:colOff>9525</xdr:colOff>
      <xdr:row>1087</xdr:row>
      <xdr:rowOff>0</xdr:rowOff>
    </xdr:to>
    <xdr:pic>
      <xdr:nvPicPr>
        <xdr:cNvPr id="2351" name="Imagem 2350">
          <a:extLst>
            <a:ext uri="{FF2B5EF4-FFF2-40B4-BE49-F238E27FC236}">
              <a16:creationId xmlns:a16="http://schemas.microsoft.com/office/drawing/2014/main" id="{91BD2ECF-124D-4D06-9490-57EF4D1AF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1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1103</xdr:row>
      <xdr:rowOff>0</xdr:rowOff>
    </xdr:from>
    <xdr:to>
      <xdr:col>0</xdr:col>
      <xdr:colOff>9525</xdr:colOff>
      <xdr:row>1103</xdr:row>
      <xdr:rowOff>0</xdr:rowOff>
    </xdr:to>
    <xdr:pic>
      <xdr:nvPicPr>
        <xdr:cNvPr id="2352" name="Imagem 2351">
          <a:extLst>
            <a:ext uri="{FF2B5EF4-FFF2-40B4-BE49-F238E27FC236}">
              <a16:creationId xmlns:a16="http://schemas.microsoft.com/office/drawing/2014/main" id="{93062B31-8AFA-4AEA-B879-240C01CE1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18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1118</xdr:row>
      <xdr:rowOff>0</xdr:rowOff>
    </xdr:from>
    <xdr:to>
      <xdr:col>0</xdr:col>
      <xdr:colOff>9525</xdr:colOff>
      <xdr:row>1118</xdr:row>
      <xdr:rowOff>0</xdr:rowOff>
    </xdr:to>
    <xdr:pic>
      <xdr:nvPicPr>
        <xdr:cNvPr id="2353" name="Imagem 2352">
          <a:extLst>
            <a:ext uri="{FF2B5EF4-FFF2-40B4-BE49-F238E27FC236}">
              <a16:creationId xmlns:a16="http://schemas.microsoft.com/office/drawing/2014/main" id="{99F179E5-BD43-46F9-9E1C-DC2366812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0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1133</xdr:row>
      <xdr:rowOff>0</xdr:rowOff>
    </xdr:from>
    <xdr:to>
      <xdr:col>0</xdr:col>
      <xdr:colOff>9525</xdr:colOff>
      <xdr:row>1133</xdr:row>
      <xdr:rowOff>0</xdr:rowOff>
    </xdr:to>
    <xdr:pic>
      <xdr:nvPicPr>
        <xdr:cNvPr id="2354" name="Imagem 2353">
          <a:extLst>
            <a:ext uri="{FF2B5EF4-FFF2-40B4-BE49-F238E27FC236}">
              <a16:creationId xmlns:a16="http://schemas.microsoft.com/office/drawing/2014/main" id="{87C67C9A-5AEC-4F7D-A41F-5173A83BD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78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1161</xdr:row>
      <xdr:rowOff>0</xdr:rowOff>
    </xdr:from>
    <xdr:to>
      <xdr:col>0</xdr:col>
      <xdr:colOff>9525</xdr:colOff>
      <xdr:row>1161</xdr:row>
      <xdr:rowOff>0</xdr:rowOff>
    </xdr:to>
    <xdr:pic>
      <xdr:nvPicPr>
        <xdr:cNvPr id="2355" name="Imagem 2354">
          <a:extLst>
            <a:ext uri="{FF2B5EF4-FFF2-40B4-BE49-F238E27FC236}">
              <a16:creationId xmlns:a16="http://schemas.microsoft.com/office/drawing/2014/main" id="{F16AFE6E-396F-4FCA-BD16-DDC700E41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323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1175</xdr:row>
      <xdr:rowOff>0</xdr:rowOff>
    </xdr:from>
    <xdr:to>
      <xdr:col>0</xdr:col>
      <xdr:colOff>9525</xdr:colOff>
      <xdr:row>1175</xdr:row>
      <xdr:rowOff>0</xdr:rowOff>
    </xdr:to>
    <xdr:pic>
      <xdr:nvPicPr>
        <xdr:cNvPr id="2356" name="Imagem 2355">
          <a:extLst>
            <a:ext uri="{FF2B5EF4-FFF2-40B4-BE49-F238E27FC236}">
              <a16:creationId xmlns:a16="http://schemas.microsoft.com/office/drawing/2014/main" id="{62519319-40BA-4C2B-9B9F-48AB8F2B2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589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1198</xdr:row>
      <xdr:rowOff>0</xdr:rowOff>
    </xdr:from>
    <xdr:to>
      <xdr:col>0</xdr:col>
      <xdr:colOff>9525</xdr:colOff>
      <xdr:row>1198</xdr:row>
      <xdr:rowOff>0</xdr:rowOff>
    </xdr:to>
    <xdr:pic>
      <xdr:nvPicPr>
        <xdr:cNvPr id="2357" name="Imagem 2356">
          <a:extLst>
            <a:ext uri="{FF2B5EF4-FFF2-40B4-BE49-F238E27FC236}">
              <a16:creationId xmlns:a16="http://schemas.microsoft.com/office/drawing/2014/main" id="{DEEFF552-58FD-4DC2-A0AC-211B3CC64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027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1212</xdr:row>
      <xdr:rowOff>0</xdr:rowOff>
    </xdr:from>
    <xdr:to>
      <xdr:col>0</xdr:col>
      <xdr:colOff>9525</xdr:colOff>
      <xdr:row>1212</xdr:row>
      <xdr:rowOff>0</xdr:rowOff>
    </xdr:to>
    <xdr:pic>
      <xdr:nvPicPr>
        <xdr:cNvPr id="2358" name="Imagem 2357">
          <a:extLst>
            <a:ext uri="{FF2B5EF4-FFF2-40B4-BE49-F238E27FC236}">
              <a16:creationId xmlns:a16="http://schemas.microsoft.com/office/drawing/2014/main" id="{8DE94385-A3E0-414A-B7FD-820ED8E64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29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1234</xdr:row>
      <xdr:rowOff>0</xdr:rowOff>
    </xdr:from>
    <xdr:to>
      <xdr:col>0</xdr:col>
      <xdr:colOff>9525</xdr:colOff>
      <xdr:row>1234</xdr:row>
      <xdr:rowOff>0</xdr:rowOff>
    </xdr:to>
    <xdr:pic>
      <xdr:nvPicPr>
        <xdr:cNvPr id="2359" name="Imagem 2358">
          <a:extLst>
            <a:ext uri="{FF2B5EF4-FFF2-40B4-BE49-F238E27FC236}">
              <a16:creationId xmlns:a16="http://schemas.microsoft.com/office/drawing/2014/main" id="{C75BD0C2-0FFE-4E5D-9DE1-ED6E786DA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13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1269</xdr:row>
      <xdr:rowOff>0</xdr:rowOff>
    </xdr:from>
    <xdr:to>
      <xdr:col>0</xdr:col>
      <xdr:colOff>9525</xdr:colOff>
      <xdr:row>1269</xdr:row>
      <xdr:rowOff>0</xdr:rowOff>
    </xdr:to>
    <xdr:pic>
      <xdr:nvPicPr>
        <xdr:cNvPr id="2360" name="Imagem 2359">
          <a:extLst>
            <a:ext uri="{FF2B5EF4-FFF2-40B4-BE49-F238E27FC236}">
              <a16:creationId xmlns:a16="http://schemas.microsoft.com/office/drawing/2014/main" id="{27C45668-D656-4361-B680-7BFABA241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380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1303</xdr:row>
      <xdr:rowOff>0</xdr:rowOff>
    </xdr:from>
    <xdr:to>
      <xdr:col>0</xdr:col>
      <xdr:colOff>9525</xdr:colOff>
      <xdr:row>1303</xdr:row>
      <xdr:rowOff>0</xdr:rowOff>
    </xdr:to>
    <xdr:pic>
      <xdr:nvPicPr>
        <xdr:cNvPr id="2361" name="Imagem 2360">
          <a:extLst>
            <a:ext uri="{FF2B5EF4-FFF2-40B4-BE49-F238E27FC236}">
              <a16:creationId xmlns:a16="http://schemas.microsoft.com/office/drawing/2014/main" id="{927B50B2-415E-4E0C-975F-983C972A2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028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1326</xdr:row>
      <xdr:rowOff>0</xdr:rowOff>
    </xdr:from>
    <xdr:to>
      <xdr:col>0</xdr:col>
      <xdr:colOff>9525</xdr:colOff>
      <xdr:row>1326</xdr:row>
      <xdr:rowOff>0</xdr:rowOff>
    </xdr:to>
    <xdr:pic>
      <xdr:nvPicPr>
        <xdr:cNvPr id="2362" name="Imagem 2361">
          <a:extLst>
            <a:ext uri="{FF2B5EF4-FFF2-40B4-BE49-F238E27FC236}">
              <a16:creationId xmlns:a16="http://schemas.microsoft.com/office/drawing/2014/main" id="{83072F97-0C24-4BEC-8C39-F0136BB12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466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1342</xdr:row>
      <xdr:rowOff>0</xdr:rowOff>
    </xdr:from>
    <xdr:to>
      <xdr:col>0</xdr:col>
      <xdr:colOff>9525</xdr:colOff>
      <xdr:row>1342</xdr:row>
      <xdr:rowOff>0</xdr:rowOff>
    </xdr:to>
    <xdr:pic>
      <xdr:nvPicPr>
        <xdr:cNvPr id="2363" name="Imagem 2362">
          <a:extLst>
            <a:ext uri="{FF2B5EF4-FFF2-40B4-BE49-F238E27FC236}">
              <a16:creationId xmlns:a16="http://schemas.microsoft.com/office/drawing/2014/main" id="{2F634E95-9198-4BAF-ACE3-C28106D87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71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1355</xdr:row>
      <xdr:rowOff>0</xdr:rowOff>
    </xdr:from>
    <xdr:to>
      <xdr:col>0</xdr:col>
      <xdr:colOff>9525</xdr:colOff>
      <xdr:row>1355</xdr:row>
      <xdr:rowOff>0</xdr:rowOff>
    </xdr:to>
    <xdr:pic>
      <xdr:nvPicPr>
        <xdr:cNvPr id="2364" name="Imagem 2363">
          <a:extLst>
            <a:ext uri="{FF2B5EF4-FFF2-40B4-BE49-F238E27FC236}">
              <a16:creationId xmlns:a16="http://schemas.microsoft.com/office/drawing/2014/main" id="{9941634D-1685-42AB-AD6F-A3AB45671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18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1365</xdr:row>
      <xdr:rowOff>0</xdr:rowOff>
    </xdr:from>
    <xdr:to>
      <xdr:col>0</xdr:col>
      <xdr:colOff>9525</xdr:colOff>
      <xdr:row>1365</xdr:row>
      <xdr:rowOff>0</xdr:rowOff>
    </xdr:to>
    <xdr:pic>
      <xdr:nvPicPr>
        <xdr:cNvPr id="2365" name="Imagem 2364">
          <a:extLst>
            <a:ext uri="{FF2B5EF4-FFF2-40B4-BE49-F238E27FC236}">
              <a16:creationId xmlns:a16="http://schemas.microsoft.com/office/drawing/2014/main" id="{3A722830-C869-4361-9255-6743E0752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209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1367</xdr:row>
      <xdr:rowOff>0</xdr:rowOff>
    </xdr:from>
    <xdr:to>
      <xdr:col>0</xdr:col>
      <xdr:colOff>9525</xdr:colOff>
      <xdr:row>1367</xdr:row>
      <xdr:rowOff>0</xdr:rowOff>
    </xdr:to>
    <xdr:pic>
      <xdr:nvPicPr>
        <xdr:cNvPr id="2366" name="Imagem 2365">
          <a:extLst>
            <a:ext uri="{FF2B5EF4-FFF2-40B4-BE49-F238E27FC236}">
              <a16:creationId xmlns:a16="http://schemas.microsoft.com/office/drawing/2014/main" id="{81E0DEE0-C1A0-4EC8-A693-3FA55F6C4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247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1386</xdr:row>
      <xdr:rowOff>0</xdr:rowOff>
    </xdr:from>
    <xdr:to>
      <xdr:col>0</xdr:col>
      <xdr:colOff>9525</xdr:colOff>
      <xdr:row>1386</xdr:row>
      <xdr:rowOff>0</xdr:rowOff>
    </xdr:to>
    <xdr:pic>
      <xdr:nvPicPr>
        <xdr:cNvPr id="2367" name="Imagem 2366">
          <a:extLst>
            <a:ext uri="{FF2B5EF4-FFF2-40B4-BE49-F238E27FC236}">
              <a16:creationId xmlns:a16="http://schemas.microsoft.com/office/drawing/2014/main" id="{3DCEE0CE-6DD7-4EC7-9973-073FEC164E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09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1401</xdr:row>
      <xdr:rowOff>0</xdr:rowOff>
    </xdr:from>
    <xdr:to>
      <xdr:col>0</xdr:col>
      <xdr:colOff>9525</xdr:colOff>
      <xdr:row>1401</xdr:row>
      <xdr:rowOff>0</xdr:rowOff>
    </xdr:to>
    <xdr:pic>
      <xdr:nvPicPr>
        <xdr:cNvPr id="2368" name="Imagem 2367">
          <a:extLst>
            <a:ext uri="{FF2B5EF4-FFF2-40B4-BE49-F238E27FC236}">
              <a16:creationId xmlns:a16="http://schemas.microsoft.com/office/drawing/2014/main" id="{20AEE5E4-B727-4651-BFBE-96F479B5C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895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1416</xdr:row>
      <xdr:rowOff>0</xdr:rowOff>
    </xdr:from>
    <xdr:to>
      <xdr:col>0</xdr:col>
      <xdr:colOff>9525</xdr:colOff>
      <xdr:row>1416</xdr:row>
      <xdr:rowOff>0</xdr:rowOff>
    </xdr:to>
    <xdr:pic>
      <xdr:nvPicPr>
        <xdr:cNvPr id="2369" name="Imagem 2368">
          <a:extLst>
            <a:ext uri="{FF2B5EF4-FFF2-40B4-BE49-F238E27FC236}">
              <a16:creationId xmlns:a16="http://schemas.microsoft.com/office/drawing/2014/main" id="{CC557E5D-AA6B-4FA5-9F9F-E2636B3520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80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1444</xdr:row>
      <xdr:rowOff>0</xdr:rowOff>
    </xdr:from>
    <xdr:to>
      <xdr:col>0</xdr:col>
      <xdr:colOff>9525</xdr:colOff>
      <xdr:row>1444</xdr:row>
      <xdr:rowOff>0</xdr:rowOff>
    </xdr:to>
    <xdr:pic>
      <xdr:nvPicPr>
        <xdr:cNvPr id="2370" name="Imagem 2369">
          <a:extLst>
            <a:ext uri="{FF2B5EF4-FFF2-40B4-BE49-F238E27FC236}">
              <a16:creationId xmlns:a16="http://schemas.microsoft.com/office/drawing/2014/main" id="{37ED7277-AE16-40C6-983D-3B415E4287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4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1459</xdr:row>
      <xdr:rowOff>0</xdr:rowOff>
    </xdr:from>
    <xdr:to>
      <xdr:col>0</xdr:col>
      <xdr:colOff>9525</xdr:colOff>
      <xdr:row>1459</xdr:row>
      <xdr:rowOff>0</xdr:rowOff>
    </xdr:to>
    <xdr:pic>
      <xdr:nvPicPr>
        <xdr:cNvPr id="2371" name="Imagem 2370">
          <a:extLst>
            <a:ext uri="{FF2B5EF4-FFF2-40B4-BE49-F238E27FC236}">
              <a16:creationId xmlns:a16="http://schemas.microsoft.com/office/drawing/2014/main" id="{11FFE4F4-340C-465A-ABAD-0A2218350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9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1473</xdr:row>
      <xdr:rowOff>0</xdr:rowOff>
    </xdr:from>
    <xdr:to>
      <xdr:col>0</xdr:col>
      <xdr:colOff>9525</xdr:colOff>
      <xdr:row>1473</xdr:row>
      <xdr:rowOff>0</xdr:rowOff>
    </xdr:to>
    <xdr:pic>
      <xdr:nvPicPr>
        <xdr:cNvPr id="2372" name="Imagem 2371">
          <a:extLst>
            <a:ext uri="{FF2B5EF4-FFF2-40B4-BE49-F238E27FC236}">
              <a16:creationId xmlns:a16="http://schemas.microsoft.com/office/drawing/2014/main" id="{26BD11CC-7EDC-4317-A321-6F976F345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66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1489</xdr:row>
      <xdr:rowOff>0</xdr:rowOff>
    </xdr:from>
    <xdr:to>
      <xdr:col>0</xdr:col>
      <xdr:colOff>9525</xdr:colOff>
      <xdr:row>1489</xdr:row>
      <xdr:rowOff>0</xdr:rowOff>
    </xdr:to>
    <xdr:pic>
      <xdr:nvPicPr>
        <xdr:cNvPr id="2373" name="Imagem 2372">
          <a:extLst>
            <a:ext uri="{FF2B5EF4-FFF2-40B4-BE49-F238E27FC236}">
              <a16:creationId xmlns:a16="http://schemas.microsoft.com/office/drawing/2014/main" id="{AF445341-B0B3-4B1A-9153-955EEC152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571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1502</xdr:row>
      <xdr:rowOff>0</xdr:rowOff>
    </xdr:from>
    <xdr:to>
      <xdr:col>0</xdr:col>
      <xdr:colOff>9525</xdr:colOff>
      <xdr:row>1502</xdr:row>
      <xdr:rowOff>0</xdr:rowOff>
    </xdr:to>
    <xdr:pic>
      <xdr:nvPicPr>
        <xdr:cNvPr id="2374" name="Imagem 2373">
          <a:extLst>
            <a:ext uri="{FF2B5EF4-FFF2-40B4-BE49-F238E27FC236}">
              <a16:creationId xmlns:a16="http://schemas.microsoft.com/office/drawing/2014/main" id="{69396D29-9FCA-464F-9567-57CD83B28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1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1515</xdr:row>
      <xdr:rowOff>0</xdr:rowOff>
    </xdr:from>
    <xdr:to>
      <xdr:col>0</xdr:col>
      <xdr:colOff>9525</xdr:colOff>
      <xdr:row>1515</xdr:row>
      <xdr:rowOff>0</xdr:rowOff>
    </xdr:to>
    <xdr:pic>
      <xdr:nvPicPr>
        <xdr:cNvPr id="2375" name="Imagem 2374">
          <a:extLst>
            <a:ext uri="{FF2B5EF4-FFF2-40B4-BE49-F238E27FC236}">
              <a16:creationId xmlns:a16="http://schemas.microsoft.com/office/drawing/2014/main" id="{55C62D45-D04B-4779-976E-D91A32155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66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1529</xdr:row>
      <xdr:rowOff>0</xdr:rowOff>
    </xdr:from>
    <xdr:to>
      <xdr:col>0</xdr:col>
      <xdr:colOff>9525</xdr:colOff>
      <xdr:row>1529</xdr:row>
      <xdr:rowOff>0</xdr:rowOff>
    </xdr:to>
    <xdr:pic>
      <xdr:nvPicPr>
        <xdr:cNvPr id="2376" name="Imagem 2375">
          <a:extLst>
            <a:ext uri="{FF2B5EF4-FFF2-40B4-BE49-F238E27FC236}">
              <a16:creationId xmlns:a16="http://schemas.microsoft.com/office/drawing/2014/main" id="{0D4850A7-093E-472B-B861-665145C82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3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1544</xdr:row>
      <xdr:rowOff>0</xdr:rowOff>
    </xdr:from>
    <xdr:to>
      <xdr:col>0</xdr:col>
      <xdr:colOff>9525</xdr:colOff>
      <xdr:row>1544</xdr:row>
      <xdr:rowOff>0</xdr:rowOff>
    </xdr:to>
    <xdr:pic>
      <xdr:nvPicPr>
        <xdr:cNvPr id="2377" name="Imagem 2376">
          <a:extLst>
            <a:ext uri="{FF2B5EF4-FFF2-40B4-BE49-F238E27FC236}">
              <a16:creationId xmlns:a16="http://schemas.microsoft.com/office/drawing/2014/main" id="{5674D707-C52F-42A1-BA49-C3ABCE6A3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1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1558</xdr:row>
      <xdr:rowOff>0</xdr:rowOff>
    </xdr:from>
    <xdr:to>
      <xdr:col>0</xdr:col>
      <xdr:colOff>9525</xdr:colOff>
      <xdr:row>1558</xdr:row>
      <xdr:rowOff>0</xdr:rowOff>
    </xdr:to>
    <xdr:pic>
      <xdr:nvPicPr>
        <xdr:cNvPr id="2378" name="Imagem 2377">
          <a:extLst>
            <a:ext uri="{FF2B5EF4-FFF2-40B4-BE49-F238E27FC236}">
              <a16:creationId xmlns:a16="http://schemas.microsoft.com/office/drawing/2014/main" id="{0A2EBA12-63A0-40DA-A0CD-2F76459A8B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885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1573</xdr:row>
      <xdr:rowOff>0</xdr:rowOff>
    </xdr:from>
    <xdr:to>
      <xdr:col>0</xdr:col>
      <xdr:colOff>9525</xdr:colOff>
      <xdr:row>1573</xdr:row>
      <xdr:rowOff>0</xdr:rowOff>
    </xdr:to>
    <xdr:pic>
      <xdr:nvPicPr>
        <xdr:cNvPr id="2379" name="Imagem 2378">
          <a:extLst>
            <a:ext uri="{FF2B5EF4-FFF2-40B4-BE49-F238E27FC236}">
              <a16:creationId xmlns:a16="http://schemas.microsoft.com/office/drawing/2014/main" id="{BB3F92CC-E975-484E-95F8-1BF5D685F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17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1592</xdr:row>
      <xdr:rowOff>0</xdr:rowOff>
    </xdr:from>
    <xdr:to>
      <xdr:col>0</xdr:col>
      <xdr:colOff>9525</xdr:colOff>
      <xdr:row>1592</xdr:row>
      <xdr:rowOff>0</xdr:rowOff>
    </xdr:to>
    <xdr:pic>
      <xdr:nvPicPr>
        <xdr:cNvPr id="2380" name="Imagem 2379">
          <a:extLst>
            <a:ext uri="{FF2B5EF4-FFF2-40B4-BE49-F238E27FC236}">
              <a16:creationId xmlns:a16="http://schemas.microsoft.com/office/drawing/2014/main" id="{95D4BDF6-50D8-4396-81E2-BC2E5C627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33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1607</xdr:row>
      <xdr:rowOff>0</xdr:rowOff>
    </xdr:from>
    <xdr:to>
      <xdr:col>0</xdr:col>
      <xdr:colOff>9525</xdr:colOff>
      <xdr:row>1607</xdr:row>
      <xdr:rowOff>0</xdr:rowOff>
    </xdr:to>
    <xdr:pic>
      <xdr:nvPicPr>
        <xdr:cNvPr id="2381" name="Imagem 2380">
          <a:extLst>
            <a:ext uri="{FF2B5EF4-FFF2-40B4-BE49-F238E27FC236}">
              <a16:creationId xmlns:a16="http://schemas.microsoft.com/office/drawing/2014/main" id="{78A7233D-7300-448B-90FA-FE47D3774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19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1622</xdr:row>
      <xdr:rowOff>0</xdr:rowOff>
    </xdr:from>
    <xdr:to>
      <xdr:col>0</xdr:col>
      <xdr:colOff>9525</xdr:colOff>
      <xdr:row>1622</xdr:row>
      <xdr:rowOff>0</xdr:rowOff>
    </xdr:to>
    <xdr:pic>
      <xdr:nvPicPr>
        <xdr:cNvPr id="2382" name="Imagem 2381">
          <a:extLst>
            <a:ext uri="{FF2B5EF4-FFF2-40B4-BE49-F238E27FC236}">
              <a16:creationId xmlns:a16="http://schemas.microsoft.com/office/drawing/2014/main" id="{9025139B-819F-4CD6-8DE1-C62CE18AF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105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1641</xdr:row>
      <xdr:rowOff>0</xdr:rowOff>
    </xdr:from>
    <xdr:to>
      <xdr:col>0</xdr:col>
      <xdr:colOff>9525</xdr:colOff>
      <xdr:row>1641</xdr:row>
      <xdr:rowOff>0</xdr:rowOff>
    </xdr:to>
    <xdr:pic>
      <xdr:nvPicPr>
        <xdr:cNvPr id="2383" name="Imagem 2382">
          <a:extLst>
            <a:ext uri="{FF2B5EF4-FFF2-40B4-BE49-F238E27FC236}">
              <a16:creationId xmlns:a16="http://schemas.microsoft.com/office/drawing/2014/main" id="{46318FA8-7035-47FB-A69F-3A8161558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67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1643</xdr:row>
      <xdr:rowOff>0</xdr:rowOff>
    </xdr:from>
    <xdr:to>
      <xdr:col>0</xdr:col>
      <xdr:colOff>9525</xdr:colOff>
      <xdr:row>1643</xdr:row>
      <xdr:rowOff>0</xdr:rowOff>
    </xdr:to>
    <xdr:pic>
      <xdr:nvPicPr>
        <xdr:cNvPr id="2384" name="Imagem 2383">
          <a:extLst>
            <a:ext uri="{FF2B5EF4-FFF2-40B4-BE49-F238E27FC236}">
              <a16:creationId xmlns:a16="http://schemas.microsoft.com/office/drawing/2014/main" id="{7A3FD671-F80B-4D1F-9F5C-20D73FE16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05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1656</xdr:row>
      <xdr:rowOff>0</xdr:rowOff>
    </xdr:from>
    <xdr:to>
      <xdr:col>0</xdr:col>
      <xdr:colOff>9525</xdr:colOff>
      <xdr:row>1656</xdr:row>
      <xdr:rowOff>0</xdr:rowOff>
    </xdr:to>
    <xdr:pic>
      <xdr:nvPicPr>
        <xdr:cNvPr id="2385" name="Imagem 2384">
          <a:extLst>
            <a:ext uri="{FF2B5EF4-FFF2-40B4-BE49-F238E27FC236}">
              <a16:creationId xmlns:a16="http://schemas.microsoft.com/office/drawing/2014/main" id="{D19927D0-0AF9-4E04-9843-5FDD281BE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75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1669</xdr:row>
      <xdr:rowOff>0</xdr:rowOff>
    </xdr:from>
    <xdr:to>
      <xdr:col>0</xdr:col>
      <xdr:colOff>9525</xdr:colOff>
      <xdr:row>1669</xdr:row>
      <xdr:rowOff>0</xdr:rowOff>
    </xdr:to>
    <xdr:pic>
      <xdr:nvPicPr>
        <xdr:cNvPr id="2386" name="Imagem 2385">
          <a:extLst>
            <a:ext uri="{FF2B5EF4-FFF2-40B4-BE49-F238E27FC236}">
              <a16:creationId xmlns:a16="http://schemas.microsoft.com/office/drawing/2014/main" id="{8590206B-4812-4CA6-9742-9954E7B83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000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1683</xdr:row>
      <xdr:rowOff>0</xdr:rowOff>
    </xdr:from>
    <xdr:to>
      <xdr:col>0</xdr:col>
      <xdr:colOff>9525</xdr:colOff>
      <xdr:row>1683</xdr:row>
      <xdr:rowOff>0</xdr:rowOff>
    </xdr:to>
    <xdr:pic>
      <xdr:nvPicPr>
        <xdr:cNvPr id="2387" name="Imagem 2386">
          <a:extLst>
            <a:ext uri="{FF2B5EF4-FFF2-40B4-BE49-F238E27FC236}">
              <a16:creationId xmlns:a16="http://schemas.microsoft.com/office/drawing/2014/main" id="{8FDD7FDF-91E2-452D-9A9F-C535DEFB6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67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1697</xdr:row>
      <xdr:rowOff>0</xdr:rowOff>
    </xdr:from>
    <xdr:to>
      <xdr:col>0</xdr:col>
      <xdr:colOff>9525</xdr:colOff>
      <xdr:row>1697</xdr:row>
      <xdr:rowOff>0</xdr:rowOff>
    </xdr:to>
    <xdr:pic>
      <xdr:nvPicPr>
        <xdr:cNvPr id="2388" name="Imagem 2387">
          <a:extLst>
            <a:ext uri="{FF2B5EF4-FFF2-40B4-BE49-F238E27FC236}">
              <a16:creationId xmlns:a16="http://schemas.microsoft.com/office/drawing/2014/main" id="{C2108913-F9FB-4C3F-A370-78A961B46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33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1710</xdr:row>
      <xdr:rowOff>0</xdr:rowOff>
    </xdr:from>
    <xdr:to>
      <xdr:col>0</xdr:col>
      <xdr:colOff>9525</xdr:colOff>
      <xdr:row>1710</xdr:row>
      <xdr:rowOff>0</xdr:rowOff>
    </xdr:to>
    <xdr:pic>
      <xdr:nvPicPr>
        <xdr:cNvPr id="2389" name="Imagem 2388">
          <a:extLst>
            <a:ext uri="{FF2B5EF4-FFF2-40B4-BE49-F238E27FC236}">
              <a16:creationId xmlns:a16="http://schemas.microsoft.com/office/drawing/2014/main" id="{D92B4609-A5BF-49A6-B015-B4D88C6FE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78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1731</xdr:row>
      <xdr:rowOff>0</xdr:rowOff>
    </xdr:from>
    <xdr:to>
      <xdr:col>0</xdr:col>
      <xdr:colOff>9525</xdr:colOff>
      <xdr:row>1731</xdr:row>
      <xdr:rowOff>0</xdr:rowOff>
    </xdr:to>
    <xdr:pic>
      <xdr:nvPicPr>
        <xdr:cNvPr id="2390" name="Imagem 2389">
          <a:extLst>
            <a:ext uri="{FF2B5EF4-FFF2-40B4-BE49-F238E27FC236}">
              <a16:creationId xmlns:a16="http://schemas.microsoft.com/office/drawing/2014/main" id="{00946BAE-F676-4741-ACF9-8BDF5288D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18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1742</xdr:row>
      <xdr:rowOff>0</xdr:rowOff>
    </xdr:from>
    <xdr:to>
      <xdr:col>0</xdr:col>
      <xdr:colOff>9525</xdr:colOff>
      <xdr:row>1742</xdr:row>
      <xdr:rowOff>0</xdr:rowOff>
    </xdr:to>
    <xdr:pic>
      <xdr:nvPicPr>
        <xdr:cNvPr id="2391" name="Imagem 2390">
          <a:extLst>
            <a:ext uri="{FF2B5EF4-FFF2-40B4-BE49-F238E27FC236}">
              <a16:creationId xmlns:a16="http://schemas.microsoft.com/office/drawing/2014/main" id="{82FAFC05-2723-4602-BF6D-DD2649618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391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1753</xdr:row>
      <xdr:rowOff>0</xdr:rowOff>
    </xdr:from>
    <xdr:to>
      <xdr:col>0</xdr:col>
      <xdr:colOff>9525</xdr:colOff>
      <xdr:row>1753</xdr:row>
      <xdr:rowOff>0</xdr:rowOff>
    </xdr:to>
    <xdr:pic>
      <xdr:nvPicPr>
        <xdr:cNvPr id="2392" name="Imagem 2391">
          <a:extLst>
            <a:ext uri="{FF2B5EF4-FFF2-40B4-BE49-F238E27FC236}">
              <a16:creationId xmlns:a16="http://schemas.microsoft.com/office/drawing/2014/main" id="{2339BC6C-3DB9-4B56-B52F-001350198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00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1768</xdr:row>
      <xdr:rowOff>0</xdr:rowOff>
    </xdr:from>
    <xdr:to>
      <xdr:col>0</xdr:col>
      <xdr:colOff>9525</xdr:colOff>
      <xdr:row>1768</xdr:row>
      <xdr:rowOff>0</xdr:rowOff>
    </xdr:to>
    <xdr:pic>
      <xdr:nvPicPr>
        <xdr:cNvPr id="2393" name="Imagem 2392">
          <a:extLst>
            <a:ext uri="{FF2B5EF4-FFF2-40B4-BE49-F238E27FC236}">
              <a16:creationId xmlns:a16="http://schemas.microsoft.com/office/drawing/2014/main" id="{AA7F4ED5-3556-4BAF-BED6-C61AF0174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86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1782</xdr:row>
      <xdr:rowOff>0</xdr:rowOff>
    </xdr:from>
    <xdr:to>
      <xdr:col>0</xdr:col>
      <xdr:colOff>9525</xdr:colOff>
      <xdr:row>1782</xdr:row>
      <xdr:rowOff>0</xdr:rowOff>
    </xdr:to>
    <xdr:pic>
      <xdr:nvPicPr>
        <xdr:cNvPr id="2394" name="Imagem 2393">
          <a:extLst>
            <a:ext uri="{FF2B5EF4-FFF2-40B4-BE49-F238E27FC236}">
              <a16:creationId xmlns:a16="http://schemas.microsoft.com/office/drawing/2014/main" id="{E7693804-4CC5-4ADE-9978-62B241958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53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1796</xdr:row>
      <xdr:rowOff>0</xdr:rowOff>
    </xdr:from>
    <xdr:to>
      <xdr:col>0</xdr:col>
      <xdr:colOff>9525</xdr:colOff>
      <xdr:row>1796</xdr:row>
      <xdr:rowOff>0</xdr:rowOff>
    </xdr:to>
    <xdr:pic>
      <xdr:nvPicPr>
        <xdr:cNvPr id="2395" name="Imagem 2394">
          <a:extLst>
            <a:ext uri="{FF2B5EF4-FFF2-40B4-BE49-F238E27FC236}">
              <a16:creationId xmlns:a16="http://schemas.microsoft.com/office/drawing/2014/main" id="{1A22B700-437F-46A2-81A2-6BFB5AC91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419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1806</xdr:row>
      <xdr:rowOff>0</xdr:rowOff>
    </xdr:from>
    <xdr:to>
      <xdr:col>0</xdr:col>
      <xdr:colOff>9525</xdr:colOff>
      <xdr:row>1806</xdr:row>
      <xdr:rowOff>0</xdr:rowOff>
    </xdr:to>
    <xdr:pic>
      <xdr:nvPicPr>
        <xdr:cNvPr id="2396" name="Imagem 2395">
          <a:extLst>
            <a:ext uri="{FF2B5EF4-FFF2-40B4-BE49-F238E27FC236}">
              <a16:creationId xmlns:a16="http://schemas.microsoft.com/office/drawing/2014/main" id="{A3916445-291C-4C71-97CA-A63C57A8F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1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1821</xdr:row>
      <xdr:rowOff>0</xdr:rowOff>
    </xdr:from>
    <xdr:to>
      <xdr:col>0</xdr:col>
      <xdr:colOff>9525</xdr:colOff>
      <xdr:row>1821</xdr:row>
      <xdr:rowOff>0</xdr:rowOff>
    </xdr:to>
    <xdr:pic>
      <xdr:nvPicPr>
        <xdr:cNvPr id="2397" name="Imagem 2396">
          <a:extLst>
            <a:ext uri="{FF2B5EF4-FFF2-40B4-BE49-F238E27FC236}">
              <a16:creationId xmlns:a16="http://schemas.microsoft.com/office/drawing/2014/main" id="{B275955B-5311-4613-8774-73F626BF6E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96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1823</xdr:row>
      <xdr:rowOff>0</xdr:rowOff>
    </xdr:from>
    <xdr:to>
      <xdr:col>0</xdr:col>
      <xdr:colOff>9525</xdr:colOff>
      <xdr:row>1823</xdr:row>
      <xdr:rowOff>0</xdr:rowOff>
    </xdr:to>
    <xdr:pic>
      <xdr:nvPicPr>
        <xdr:cNvPr id="2398" name="Imagem 2397">
          <a:extLst>
            <a:ext uri="{FF2B5EF4-FFF2-40B4-BE49-F238E27FC236}">
              <a16:creationId xmlns:a16="http://schemas.microsoft.com/office/drawing/2014/main" id="{CF181406-F746-473C-A0AC-2EB0A4374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934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1846</xdr:row>
      <xdr:rowOff>0</xdr:rowOff>
    </xdr:from>
    <xdr:to>
      <xdr:col>0</xdr:col>
      <xdr:colOff>9525</xdr:colOff>
      <xdr:row>1846</xdr:row>
      <xdr:rowOff>0</xdr:rowOff>
    </xdr:to>
    <xdr:pic>
      <xdr:nvPicPr>
        <xdr:cNvPr id="2399" name="Imagem 2398">
          <a:extLst>
            <a:ext uri="{FF2B5EF4-FFF2-40B4-BE49-F238E27FC236}">
              <a16:creationId xmlns:a16="http://schemas.microsoft.com/office/drawing/2014/main" id="{994A8FA5-E57D-4A25-8F41-314DF87B1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372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1865</xdr:row>
      <xdr:rowOff>0</xdr:rowOff>
    </xdr:from>
    <xdr:to>
      <xdr:col>0</xdr:col>
      <xdr:colOff>9525</xdr:colOff>
      <xdr:row>1865</xdr:row>
      <xdr:rowOff>0</xdr:rowOff>
    </xdr:to>
    <xdr:pic>
      <xdr:nvPicPr>
        <xdr:cNvPr id="2400" name="Imagem 2399">
          <a:extLst>
            <a:ext uri="{FF2B5EF4-FFF2-40B4-BE49-F238E27FC236}">
              <a16:creationId xmlns:a16="http://schemas.microsoft.com/office/drawing/2014/main" id="{1683FC75-66F5-4D0A-A8A4-C4C81406B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34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1883</xdr:row>
      <xdr:rowOff>0</xdr:rowOff>
    </xdr:from>
    <xdr:to>
      <xdr:col>0</xdr:col>
      <xdr:colOff>9525</xdr:colOff>
      <xdr:row>1883</xdr:row>
      <xdr:rowOff>0</xdr:rowOff>
    </xdr:to>
    <xdr:pic>
      <xdr:nvPicPr>
        <xdr:cNvPr id="2401" name="Imagem 2400">
          <a:extLst>
            <a:ext uri="{FF2B5EF4-FFF2-40B4-BE49-F238E27FC236}">
              <a16:creationId xmlns:a16="http://schemas.microsoft.com/office/drawing/2014/main" id="{43C9CB10-43B6-4421-A0BB-F0E820A2E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77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1902</xdr:row>
      <xdr:rowOff>0</xdr:rowOff>
    </xdr:from>
    <xdr:to>
      <xdr:col>0</xdr:col>
      <xdr:colOff>9525</xdr:colOff>
      <xdr:row>1902</xdr:row>
      <xdr:rowOff>0</xdr:rowOff>
    </xdr:to>
    <xdr:pic>
      <xdr:nvPicPr>
        <xdr:cNvPr id="2402" name="Imagem 2401">
          <a:extLst>
            <a:ext uri="{FF2B5EF4-FFF2-40B4-BE49-F238E27FC236}">
              <a16:creationId xmlns:a16="http://schemas.microsoft.com/office/drawing/2014/main" id="{8A01BAA4-3E3C-48B2-B89F-305254605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43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1924</xdr:row>
      <xdr:rowOff>0</xdr:rowOff>
    </xdr:from>
    <xdr:to>
      <xdr:col>0</xdr:col>
      <xdr:colOff>9525</xdr:colOff>
      <xdr:row>1924</xdr:row>
      <xdr:rowOff>0</xdr:rowOff>
    </xdr:to>
    <xdr:pic>
      <xdr:nvPicPr>
        <xdr:cNvPr id="2403" name="Imagem 2402">
          <a:extLst>
            <a:ext uri="{FF2B5EF4-FFF2-40B4-BE49-F238E27FC236}">
              <a16:creationId xmlns:a16="http://schemas.microsoft.com/office/drawing/2014/main" id="{C768A725-9917-4E75-A169-023CBCD0D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58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1952</xdr:row>
      <xdr:rowOff>0</xdr:rowOff>
    </xdr:from>
    <xdr:to>
      <xdr:col>0</xdr:col>
      <xdr:colOff>9525</xdr:colOff>
      <xdr:row>1952</xdr:row>
      <xdr:rowOff>0</xdr:rowOff>
    </xdr:to>
    <xdr:pic>
      <xdr:nvPicPr>
        <xdr:cNvPr id="2404" name="Imagem 2403">
          <a:extLst>
            <a:ext uri="{FF2B5EF4-FFF2-40B4-BE49-F238E27FC236}">
              <a16:creationId xmlns:a16="http://schemas.microsoft.com/office/drawing/2014/main" id="{5252DDE4-1B5E-49CE-AD3E-73D01341E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91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1954</xdr:row>
      <xdr:rowOff>0</xdr:rowOff>
    </xdr:from>
    <xdr:to>
      <xdr:col>0</xdr:col>
      <xdr:colOff>9525</xdr:colOff>
      <xdr:row>1954</xdr:row>
      <xdr:rowOff>0</xdr:rowOff>
    </xdr:to>
    <xdr:pic>
      <xdr:nvPicPr>
        <xdr:cNvPr id="2405" name="Imagem 2404">
          <a:extLst>
            <a:ext uri="{FF2B5EF4-FFF2-40B4-BE49-F238E27FC236}">
              <a16:creationId xmlns:a16="http://schemas.microsoft.com/office/drawing/2014/main" id="{F0AEB6B8-F551-4C8E-AA2C-4D1101DA9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29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1956</xdr:row>
      <xdr:rowOff>0</xdr:rowOff>
    </xdr:from>
    <xdr:to>
      <xdr:col>0</xdr:col>
      <xdr:colOff>9525</xdr:colOff>
      <xdr:row>1956</xdr:row>
      <xdr:rowOff>0</xdr:rowOff>
    </xdr:to>
    <xdr:pic>
      <xdr:nvPicPr>
        <xdr:cNvPr id="2406" name="Imagem 2405">
          <a:extLst>
            <a:ext uri="{FF2B5EF4-FFF2-40B4-BE49-F238E27FC236}">
              <a16:creationId xmlns:a16="http://schemas.microsoft.com/office/drawing/2014/main" id="{F06160E2-F2ED-4EDA-BA35-DFF1D545A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67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1970</xdr:row>
      <xdr:rowOff>0</xdr:rowOff>
    </xdr:from>
    <xdr:to>
      <xdr:col>0</xdr:col>
      <xdr:colOff>9525</xdr:colOff>
      <xdr:row>1970</xdr:row>
      <xdr:rowOff>0</xdr:rowOff>
    </xdr:to>
    <xdr:pic>
      <xdr:nvPicPr>
        <xdr:cNvPr id="2407" name="Imagem 2406">
          <a:extLst>
            <a:ext uri="{FF2B5EF4-FFF2-40B4-BE49-F238E27FC236}">
              <a16:creationId xmlns:a16="http://schemas.microsoft.com/office/drawing/2014/main" id="{BBBC4AB3-7C26-425E-908D-8500CE40B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34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1984</xdr:row>
      <xdr:rowOff>0</xdr:rowOff>
    </xdr:from>
    <xdr:to>
      <xdr:col>0</xdr:col>
      <xdr:colOff>9525</xdr:colOff>
      <xdr:row>1984</xdr:row>
      <xdr:rowOff>0</xdr:rowOff>
    </xdr:to>
    <xdr:pic>
      <xdr:nvPicPr>
        <xdr:cNvPr id="2408" name="Imagem 2407">
          <a:extLst>
            <a:ext uri="{FF2B5EF4-FFF2-40B4-BE49-F238E27FC236}">
              <a16:creationId xmlns:a16="http://schemas.microsoft.com/office/drawing/2014/main" id="{896ADD91-9F6D-4C80-8D5B-A92958B81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1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1998</xdr:row>
      <xdr:rowOff>0</xdr:rowOff>
    </xdr:from>
    <xdr:to>
      <xdr:col>0</xdr:col>
      <xdr:colOff>9525</xdr:colOff>
      <xdr:row>1998</xdr:row>
      <xdr:rowOff>0</xdr:rowOff>
    </xdr:to>
    <xdr:pic>
      <xdr:nvPicPr>
        <xdr:cNvPr id="2409" name="Imagem 2408">
          <a:extLst>
            <a:ext uri="{FF2B5EF4-FFF2-40B4-BE49-F238E27FC236}">
              <a16:creationId xmlns:a16="http://schemas.microsoft.com/office/drawing/2014/main" id="{F7692E97-4ADB-48A0-86D7-624C10758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67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2012</xdr:row>
      <xdr:rowOff>0</xdr:rowOff>
    </xdr:from>
    <xdr:to>
      <xdr:col>0</xdr:col>
      <xdr:colOff>9525</xdr:colOff>
      <xdr:row>2012</xdr:row>
      <xdr:rowOff>0</xdr:rowOff>
    </xdr:to>
    <xdr:pic>
      <xdr:nvPicPr>
        <xdr:cNvPr id="2410" name="Imagem 2409">
          <a:extLst>
            <a:ext uri="{FF2B5EF4-FFF2-40B4-BE49-F238E27FC236}">
              <a16:creationId xmlns:a16="http://schemas.microsoft.com/office/drawing/2014/main" id="{865F019E-7250-4EC9-B409-471730AB7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3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2026</xdr:row>
      <xdr:rowOff>0</xdr:rowOff>
    </xdr:from>
    <xdr:to>
      <xdr:col>0</xdr:col>
      <xdr:colOff>9525</xdr:colOff>
      <xdr:row>2026</xdr:row>
      <xdr:rowOff>0</xdr:rowOff>
    </xdr:to>
    <xdr:pic>
      <xdr:nvPicPr>
        <xdr:cNvPr id="2411" name="Imagem 2410">
          <a:extLst>
            <a:ext uri="{FF2B5EF4-FFF2-40B4-BE49-F238E27FC236}">
              <a16:creationId xmlns:a16="http://schemas.microsoft.com/office/drawing/2014/main" id="{B031FC3C-F50C-488C-A61E-D7C0D8A09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01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2038</xdr:row>
      <xdr:rowOff>0</xdr:rowOff>
    </xdr:from>
    <xdr:to>
      <xdr:col>0</xdr:col>
      <xdr:colOff>9525</xdr:colOff>
      <xdr:row>2038</xdr:row>
      <xdr:rowOff>0</xdr:rowOff>
    </xdr:to>
    <xdr:pic>
      <xdr:nvPicPr>
        <xdr:cNvPr id="2412" name="Imagem 2411">
          <a:extLst>
            <a:ext uri="{FF2B5EF4-FFF2-40B4-BE49-F238E27FC236}">
              <a16:creationId xmlns:a16="http://schemas.microsoft.com/office/drawing/2014/main" id="{7507AEF4-9DA2-4F84-BBDA-B52243369A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2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2052</xdr:row>
      <xdr:rowOff>0</xdr:rowOff>
    </xdr:from>
    <xdr:to>
      <xdr:col>0</xdr:col>
      <xdr:colOff>9525</xdr:colOff>
      <xdr:row>2052</xdr:row>
      <xdr:rowOff>0</xdr:rowOff>
    </xdr:to>
    <xdr:pic>
      <xdr:nvPicPr>
        <xdr:cNvPr id="2413" name="Imagem 2412">
          <a:extLst>
            <a:ext uri="{FF2B5EF4-FFF2-40B4-BE49-F238E27FC236}">
              <a16:creationId xmlns:a16="http://schemas.microsoft.com/office/drawing/2014/main" id="{86435EE3-AC99-4076-B572-9F178F45A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96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2066</xdr:row>
      <xdr:rowOff>0</xdr:rowOff>
    </xdr:from>
    <xdr:to>
      <xdr:col>0</xdr:col>
      <xdr:colOff>9525</xdr:colOff>
      <xdr:row>2066</xdr:row>
      <xdr:rowOff>0</xdr:rowOff>
    </xdr:to>
    <xdr:pic>
      <xdr:nvPicPr>
        <xdr:cNvPr id="2414" name="Imagem 2413">
          <a:extLst>
            <a:ext uri="{FF2B5EF4-FFF2-40B4-BE49-F238E27FC236}">
              <a16:creationId xmlns:a16="http://schemas.microsoft.com/office/drawing/2014/main" id="{F2BC19F0-B369-415A-BE1A-E62C3973D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563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2078</xdr:row>
      <xdr:rowOff>0</xdr:rowOff>
    </xdr:from>
    <xdr:to>
      <xdr:col>0</xdr:col>
      <xdr:colOff>9525</xdr:colOff>
      <xdr:row>2078</xdr:row>
      <xdr:rowOff>0</xdr:rowOff>
    </xdr:to>
    <xdr:pic>
      <xdr:nvPicPr>
        <xdr:cNvPr id="2415" name="Imagem 2414">
          <a:extLst>
            <a:ext uri="{FF2B5EF4-FFF2-40B4-BE49-F238E27FC236}">
              <a16:creationId xmlns:a16="http://schemas.microsoft.com/office/drawing/2014/main" id="{16EF12ED-6D29-474E-B967-A13719A14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91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2092</xdr:row>
      <xdr:rowOff>0</xdr:rowOff>
    </xdr:from>
    <xdr:to>
      <xdr:col>0</xdr:col>
      <xdr:colOff>9525</xdr:colOff>
      <xdr:row>2092</xdr:row>
      <xdr:rowOff>0</xdr:rowOff>
    </xdr:to>
    <xdr:pic>
      <xdr:nvPicPr>
        <xdr:cNvPr id="2416" name="Imagem 2415">
          <a:extLst>
            <a:ext uri="{FF2B5EF4-FFF2-40B4-BE49-F238E27FC236}">
              <a16:creationId xmlns:a16="http://schemas.microsoft.com/office/drawing/2014/main" id="{BDC8B466-5560-4228-8599-C055A676F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58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2106</xdr:row>
      <xdr:rowOff>0</xdr:rowOff>
    </xdr:from>
    <xdr:to>
      <xdr:col>0</xdr:col>
      <xdr:colOff>9525</xdr:colOff>
      <xdr:row>2106</xdr:row>
      <xdr:rowOff>0</xdr:rowOff>
    </xdr:to>
    <xdr:pic>
      <xdr:nvPicPr>
        <xdr:cNvPr id="2417" name="Imagem 2416">
          <a:extLst>
            <a:ext uri="{FF2B5EF4-FFF2-40B4-BE49-F238E27FC236}">
              <a16:creationId xmlns:a16="http://schemas.microsoft.com/office/drawing/2014/main" id="{4581B1F8-73B1-473F-82A4-17EC0E3A6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25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2120</xdr:row>
      <xdr:rowOff>0</xdr:rowOff>
    </xdr:from>
    <xdr:to>
      <xdr:col>0</xdr:col>
      <xdr:colOff>9525</xdr:colOff>
      <xdr:row>2120</xdr:row>
      <xdr:rowOff>0</xdr:rowOff>
    </xdr:to>
    <xdr:pic>
      <xdr:nvPicPr>
        <xdr:cNvPr id="2418" name="Imagem 2417">
          <a:extLst>
            <a:ext uri="{FF2B5EF4-FFF2-40B4-BE49-F238E27FC236}">
              <a16:creationId xmlns:a16="http://schemas.microsoft.com/office/drawing/2014/main" id="{C5AD57B8-26C7-46D3-98D9-3423E1578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591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2134</xdr:row>
      <xdr:rowOff>0</xdr:rowOff>
    </xdr:from>
    <xdr:to>
      <xdr:col>0</xdr:col>
      <xdr:colOff>9525</xdr:colOff>
      <xdr:row>2134</xdr:row>
      <xdr:rowOff>0</xdr:rowOff>
    </xdr:to>
    <xdr:pic>
      <xdr:nvPicPr>
        <xdr:cNvPr id="2419" name="Imagem 2418">
          <a:extLst>
            <a:ext uri="{FF2B5EF4-FFF2-40B4-BE49-F238E27FC236}">
              <a16:creationId xmlns:a16="http://schemas.microsoft.com/office/drawing/2014/main" id="{BA34AE8C-339B-4630-B809-D6C74C68D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58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2148</xdr:row>
      <xdr:rowOff>0</xdr:rowOff>
    </xdr:from>
    <xdr:to>
      <xdr:col>0</xdr:col>
      <xdr:colOff>9525</xdr:colOff>
      <xdr:row>2148</xdr:row>
      <xdr:rowOff>0</xdr:rowOff>
    </xdr:to>
    <xdr:pic>
      <xdr:nvPicPr>
        <xdr:cNvPr id="2420" name="Imagem 2419">
          <a:extLst>
            <a:ext uri="{FF2B5EF4-FFF2-40B4-BE49-F238E27FC236}">
              <a16:creationId xmlns:a16="http://schemas.microsoft.com/office/drawing/2014/main" id="{FCE7459C-1596-4931-B160-D5D26729EF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12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2162</xdr:row>
      <xdr:rowOff>0</xdr:rowOff>
    </xdr:from>
    <xdr:to>
      <xdr:col>0</xdr:col>
      <xdr:colOff>9525</xdr:colOff>
      <xdr:row>2162</xdr:row>
      <xdr:rowOff>0</xdr:rowOff>
    </xdr:to>
    <xdr:pic>
      <xdr:nvPicPr>
        <xdr:cNvPr id="2421" name="Imagem 2420">
          <a:extLst>
            <a:ext uri="{FF2B5EF4-FFF2-40B4-BE49-F238E27FC236}">
              <a16:creationId xmlns:a16="http://schemas.microsoft.com/office/drawing/2014/main" id="{9F438DC8-BFBF-40A4-BAB4-EC80BD722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92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2176</xdr:row>
      <xdr:rowOff>0</xdr:rowOff>
    </xdr:from>
    <xdr:to>
      <xdr:col>0</xdr:col>
      <xdr:colOff>9525</xdr:colOff>
      <xdr:row>2176</xdr:row>
      <xdr:rowOff>0</xdr:rowOff>
    </xdr:to>
    <xdr:pic>
      <xdr:nvPicPr>
        <xdr:cNvPr id="2422" name="Imagem 2421">
          <a:extLst>
            <a:ext uri="{FF2B5EF4-FFF2-40B4-BE49-F238E27FC236}">
              <a16:creationId xmlns:a16="http://schemas.microsoft.com/office/drawing/2014/main" id="{A1B92846-4A51-4756-8B50-39056E612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658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2188</xdr:row>
      <xdr:rowOff>0</xdr:rowOff>
    </xdr:from>
    <xdr:to>
      <xdr:col>0</xdr:col>
      <xdr:colOff>9525</xdr:colOff>
      <xdr:row>2188</xdr:row>
      <xdr:rowOff>0</xdr:rowOff>
    </xdr:to>
    <xdr:pic>
      <xdr:nvPicPr>
        <xdr:cNvPr id="2423" name="Imagem 2422">
          <a:extLst>
            <a:ext uri="{FF2B5EF4-FFF2-40B4-BE49-F238E27FC236}">
              <a16:creationId xmlns:a16="http://schemas.microsoft.com/office/drawing/2014/main" id="{2F741323-0B87-4767-934B-9DF233062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87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2202</xdr:row>
      <xdr:rowOff>0</xdr:rowOff>
    </xdr:from>
    <xdr:to>
      <xdr:col>0</xdr:col>
      <xdr:colOff>9525</xdr:colOff>
      <xdr:row>2202</xdr:row>
      <xdr:rowOff>0</xdr:rowOff>
    </xdr:to>
    <xdr:pic>
      <xdr:nvPicPr>
        <xdr:cNvPr id="2424" name="Imagem 2423">
          <a:extLst>
            <a:ext uri="{FF2B5EF4-FFF2-40B4-BE49-F238E27FC236}">
              <a16:creationId xmlns:a16="http://schemas.microsoft.com/office/drawing/2014/main" id="{30962385-48E6-4E0B-8050-FE79972C9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154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2216</xdr:row>
      <xdr:rowOff>0</xdr:rowOff>
    </xdr:from>
    <xdr:to>
      <xdr:col>0</xdr:col>
      <xdr:colOff>9525</xdr:colOff>
      <xdr:row>2216</xdr:row>
      <xdr:rowOff>0</xdr:rowOff>
    </xdr:to>
    <xdr:pic>
      <xdr:nvPicPr>
        <xdr:cNvPr id="2425" name="Imagem 2424">
          <a:extLst>
            <a:ext uri="{FF2B5EF4-FFF2-40B4-BE49-F238E27FC236}">
              <a16:creationId xmlns:a16="http://schemas.microsoft.com/office/drawing/2014/main" id="{884DA928-E48B-4953-A8BD-CF21A74E1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420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2230</xdr:row>
      <xdr:rowOff>0</xdr:rowOff>
    </xdr:from>
    <xdr:to>
      <xdr:col>0</xdr:col>
      <xdr:colOff>9525</xdr:colOff>
      <xdr:row>2230</xdr:row>
      <xdr:rowOff>0</xdr:rowOff>
    </xdr:to>
    <xdr:pic>
      <xdr:nvPicPr>
        <xdr:cNvPr id="2426" name="Imagem 2425">
          <a:extLst>
            <a:ext uri="{FF2B5EF4-FFF2-40B4-BE49-F238E27FC236}">
              <a16:creationId xmlns:a16="http://schemas.microsoft.com/office/drawing/2014/main" id="{D6E27691-92E5-4933-85EE-8AC9FA8D9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687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2244</xdr:row>
      <xdr:rowOff>0</xdr:rowOff>
    </xdr:from>
    <xdr:to>
      <xdr:col>0</xdr:col>
      <xdr:colOff>9525</xdr:colOff>
      <xdr:row>2244</xdr:row>
      <xdr:rowOff>0</xdr:rowOff>
    </xdr:to>
    <xdr:pic>
      <xdr:nvPicPr>
        <xdr:cNvPr id="2427" name="Imagem 2426">
          <a:extLst>
            <a:ext uri="{FF2B5EF4-FFF2-40B4-BE49-F238E27FC236}">
              <a16:creationId xmlns:a16="http://schemas.microsoft.com/office/drawing/2014/main" id="{3DED17F1-7D60-4DC5-91D5-4F6AE37D9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4954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2258</xdr:row>
      <xdr:rowOff>0</xdr:rowOff>
    </xdr:from>
    <xdr:to>
      <xdr:col>0</xdr:col>
      <xdr:colOff>9525</xdr:colOff>
      <xdr:row>2258</xdr:row>
      <xdr:rowOff>0</xdr:rowOff>
    </xdr:to>
    <xdr:pic>
      <xdr:nvPicPr>
        <xdr:cNvPr id="2428" name="Imagem 2427">
          <a:extLst>
            <a:ext uri="{FF2B5EF4-FFF2-40B4-BE49-F238E27FC236}">
              <a16:creationId xmlns:a16="http://schemas.microsoft.com/office/drawing/2014/main" id="{FE6D042C-B7D0-45FA-9711-CEBD2B28F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220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2272</xdr:row>
      <xdr:rowOff>0</xdr:rowOff>
    </xdr:from>
    <xdr:to>
      <xdr:col>0</xdr:col>
      <xdr:colOff>9525</xdr:colOff>
      <xdr:row>2272</xdr:row>
      <xdr:rowOff>0</xdr:rowOff>
    </xdr:to>
    <xdr:pic>
      <xdr:nvPicPr>
        <xdr:cNvPr id="2429" name="Imagem 2428">
          <a:extLst>
            <a:ext uri="{FF2B5EF4-FFF2-40B4-BE49-F238E27FC236}">
              <a16:creationId xmlns:a16="http://schemas.microsoft.com/office/drawing/2014/main" id="{80DBCEF6-DAB8-42CE-8435-8108DF6688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487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2285</xdr:row>
      <xdr:rowOff>0</xdr:rowOff>
    </xdr:from>
    <xdr:to>
      <xdr:col>0</xdr:col>
      <xdr:colOff>9525</xdr:colOff>
      <xdr:row>2285</xdr:row>
      <xdr:rowOff>0</xdr:rowOff>
    </xdr:to>
    <xdr:pic>
      <xdr:nvPicPr>
        <xdr:cNvPr id="2430" name="Imagem 2429">
          <a:extLst>
            <a:ext uri="{FF2B5EF4-FFF2-40B4-BE49-F238E27FC236}">
              <a16:creationId xmlns:a16="http://schemas.microsoft.com/office/drawing/2014/main" id="{3E53EE27-6EE3-4B8A-8C1F-DDA9C0DF3B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735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2299</xdr:row>
      <xdr:rowOff>0</xdr:rowOff>
    </xdr:from>
    <xdr:to>
      <xdr:col>0</xdr:col>
      <xdr:colOff>9525</xdr:colOff>
      <xdr:row>2299</xdr:row>
      <xdr:rowOff>0</xdr:rowOff>
    </xdr:to>
    <xdr:pic>
      <xdr:nvPicPr>
        <xdr:cNvPr id="2431" name="Imagem 2430">
          <a:extLst>
            <a:ext uri="{FF2B5EF4-FFF2-40B4-BE49-F238E27FC236}">
              <a16:creationId xmlns:a16="http://schemas.microsoft.com/office/drawing/2014/main" id="{A5BED380-F314-44CC-B9CB-FAE57D2EC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00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2311</xdr:row>
      <xdr:rowOff>0</xdr:rowOff>
    </xdr:from>
    <xdr:to>
      <xdr:col>0</xdr:col>
      <xdr:colOff>9525</xdr:colOff>
      <xdr:row>2311</xdr:row>
      <xdr:rowOff>0</xdr:rowOff>
    </xdr:to>
    <xdr:pic>
      <xdr:nvPicPr>
        <xdr:cNvPr id="2432" name="Imagem 2431">
          <a:extLst>
            <a:ext uri="{FF2B5EF4-FFF2-40B4-BE49-F238E27FC236}">
              <a16:creationId xmlns:a16="http://schemas.microsoft.com/office/drawing/2014/main" id="{5D38FF19-1F3A-4B72-AA64-165D655D2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23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2323</xdr:row>
      <xdr:rowOff>0</xdr:rowOff>
    </xdr:from>
    <xdr:to>
      <xdr:col>0</xdr:col>
      <xdr:colOff>9525</xdr:colOff>
      <xdr:row>2323</xdr:row>
      <xdr:rowOff>0</xdr:rowOff>
    </xdr:to>
    <xdr:pic>
      <xdr:nvPicPr>
        <xdr:cNvPr id="2433" name="Imagem 2432">
          <a:extLst>
            <a:ext uri="{FF2B5EF4-FFF2-40B4-BE49-F238E27FC236}">
              <a16:creationId xmlns:a16="http://schemas.microsoft.com/office/drawing/2014/main" id="{15DBBECB-316A-4A98-B9E2-77B1F8D70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45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2344</xdr:row>
      <xdr:rowOff>0</xdr:rowOff>
    </xdr:from>
    <xdr:to>
      <xdr:col>0</xdr:col>
      <xdr:colOff>9525</xdr:colOff>
      <xdr:row>2344</xdr:row>
      <xdr:rowOff>0</xdr:rowOff>
    </xdr:to>
    <xdr:pic>
      <xdr:nvPicPr>
        <xdr:cNvPr id="2434" name="Imagem 2433">
          <a:extLst>
            <a:ext uri="{FF2B5EF4-FFF2-40B4-BE49-F238E27FC236}">
              <a16:creationId xmlns:a16="http://schemas.microsoft.com/office/drawing/2014/main" id="{2926607A-A3CF-429C-9E6D-179FFF608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85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2356</xdr:row>
      <xdr:rowOff>0</xdr:rowOff>
    </xdr:from>
    <xdr:to>
      <xdr:col>0</xdr:col>
      <xdr:colOff>9525</xdr:colOff>
      <xdr:row>2356</xdr:row>
      <xdr:rowOff>0</xdr:rowOff>
    </xdr:to>
    <xdr:pic>
      <xdr:nvPicPr>
        <xdr:cNvPr id="2435" name="Imagem 2434">
          <a:extLst>
            <a:ext uri="{FF2B5EF4-FFF2-40B4-BE49-F238E27FC236}">
              <a16:creationId xmlns:a16="http://schemas.microsoft.com/office/drawing/2014/main" id="{210555DD-7FFB-44D7-8CE0-234A3EF6D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087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2370</xdr:row>
      <xdr:rowOff>0</xdr:rowOff>
    </xdr:from>
    <xdr:to>
      <xdr:col>0</xdr:col>
      <xdr:colOff>9525</xdr:colOff>
      <xdr:row>2370</xdr:row>
      <xdr:rowOff>0</xdr:rowOff>
    </xdr:to>
    <xdr:pic>
      <xdr:nvPicPr>
        <xdr:cNvPr id="2436" name="Imagem 2435">
          <a:extLst>
            <a:ext uri="{FF2B5EF4-FFF2-40B4-BE49-F238E27FC236}">
              <a16:creationId xmlns:a16="http://schemas.microsoft.com/office/drawing/2014/main" id="{5F77E7A4-1B11-46F9-B50C-2E9E8C7DC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354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2384</xdr:row>
      <xdr:rowOff>0</xdr:rowOff>
    </xdr:from>
    <xdr:to>
      <xdr:col>0</xdr:col>
      <xdr:colOff>9525</xdr:colOff>
      <xdr:row>2384</xdr:row>
      <xdr:rowOff>0</xdr:rowOff>
    </xdr:to>
    <xdr:pic>
      <xdr:nvPicPr>
        <xdr:cNvPr id="2437" name="Imagem 2436">
          <a:extLst>
            <a:ext uri="{FF2B5EF4-FFF2-40B4-BE49-F238E27FC236}">
              <a16:creationId xmlns:a16="http://schemas.microsoft.com/office/drawing/2014/main" id="{D9269523-F43E-4CFE-AE83-8C29438B2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1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2398</xdr:row>
      <xdr:rowOff>0</xdr:rowOff>
    </xdr:from>
    <xdr:to>
      <xdr:col>0</xdr:col>
      <xdr:colOff>9525</xdr:colOff>
      <xdr:row>2398</xdr:row>
      <xdr:rowOff>0</xdr:rowOff>
    </xdr:to>
    <xdr:pic>
      <xdr:nvPicPr>
        <xdr:cNvPr id="2438" name="Imagem 2437">
          <a:extLst>
            <a:ext uri="{FF2B5EF4-FFF2-40B4-BE49-F238E27FC236}">
              <a16:creationId xmlns:a16="http://schemas.microsoft.com/office/drawing/2014/main" id="{B278BAE5-822A-403B-8C33-383EED3D6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887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2412</xdr:row>
      <xdr:rowOff>0</xdr:rowOff>
    </xdr:from>
    <xdr:to>
      <xdr:col>0</xdr:col>
      <xdr:colOff>9525</xdr:colOff>
      <xdr:row>2412</xdr:row>
      <xdr:rowOff>0</xdr:rowOff>
    </xdr:to>
    <xdr:pic>
      <xdr:nvPicPr>
        <xdr:cNvPr id="2439" name="Imagem 2438">
          <a:extLst>
            <a:ext uri="{FF2B5EF4-FFF2-40B4-BE49-F238E27FC236}">
              <a16:creationId xmlns:a16="http://schemas.microsoft.com/office/drawing/2014/main" id="{69DEDFCB-4F9A-4751-AD96-85FF2B66F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15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2426</xdr:row>
      <xdr:rowOff>0</xdr:rowOff>
    </xdr:from>
    <xdr:to>
      <xdr:col>0</xdr:col>
      <xdr:colOff>9525</xdr:colOff>
      <xdr:row>2426</xdr:row>
      <xdr:rowOff>0</xdr:rowOff>
    </xdr:to>
    <xdr:pic>
      <xdr:nvPicPr>
        <xdr:cNvPr id="2440" name="Imagem 2439">
          <a:extLst>
            <a:ext uri="{FF2B5EF4-FFF2-40B4-BE49-F238E27FC236}">
              <a16:creationId xmlns:a16="http://schemas.microsoft.com/office/drawing/2014/main" id="{BE596222-21A7-4B85-A5E4-AB6474AD0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21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2438</xdr:row>
      <xdr:rowOff>0</xdr:rowOff>
    </xdr:from>
    <xdr:to>
      <xdr:col>0</xdr:col>
      <xdr:colOff>9525</xdr:colOff>
      <xdr:row>2438</xdr:row>
      <xdr:rowOff>0</xdr:rowOff>
    </xdr:to>
    <xdr:pic>
      <xdr:nvPicPr>
        <xdr:cNvPr id="2441" name="Imagem 2440">
          <a:extLst>
            <a:ext uri="{FF2B5EF4-FFF2-40B4-BE49-F238E27FC236}">
              <a16:creationId xmlns:a16="http://schemas.microsoft.com/office/drawing/2014/main" id="{C2CD5CB0-720C-4EF2-A18D-732817997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649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2450</xdr:row>
      <xdr:rowOff>0</xdr:rowOff>
    </xdr:from>
    <xdr:to>
      <xdr:col>0</xdr:col>
      <xdr:colOff>9525</xdr:colOff>
      <xdr:row>2450</xdr:row>
      <xdr:rowOff>0</xdr:rowOff>
    </xdr:to>
    <xdr:pic>
      <xdr:nvPicPr>
        <xdr:cNvPr id="2442" name="Imagem 2441">
          <a:extLst>
            <a:ext uri="{FF2B5EF4-FFF2-40B4-BE49-F238E27FC236}">
              <a16:creationId xmlns:a16="http://schemas.microsoft.com/office/drawing/2014/main" id="{08D78648-834F-4361-B536-F39C122EE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878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2464</xdr:row>
      <xdr:rowOff>0</xdr:rowOff>
    </xdr:from>
    <xdr:to>
      <xdr:col>0</xdr:col>
      <xdr:colOff>9525</xdr:colOff>
      <xdr:row>2464</xdr:row>
      <xdr:rowOff>0</xdr:rowOff>
    </xdr:to>
    <xdr:pic>
      <xdr:nvPicPr>
        <xdr:cNvPr id="2443" name="Imagem 2442">
          <a:extLst>
            <a:ext uri="{FF2B5EF4-FFF2-40B4-BE49-F238E27FC236}">
              <a16:creationId xmlns:a16="http://schemas.microsoft.com/office/drawing/2014/main" id="{B07B9329-886D-4FDA-B54B-6F45CB0CD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145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2478</xdr:row>
      <xdr:rowOff>0</xdr:rowOff>
    </xdr:from>
    <xdr:to>
      <xdr:col>0</xdr:col>
      <xdr:colOff>9525</xdr:colOff>
      <xdr:row>2478</xdr:row>
      <xdr:rowOff>0</xdr:rowOff>
    </xdr:to>
    <xdr:pic>
      <xdr:nvPicPr>
        <xdr:cNvPr id="2444" name="Imagem 2443">
          <a:extLst>
            <a:ext uri="{FF2B5EF4-FFF2-40B4-BE49-F238E27FC236}">
              <a16:creationId xmlns:a16="http://schemas.microsoft.com/office/drawing/2014/main" id="{8B9E149B-E799-45D4-B006-947144A23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411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2492</xdr:row>
      <xdr:rowOff>0</xdr:rowOff>
    </xdr:from>
    <xdr:to>
      <xdr:col>0</xdr:col>
      <xdr:colOff>9525</xdr:colOff>
      <xdr:row>2492</xdr:row>
      <xdr:rowOff>0</xdr:rowOff>
    </xdr:to>
    <xdr:pic>
      <xdr:nvPicPr>
        <xdr:cNvPr id="2445" name="Imagem 2444">
          <a:extLst>
            <a:ext uri="{FF2B5EF4-FFF2-40B4-BE49-F238E27FC236}">
              <a16:creationId xmlns:a16="http://schemas.microsoft.com/office/drawing/2014/main" id="{14CFBDC9-D6FC-46EA-8E0F-054533795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678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2506</xdr:row>
      <xdr:rowOff>0</xdr:rowOff>
    </xdr:from>
    <xdr:to>
      <xdr:col>0</xdr:col>
      <xdr:colOff>9525</xdr:colOff>
      <xdr:row>2506</xdr:row>
      <xdr:rowOff>0</xdr:rowOff>
    </xdr:to>
    <xdr:pic>
      <xdr:nvPicPr>
        <xdr:cNvPr id="2446" name="Imagem 2445">
          <a:extLst>
            <a:ext uri="{FF2B5EF4-FFF2-40B4-BE49-F238E27FC236}">
              <a16:creationId xmlns:a16="http://schemas.microsoft.com/office/drawing/2014/main" id="{8CE8BE8C-FB1E-40DC-A4D3-9FC97F69A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945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2520</xdr:row>
      <xdr:rowOff>0</xdr:rowOff>
    </xdr:from>
    <xdr:to>
      <xdr:col>0</xdr:col>
      <xdr:colOff>9525</xdr:colOff>
      <xdr:row>2520</xdr:row>
      <xdr:rowOff>0</xdr:rowOff>
    </xdr:to>
    <xdr:pic>
      <xdr:nvPicPr>
        <xdr:cNvPr id="2447" name="Imagem 2446">
          <a:extLst>
            <a:ext uri="{FF2B5EF4-FFF2-40B4-BE49-F238E27FC236}">
              <a16:creationId xmlns:a16="http://schemas.microsoft.com/office/drawing/2014/main" id="{A2152D59-0E73-45D6-B4B5-5B6362422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211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2534</xdr:row>
      <xdr:rowOff>0</xdr:rowOff>
    </xdr:from>
    <xdr:to>
      <xdr:col>0</xdr:col>
      <xdr:colOff>9525</xdr:colOff>
      <xdr:row>2534</xdr:row>
      <xdr:rowOff>0</xdr:rowOff>
    </xdr:to>
    <xdr:pic>
      <xdr:nvPicPr>
        <xdr:cNvPr id="2448" name="Imagem 2447">
          <a:extLst>
            <a:ext uri="{FF2B5EF4-FFF2-40B4-BE49-F238E27FC236}">
              <a16:creationId xmlns:a16="http://schemas.microsoft.com/office/drawing/2014/main" id="{493ECEBF-86C8-4F83-80CF-3B88C2EAF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478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2548</xdr:row>
      <xdr:rowOff>0</xdr:rowOff>
    </xdr:from>
    <xdr:to>
      <xdr:col>0</xdr:col>
      <xdr:colOff>9525</xdr:colOff>
      <xdr:row>2548</xdr:row>
      <xdr:rowOff>0</xdr:rowOff>
    </xdr:to>
    <xdr:pic>
      <xdr:nvPicPr>
        <xdr:cNvPr id="2449" name="Imagem 2448">
          <a:extLst>
            <a:ext uri="{FF2B5EF4-FFF2-40B4-BE49-F238E27FC236}">
              <a16:creationId xmlns:a16="http://schemas.microsoft.com/office/drawing/2014/main" id="{AC885C99-0CB2-4EFF-9B89-D2F4F52A1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74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2575</xdr:row>
      <xdr:rowOff>0</xdr:rowOff>
    </xdr:from>
    <xdr:to>
      <xdr:col>0</xdr:col>
      <xdr:colOff>9525</xdr:colOff>
      <xdr:row>2575</xdr:row>
      <xdr:rowOff>0</xdr:rowOff>
    </xdr:to>
    <xdr:pic>
      <xdr:nvPicPr>
        <xdr:cNvPr id="2450" name="Imagem 2449">
          <a:extLst>
            <a:ext uri="{FF2B5EF4-FFF2-40B4-BE49-F238E27FC236}">
              <a16:creationId xmlns:a16="http://schemas.microsoft.com/office/drawing/2014/main" id="{D668E250-AE68-48CA-A18A-BEC2FA499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259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2593</xdr:row>
      <xdr:rowOff>0</xdr:rowOff>
    </xdr:from>
    <xdr:to>
      <xdr:col>0</xdr:col>
      <xdr:colOff>9525</xdr:colOff>
      <xdr:row>2593</xdr:row>
      <xdr:rowOff>0</xdr:rowOff>
    </xdr:to>
    <xdr:pic>
      <xdr:nvPicPr>
        <xdr:cNvPr id="2451" name="Imagem 2450">
          <a:extLst>
            <a:ext uri="{FF2B5EF4-FFF2-40B4-BE49-F238E27FC236}">
              <a16:creationId xmlns:a16="http://schemas.microsoft.com/office/drawing/2014/main" id="{AAABFA75-4517-4F8C-A8C8-F51F036F0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60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2606</xdr:row>
      <xdr:rowOff>0</xdr:rowOff>
    </xdr:from>
    <xdr:to>
      <xdr:col>0</xdr:col>
      <xdr:colOff>9525</xdr:colOff>
      <xdr:row>2606</xdr:row>
      <xdr:rowOff>0</xdr:rowOff>
    </xdr:to>
    <xdr:pic>
      <xdr:nvPicPr>
        <xdr:cNvPr id="2452" name="Imagem 2451">
          <a:extLst>
            <a:ext uri="{FF2B5EF4-FFF2-40B4-BE49-F238E27FC236}">
              <a16:creationId xmlns:a16="http://schemas.microsoft.com/office/drawing/2014/main" id="{FF5F0C1F-0963-41D8-94A7-0B870EE71E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85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2619</xdr:row>
      <xdr:rowOff>0</xdr:rowOff>
    </xdr:from>
    <xdr:to>
      <xdr:col>0</xdr:col>
      <xdr:colOff>9525</xdr:colOff>
      <xdr:row>2619</xdr:row>
      <xdr:rowOff>0</xdr:rowOff>
    </xdr:to>
    <xdr:pic>
      <xdr:nvPicPr>
        <xdr:cNvPr id="2453" name="Imagem 2452">
          <a:extLst>
            <a:ext uri="{FF2B5EF4-FFF2-40B4-BE49-F238E27FC236}">
              <a16:creationId xmlns:a16="http://schemas.microsoft.com/office/drawing/2014/main" id="{04FE1DBD-A2E9-4C3D-A4AB-D242C19685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09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2621</xdr:row>
      <xdr:rowOff>0</xdr:rowOff>
    </xdr:from>
    <xdr:to>
      <xdr:col>0</xdr:col>
      <xdr:colOff>9525</xdr:colOff>
      <xdr:row>2621</xdr:row>
      <xdr:rowOff>0</xdr:rowOff>
    </xdr:to>
    <xdr:pic>
      <xdr:nvPicPr>
        <xdr:cNvPr id="2454" name="Imagem 2453">
          <a:extLst>
            <a:ext uri="{FF2B5EF4-FFF2-40B4-BE49-F238E27FC236}">
              <a16:creationId xmlns:a16="http://schemas.microsoft.com/office/drawing/2014/main" id="{E0E7AE90-F48B-481B-8058-B8768E964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136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2635</xdr:row>
      <xdr:rowOff>0</xdr:rowOff>
    </xdr:from>
    <xdr:to>
      <xdr:col>0</xdr:col>
      <xdr:colOff>9525</xdr:colOff>
      <xdr:row>2635</xdr:row>
      <xdr:rowOff>0</xdr:rowOff>
    </xdr:to>
    <xdr:pic>
      <xdr:nvPicPr>
        <xdr:cNvPr id="2455" name="Imagem 2454">
          <a:extLst>
            <a:ext uri="{FF2B5EF4-FFF2-40B4-BE49-F238E27FC236}">
              <a16:creationId xmlns:a16="http://schemas.microsoft.com/office/drawing/2014/main" id="{DACF74EC-F89B-4F56-A2D7-D460D8443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402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2647</xdr:row>
      <xdr:rowOff>0</xdr:rowOff>
    </xdr:from>
    <xdr:to>
      <xdr:col>0</xdr:col>
      <xdr:colOff>9525</xdr:colOff>
      <xdr:row>2647</xdr:row>
      <xdr:rowOff>0</xdr:rowOff>
    </xdr:to>
    <xdr:pic>
      <xdr:nvPicPr>
        <xdr:cNvPr id="2456" name="Imagem 2455">
          <a:extLst>
            <a:ext uri="{FF2B5EF4-FFF2-40B4-BE49-F238E27FC236}">
              <a16:creationId xmlns:a16="http://schemas.microsoft.com/office/drawing/2014/main" id="{579FAE2B-3B7D-4B03-8E67-97B74C8AA7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631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2659</xdr:row>
      <xdr:rowOff>0</xdr:rowOff>
    </xdr:from>
    <xdr:to>
      <xdr:col>0</xdr:col>
      <xdr:colOff>9525</xdr:colOff>
      <xdr:row>2659</xdr:row>
      <xdr:rowOff>0</xdr:rowOff>
    </xdr:to>
    <xdr:pic>
      <xdr:nvPicPr>
        <xdr:cNvPr id="2457" name="Imagem 2456">
          <a:extLst>
            <a:ext uri="{FF2B5EF4-FFF2-40B4-BE49-F238E27FC236}">
              <a16:creationId xmlns:a16="http://schemas.microsoft.com/office/drawing/2014/main" id="{10426FDD-9B50-40E2-B651-57EC8C389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285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2671</xdr:row>
      <xdr:rowOff>0</xdr:rowOff>
    </xdr:from>
    <xdr:to>
      <xdr:col>0</xdr:col>
      <xdr:colOff>9525</xdr:colOff>
      <xdr:row>2671</xdr:row>
      <xdr:rowOff>0</xdr:rowOff>
    </xdr:to>
    <xdr:pic>
      <xdr:nvPicPr>
        <xdr:cNvPr id="2458" name="Imagem 2457">
          <a:extLst>
            <a:ext uri="{FF2B5EF4-FFF2-40B4-BE49-F238E27FC236}">
              <a16:creationId xmlns:a16="http://schemas.microsoft.com/office/drawing/2014/main" id="{4F0B6BA8-A1AC-4CF0-ABCF-BFA573E91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88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2685</xdr:row>
      <xdr:rowOff>0</xdr:rowOff>
    </xdr:from>
    <xdr:to>
      <xdr:col>0</xdr:col>
      <xdr:colOff>9525</xdr:colOff>
      <xdr:row>2685</xdr:row>
      <xdr:rowOff>0</xdr:rowOff>
    </xdr:to>
    <xdr:pic>
      <xdr:nvPicPr>
        <xdr:cNvPr id="2459" name="Imagem 2458">
          <a:extLst>
            <a:ext uri="{FF2B5EF4-FFF2-40B4-BE49-F238E27FC236}">
              <a16:creationId xmlns:a16="http://schemas.microsoft.com/office/drawing/2014/main" id="{DD5D3C6B-2D3C-4F0E-8785-FF95A8C4F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355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2699</xdr:row>
      <xdr:rowOff>0</xdr:rowOff>
    </xdr:from>
    <xdr:to>
      <xdr:col>0</xdr:col>
      <xdr:colOff>9525</xdr:colOff>
      <xdr:row>2699</xdr:row>
      <xdr:rowOff>0</xdr:rowOff>
    </xdr:to>
    <xdr:pic>
      <xdr:nvPicPr>
        <xdr:cNvPr id="2460" name="Imagem 2459">
          <a:extLst>
            <a:ext uri="{FF2B5EF4-FFF2-40B4-BE49-F238E27FC236}">
              <a16:creationId xmlns:a16="http://schemas.microsoft.com/office/drawing/2014/main" id="{F33A1267-D7E9-4428-B23B-49301A52F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62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2712</xdr:row>
      <xdr:rowOff>0</xdr:rowOff>
    </xdr:from>
    <xdr:to>
      <xdr:col>0</xdr:col>
      <xdr:colOff>9525</xdr:colOff>
      <xdr:row>2712</xdr:row>
      <xdr:rowOff>0</xdr:rowOff>
    </xdr:to>
    <xdr:pic>
      <xdr:nvPicPr>
        <xdr:cNvPr id="2461" name="Imagem 2460">
          <a:extLst>
            <a:ext uri="{FF2B5EF4-FFF2-40B4-BE49-F238E27FC236}">
              <a16:creationId xmlns:a16="http://schemas.microsoft.com/office/drawing/2014/main" id="{878EBBC4-CA09-4D8A-9950-A1B9A780D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869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2725</xdr:row>
      <xdr:rowOff>0</xdr:rowOff>
    </xdr:from>
    <xdr:to>
      <xdr:col>0</xdr:col>
      <xdr:colOff>9525</xdr:colOff>
      <xdr:row>2725</xdr:row>
      <xdr:rowOff>0</xdr:rowOff>
    </xdr:to>
    <xdr:pic>
      <xdr:nvPicPr>
        <xdr:cNvPr id="2462" name="Imagem 2461">
          <a:extLst>
            <a:ext uri="{FF2B5EF4-FFF2-40B4-BE49-F238E27FC236}">
              <a16:creationId xmlns:a16="http://schemas.microsoft.com/office/drawing/2014/main" id="{033EF6D4-C34F-472C-8254-C67E5FC03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117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2738</xdr:row>
      <xdr:rowOff>0</xdr:rowOff>
    </xdr:from>
    <xdr:to>
      <xdr:col>0</xdr:col>
      <xdr:colOff>9525</xdr:colOff>
      <xdr:row>2738</xdr:row>
      <xdr:rowOff>0</xdr:rowOff>
    </xdr:to>
    <xdr:pic>
      <xdr:nvPicPr>
        <xdr:cNvPr id="2463" name="Imagem 2462">
          <a:extLst>
            <a:ext uri="{FF2B5EF4-FFF2-40B4-BE49-F238E27FC236}">
              <a16:creationId xmlns:a16="http://schemas.microsoft.com/office/drawing/2014/main" id="{44F9D97D-5761-4953-8B77-2BCC405AB9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364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2751</xdr:row>
      <xdr:rowOff>0</xdr:rowOff>
    </xdr:from>
    <xdr:to>
      <xdr:col>0</xdr:col>
      <xdr:colOff>9525</xdr:colOff>
      <xdr:row>2751</xdr:row>
      <xdr:rowOff>0</xdr:rowOff>
    </xdr:to>
    <xdr:pic>
      <xdr:nvPicPr>
        <xdr:cNvPr id="2464" name="Imagem 2463">
          <a:extLst>
            <a:ext uri="{FF2B5EF4-FFF2-40B4-BE49-F238E27FC236}">
              <a16:creationId xmlns:a16="http://schemas.microsoft.com/office/drawing/2014/main" id="{6436C550-AB27-47A6-8323-017B02207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612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2765</xdr:row>
      <xdr:rowOff>0</xdr:rowOff>
    </xdr:from>
    <xdr:to>
      <xdr:col>0</xdr:col>
      <xdr:colOff>9525</xdr:colOff>
      <xdr:row>2765</xdr:row>
      <xdr:rowOff>0</xdr:rowOff>
    </xdr:to>
    <xdr:pic>
      <xdr:nvPicPr>
        <xdr:cNvPr id="2465" name="Imagem 2464">
          <a:extLst>
            <a:ext uri="{FF2B5EF4-FFF2-40B4-BE49-F238E27FC236}">
              <a16:creationId xmlns:a16="http://schemas.microsoft.com/office/drawing/2014/main" id="{1B2CD91D-E991-46B6-85E0-E38FFC955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879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2778</xdr:row>
      <xdr:rowOff>0</xdr:rowOff>
    </xdr:from>
    <xdr:to>
      <xdr:col>0</xdr:col>
      <xdr:colOff>9525</xdr:colOff>
      <xdr:row>2778</xdr:row>
      <xdr:rowOff>0</xdr:rowOff>
    </xdr:to>
    <xdr:pic>
      <xdr:nvPicPr>
        <xdr:cNvPr id="2466" name="Imagem 2465">
          <a:extLst>
            <a:ext uri="{FF2B5EF4-FFF2-40B4-BE49-F238E27FC236}">
              <a16:creationId xmlns:a16="http://schemas.microsoft.com/office/drawing/2014/main" id="{C9A7ED36-50B6-430B-96C0-CF0BBF6916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126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2792</xdr:row>
      <xdr:rowOff>0</xdr:rowOff>
    </xdr:from>
    <xdr:to>
      <xdr:col>0</xdr:col>
      <xdr:colOff>9525</xdr:colOff>
      <xdr:row>2792</xdr:row>
      <xdr:rowOff>0</xdr:rowOff>
    </xdr:to>
    <xdr:pic>
      <xdr:nvPicPr>
        <xdr:cNvPr id="2467" name="Imagem 2466">
          <a:extLst>
            <a:ext uri="{FF2B5EF4-FFF2-40B4-BE49-F238E27FC236}">
              <a16:creationId xmlns:a16="http://schemas.microsoft.com/office/drawing/2014/main" id="{BE75DFC2-D17E-470B-80B7-7430E0766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393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2805</xdr:row>
      <xdr:rowOff>0</xdr:rowOff>
    </xdr:from>
    <xdr:to>
      <xdr:col>0</xdr:col>
      <xdr:colOff>9525</xdr:colOff>
      <xdr:row>2805</xdr:row>
      <xdr:rowOff>0</xdr:rowOff>
    </xdr:to>
    <xdr:pic>
      <xdr:nvPicPr>
        <xdr:cNvPr id="2468" name="Imagem 2467">
          <a:extLst>
            <a:ext uri="{FF2B5EF4-FFF2-40B4-BE49-F238E27FC236}">
              <a16:creationId xmlns:a16="http://schemas.microsoft.com/office/drawing/2014/main" id="{4D7D4142-97C1-40B0-A21B-AE0BC638A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641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2819</xdr:row>
      <xdr:rowOff>0</xdr:rowOff>
    </xdr:from>
    <xdr:to>
      <xdr:col>0</xdr:col>
      <xdr:colOff>9525</xdr:colOff>
      <xdr:row>2819</xdr:row>
      <xdr:rowOff>0</xdr:rowOff>
    </xdr:to>
    <xdr:pic>
      <xdr:nvPicPr>
        <xdr:cNvPr id="2469" name="Imagem 2468">
          <a:extLst>
            <a:ext uri="{FF2B5EF4-FFF2-40B4-BE49-F238E27FC236}">
              <a16:creationId xmlns:a16="http://schemas.microsoft.com/office/drawing/2014/main" id="{CF24E86A-BE79-4ABD-959D-7D3A702C5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907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2832</xdr:row>
      <xdr:rowOff>0</xdr:rowOff>
    </xdr:from>
    <xdr:to>
      <xdr:col>0</xdr:col>
      <xdr:colOff>9525</xdr:colOff>
      <xdr:row>2832</xdr:row>
      <xdr:rowOff>0</xdr:rowOff>
    </xdr:to>
    <xdr:pic>
      <xdr:nvPicPr>
        <xdr:cNvPr id="2470" name="Imagem 2469">
          <a:extLst>
            <a:ext uri="{FF2B5EF4-FFF2-40B4-BE49-F238E27FC236}">
              <a16:creationId xmlns:a16="http://schemas.microsoft.com/office/drawing/2014/main" id="{4BA50A4B-FF8C-4510-8069-D9623E09CD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155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2845</xdr:row>
      <xdr:rowOff>0</xdr:rowOff>
    </xdr:from>
    <xdr:to>
      <xdr:col>0</xdr:col>
      <xdr:colOff>9525</xdr:colOff>
      <xdr:row>2845</xdr:row>
      <xdr:rowOff>0</xdr:rowOff>
    </xdr:to>
    <xdr:pic>
      <xdr:nvPicPr>
        <xdr:cNvPr id="2471" name="Imagem 2470">
          <a:extLst>
            <a:ext uri="{FF2B5EF4-FFF2-40B4-BE49-F238E27FC236}">
              <a16:creationId xmlns:a16="http://schemas.microsoft.com/office/drawing/2014/main" id="{7DB9D194-1A2E-47D6-B004-EEE6D3DFEC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403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2858</xdr:row>
      <xdr:rowOff>0</xdr:rowOff>
    </xdr:from>
    <xdr:to>
      <xdr:col>0</xdr:col>
      <xdr:colOff>9525</xdr:colOff>
      <xdr:row>2858</xdr:row>
      <xdr:rowOff>0</xdr:rowOff>
    </xdr:to>
    <xdr:pic>
      <xdr:nvPicPr>
        <xdr:cNvPr id="2472" name="Imagem 2471">
          <a:extLst>
            <a:ext uri="{FF2B5EF4-FFF2-40B4-BE49-F238E27FC236}">
              <a16:creationId xmlns:a16="http://schemas.microsoft.com/office/drawing/2014/main" id="{9858AF3D-2244-4400-A31F-62DF491C4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650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2870</xdr:row>
      <xdr:rowOff>0</xdr:rowOff>
    </xdr:from>
    <xdr:to>
      <xdr:col>0</xdr:col>
      <xdr:colOff>9525</xdr:colOff>
      <xdr:row>2870</xdr:row>
      <xdr:rowOff>0</xdr:rowOff>
    </xdr:to>
    <xdr:pic>
      <xdr:nvPicPr>
        <xdr:cNvPr id="2473" name="Imagem 2472">
          <a:extLst>
            <a:ext uri="{FF2B5EF4-FFF2-40B4-BE49-F238E27FC236}">
              <a16:creationId xmlns:a16="http://schemas.microsoft.com/office/drawing/2014/main" id="{ED7D0E04-F52D-4E0D-B9FF-135233DC5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879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2884</xdr:row>
      <xdr:rowOff>0</xdr:rowOff>
    </xdr:from>
    <xdr:to>
      <xdr:col>0</xdr:col>
      <xdr:colOff>9525</xdr:colOff>
      <xdr:row>2884</xdr:row>
      <xdr:rowOff>0</xdr:rowOff>
    </xdr:to>
    <xdr:pic>
      <xdr:nvPicPr>
        <xdr:cNvPr id="2474" name="Imagem 2473">
          <a:extLst>
            <a:ext uri="{FF2B5EF4-FFF2-40B4-BE49-F238E27FC236}">
              <a16:creationId xmlns:a16="http://schemas.microsoft.com/office/drawing/2014/main" id="{877450C3-3113-4E33-834A-67EDB37390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46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2898</xdr:row>
      <xdr:rowOff>0</xdr:rowOff>
    </xdr:from>
    <xdr:to>
      <xdr:col>0</xdr:col>
      <xdr:colOff>9525</xdr:colOff>
      <xdr:row>2898</xdr:row>
      <xdr:rowOff>0</xdr:rowOff>
    </xdr:to>
    <xdr:pic>
      <xdr:nvPicPr>
        <xdr:cNvPr id="2475" name="Imagem 2474">
          <a:extLst>
            <a:ext uri="{FF2B5EF4-FFF2-40B4-BE49-F238E27FC236}">
              <a16:creationId xmlns:a16="http://schemas.microsoft.com/office/drawing/2014/main" id="{E6926C85-CB59-4649-BEEC-9344D2C71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41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2916</xdr:row>
      <xdr:rowOff>0</xdr:rowOff>
    </xdr:from>
    <xdr:to>
      <xdr:col>0</xdr:col>
      <xdr:colOff>9525</xdr:colOff>
      <xdr:row>2916</xdr:row>
      <xdr:rowOff>0</xdr:rowOff>
    </xdr:to>
    <xdr:pic>
      <xdr:nvPicPr>
        <xdr:cNvPr id="2476" name="Imagem 2475">
          <a:extLst>
            <a:ext uri="{FF2B5EF4-FFF2-40B4-BE49-F238E27FC236}">
              <a16:creationId xmlns:a16="http://schemas.microsoft.com/office/drawing/2014/main" id="{C172A979-B725-46B8-9BE2-4C7721BE6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75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2929</xdr:row>
      <xdr:rowOff>0</xdr:rowOff>
    </xdr:from>
    <xdr:to>
      <xdr:col>0</xdr:col>
      <xdr:colOff>9525</xdr:colOff>
      <xdr:row>2929</xdr:row>
      <xdr:rowOff>0</xdr:rowOff>
    </xdr:to>
    <xdr:pic>
      <xdr:nvPicPr>
        <xdr:cNvPr id="2477" name="Imagem 2476">
          <a:extLst>
            <a:ext uri="{FF2B5EF4-FFF2-40B4-BE49-F238E27FC236}">
              <a16:creationId xmlns:a16="http://schemas.microsoft.com/office/drawing/2014/main" id="{83C3D200-9FB0-4035-A6BD-4D3D4DAF6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003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2943</xdr:row>
      <xdr:rowOff>0</xdr:rowOff>
    </xdr:from>
    <xdr:to>
      <xdr:col>0</xdr:col>
      <xdr:colOff>9525</xdr:colOff>
      <xdr:row>2943</xdr:row>
      <xdr:rowOff>0</xdr:rowOff>
    </xdr:to>
    <xdr:pic>
      <xdr:nvPicPr>
        <xdr:cNvPr id="2478" name="Imagem 2477">
          <a:extLst>
            <a:ext uri="{FF2B5EF4-FFF2-40B4-BE49-F238E27FC236}">
              <a16:creationId xmlns:a16="http://schemas.microsoft.com/office/drawing/2014/main" id="{93237DE8-5DDB-4043-A8DF-376733FBC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270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2959</xdr:row>
      <xdr:rowOff>0</xdr:rowOff>
    </xdr:from>
    <xdr:to>
      <xdr:col>0</xdr:col>
      <xdr:colOff>9525</xdr:colOff>
      <xdr:row>2959</xdr:row>
      <xdr:rowOff>0</xdr:rowOff>
    </xdr:to>
    <xdr:pic>
      <xdr:nvPicPr>
        <xdr:cNvPr id="2479" name="Imagem 2478">
          <a:extLst>
            <a:ext uri="{FF2B5EF4-FFF2-40B4-BE49-F238E27FC236}">
              <a16:creationId xmlns:a16="http://schemas.microsoft.com/office/drawing/2014/main" id="{DCAA6F1C-4FFA-4230-B752-78EDBF43A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574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2973</xdr:row>
      <xdr:rowOff>0</xdr:rowOff>
    </xdr:from>
    <xdr:to>
      <xdr:col>0</xdr:col>
      <xdr:colOff>9525</xdr:colOff>
      <xdr:row>2973</xdr:row>
      <xdr:rowOff>0</xdr:rowOff>
    </xdr:to>
    <xdr:pic>
      <xdr:nvPicPr>
        <xdr:cNvPr id="2480" name="Imagem 2479">
          <a:extLst>
            <a:ext uri="{FF2B5EF4-FFF2-40B4-BE49-F238E27FC236}">
              <a16:creationId xmlns:a16="http://schemas.microsoft.com/office/drawing/2014/main" id="{F7059344-8D39-466C-9CEF-1BFD035F5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84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2987</xdr:row>
      <xdr:rowOff>0</xdr:rowOff>
    </xdr:from>
    <xdr:to>
      <xdr:col>0</xdr:col>
      <xdr:colOff>9525</xdr:colOff>
      <xdr:row>2987</xdr:row>
      <xdr:rowOff>0</xdr:rowOff>
    </xdr:to>
    <xdr:pic>
      <xdr:nvPicPr>
        <xdr:cNvPr id="2481" name="Imagem 2480">
          <a:extLst>
            <a:ext uri="{FF2B5EF4-FFF2-40B4-BE49-F238E27FC236}">
              <a16:creationId xmlns:a16="http://schemas.microsoft.com/office/drawing/2014/main" id="{D9918F99-1756-456E-8DA0-8FD3062D9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108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3029</xdr:row>
      <xdr:rowOff>0</xdr:rowOff>
    </xdr:from>
    <xdr:to>
      <xdr:col>0</xdr:col>
      <xdr:colOff>9525</xdr:colOff>
      <xdr:row>3029</xdr:row>
      <xdr:rowOff>0</xdr:rowOff>
    </xdr:to>
    <xdr:pic>
      <xdr:nvPicPr>
        <xdr:cNvPr id="2482" name="Imagem 2481">
          <a:extLst>
            <a:ext uri="{FF2B5EF4-FFF2-40B4-BE49-F238E27FC236}">
              <a16:creationId xmlns:a16="http://schemas.microsoft.com/office/drawing/2014/main" id="{6DF88219-A61F-4CE3-9E6E-7F1319E5A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908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3042</xdr:row>
      <xdr:rowOff>0</xdr:rowOff>
    </xdr:from>
    <xdr:to>
      <xdr:col>0</xdr:col>
      <xdr:colOff>9525</xdr:colOff>
      <xdr:row>3042</xdr:row>
      <xdr:rowOff>0</xdr:rowOff>
    </xdr:to>
    <xdr:pic>
      <xdr:nvPicPr>
        <xdr:cNvPr id="2483" name="Imagem 2482">
          <a:extLst>
            <a:ext uri="{FF2B5EF4-FFF2-40B4-BE49-F238E27FC236}">
              <a16:creationId xmlns:a16="http://schemas.microsoft.com/office/drawing/2014/main" id="{5409550B-A64F-404F-929A-E21EFDA92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156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3044</xdr:row>
      <xdr:rowOff>0</xdr:rowOff>
    </xdr:from>
    <xdr:to>
      <xdr:col>0</xdr:col>
      <xdr:colOff>9525</xdr:colOff>
      <xdr:row>3044</xdr:row>
      <xdr:rowOff>0</xdr:rowOff>
    </xdr:to>
    <xdr:pic>
      <xdr:nvPicPr>
        <xdr:cNvPr id="2484" name="Imagem 2483">
          <a:extLst>
            <a:ext uri="{FF2B5EF4-FFF2-40B4-BE49-F238E27FC236}">
              <a16:creationId xmlns:a16="http://schemas.microsoft.com/office/drawing/2014/main" id="{49C4CB6C-EE43-48CA-952D-B90908B6B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194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3056</xdr:row>
      <xdr:rowOff>0</xdr:rowOff>
    </xdr:from>
    <xdr:to>
      <xdr:col>0</xdr:col>
      <xdr:colOff>9525</xdr:colOff>
      <xdr:row>3056</xdr:row>
      <xdr:rowOff>0</xdr:rowOff>
    </xdr:to>
    <xdr:pic>
      <xdr:nvPicPr>
        <xdr:cNvPr id="2485" name="Imagem 2484">
          <a:extLst>
            <a:ext uri="{FF2B5EF4-FFF2-40B4-BE49-F238E27FC236}">
              <a16:creationId xmlns:a16="http://schemas.microsoft.com/office/drawing/2014/main" id="{38974A9A-A5D1-4B92-BDA1-A5FE557E2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422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3068</xdr:row>
      <xdr:rowOff>0</xdr:rowOff>
    </xdr:from>
    <xdr:to>
      <xdr:col>0</xdr:col>
      <xdr:colOff>9525</xdr:colOff>
      <xdr:row>3068</xdr:row>
      <xdr:rowOff>0</xdr:rowOff>
    </xdr:to>
    <xdr:pic>
      <xdr:nvPicPr>
        <xdr:cNvPr id="2486" name="Imagem 2485">
          <a:extLst>
            <a:ext uri="{FF2B5EF4-FFF2-40B4-BE49-F238E27FC236}">
              <a16:creationId xmlns:a16="http://schemas.microsoft.com/office/drawing/2014/main" id="{41DA035D-0A67-4882-BBB3-0541D5C54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651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3081</xdr:row>
      <xdr:rowOff>0</xdr:rowOff>
    </xdr:from>
    <xdr:to>
      <xdr:col>0</xdr:col>
      <xdr:colOff>9525</xdr:colOff>
      <xdr:row>3081</xdr:row>
      <xdr:rowOff>0</xdr:rowOff>
    </xdr:to>
    <xdr:pic>
      <xdr:nvPicPr>
        <xdr:cNvPr id="2487" name="Imagem 2486">
          <a:extLst>
            <a:ext uri="{FF2B5EF4-FFF2-40B4-BE49-F238E27FC236}">
              <a16:creationId xmlns:a16="http://schemas.microsoft.com/office/drawing/2014/main" id="{8E73D32F-8A73-4F1E-9FA7-C3CD3B272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899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3094</xdr:row>
      <xdr:rowOff>0</xdr:rowOff>
    </xdr:from>
    <xdr:to>
      <xdr:col>0</xdr:col>
      <xdr:colOff>9525</xdr:colOff>
      <xdr:row>3094</xdr:row>
      <xdr:rowOff>0</xdr:rowOff>
    </xdr:to>
    <xdr:pic>
      <xdr:nvPicPr>
        <xdr:cNvPr id="2488" name="Imagem 2487">
          <a:extLst>
            <a:ext uri="{FF2B5EF4-FFF2-40B4-BE49-F238E27FC236}">
              <a16:creationId xmlns:a16="http://schemas.microsoft.com/office/drawing/2014/main" id="{C6EC2D32-59E2-44BD-9146-AE9F58050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146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3110</xdr:row>
      <xdr:rowOff>0</xdr:rowOff>
    </xdr:from>
    <xdr:to>
      <xdr:col>0</xdr:col>
      <xdr:colOff>9525</xdr:colOff>
      <xdr:row>3110</xdr:row>
      <xdr:rowOff>0</xdr:rowOff>
    </xdr:to>
    <xdr:pic>
      <xdr:nvPicPr>
        <xdr:cNvPr id="2489" name="Imagem 2488">
          <a:extLst>
            <a:ext uri="{FF2B5EF4-FFF2-40B4-BE49-F238E27FC236}">
              <a16:creationId xmlns:a16="http://schemas.microsoft.com/office/drawing/2014/main" id="{213E9CFA-1113-4875-B54A-7567F8906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45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3126</xdr:row>
      <xdr:rowOff>0</xdr:rowOff>
    </xdr:from>
    <xdr:to>
      <xdr:col>0</xdr:col>
      <xdr:colOff>9525</xdr:colOff>
      <xdr:row>3126</xdr:row>
      <xdr:rowOff>0</xdr:rowOff>
    </xdr:to>
    <xdr:pic>
      <xdr:nvPicPr>
        <xdr:cNvPr id="2490" name="Imagem 2489">
          <a:extLst>
            <a:ext uri="{FF2B5EF4-FFF2-40B4-BE49-F238E27FC236}">
              <a16:creationId xmlns:a16="http://schemas.microsoft.com/office/drawing/2014/main" id="{3E2F199F-EB81-44BF-B00F-0379AC229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756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3138</xdr:row>
      <xdr:rowOff>0</xdr:rowOff>
    </xdr:from>
    <xdr:to>
      <xdr:col>0</xdr:col>
      <xdr:colOff>9525</xdr:colOff>
      <xdr:row>3138</xdr:row>
      <xdr:rowOff>0</xdr:rowOff>
    </xdr:to>
    <xdr:pic>
      <xdr:nvPicPr>
        <xdr:cNvPr id="2491" name="Imagem 2490">
          <a:extLst>
            <a:ext uri="{FF2B5EF4-FFF2-40B4-BE49-F238E27FC236}">
              <a16:creationId xmlns:a16="http://schemas.microsoft.com/office/drawing/2014/main" id="{75BD2838-ED70-4BF2-BB8B-B7CCEE52D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984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3151</xdr:row>
      <xdr:rowOff>0</xdr:rowOff>
    </xdr:from>
    <xdr:to>
      <xdr:col>0</xdr:col>
      <xdr:colOff>9525</xdr:colOff>
      <xdr:row>3151</xdr:row>
      <xdr:rowOff>0</xdr:rowOff>
    </xdr:to>
    <xdr:pic>
      <xdr:nvPicPr>
        <xdr:cNvPr id="2492" name="Imagem 2491">
          <a:extLst>
            <a:ext uri="{FF2B5EF4-FFF2-40B4-BE49-F238E27FC236}">
              <a16:creationId xmlns:a16="http://schemas.microsoft.com/office/drawing/2014/main" id="{3215117C-08B2-4386-B76E-31CD67123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232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3163</xdr:row>
      <xdr:rowOff>0</xdr:rowOff>
    </xdr:from>
    <xdr:to>
      <xdr:col>0</xdr:col>
      <xdr:colOff>9525</xdr:colOff>
      <xdr:row>3163</xdr:row>
      <xdr:rowOff>0</xdr:rowOff>
    </xdr:to>
    <xdr:pic>
      <xdr:nvPicPr>
        <xdr:cNvPr id="2493" name="Imagem 2492">
          <a:extLst>
            <a:ext uri="{FF2B5EF4-FFF2-40B4-BE49-F238E27FC236}">
              <a16:creationId xmlns:a16="http://schemas.microsoft.com/office/drawing/2014/main" id="{EFFAE57D-D4DC-4AC6-B0A9-3C7594713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461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3177</xdr:row>
      <xdr:rowOff>0</xdr:rowOff>
    </xdr:from>
    <xdr:to>
      <xdr:col>0</xdr:col>
      <xdr:colOff>9525</xdr:colOff>
      <xdr:row>3177</xdr:row>
      <xdr:rowOff>0</xdr:rowOff>
    </xdr:to>
    <xdr:pic>
      <xdr:nvPicPr>
        <xdr:cNvPr id="2494" name="Imagem 2493">
          <a:extLst>
            <a:ext uri="{FF2B5EF4-FFF2-40B4-BE49-F238E27FC236}">
              <a16:creationId xmlns:a16="http://schemas.microsoft.com/office/drawing/2014/main" id="{F6949204-A677-4122-83F4-80626FD5D4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727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3195</xdr:row>
      <xdr:rowOff>0</xdr:rowOff>
    </xdr:from>
    <xdr:to>
      <xdr:col>0</xdr:col>
      <xdr:colOff>9525</xdr:colOff>
      <xdr:row>3195</xdr:row>
      <xdr:rowOff>0</xdr:rowOff>
    </xdr:to>
    <xdr:pic>
      <xdr:nvPicPr>
        <xdr:cNvPr id="2495" name="Imagem 2494">
          <a:extLst>
            <a:ext uri="{FF2B5EF4-FFF2-40B4-BE49-F238E27FC236}">
              <a16:creationId xmlns:a16="http://schemas.microsoft.com/office/drawing/2014/main" id="{6C41385A-4543-4ADA-AE82-F50A70E5D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070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3210</xdr:row>
      <xdr:rowOff>0</xdr:rowOff>
    </xdr:from>
    <xdr:to>
      <xdr:col>0</xdr:col>
      <xdr:colOff>9525</xdr:colOff>
      <xdr:row>3210</xdr:row>
      <xdr:rowOff>0</xdr:rowOff>
    </xdr:to>
    <xdr:pic>
      <xdr:nvPicPr>
        <xdr:cNvPr id="2496" name="Imagem 2495">
          <a:extLst>
            <a:ext uri="{FF2B5EF4-FFF2-40B4-BE49-F238E27FC236}">
              <a16:creationId xmlns:a16="http://schemas.microsoft.com/office/drawing/2014/main" id="{30D6BB0E-EB0C-4071-8403-3425302EE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356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3225</xdr:row>
      <xdr:rowOff>0</xdr:rowOff>
    </xdr:from>
    <xdr:to>
      <xdr:col>0</xdr:col>
      <xdr:colOff>9525</xdr:colOff>
      <xdr:row>3225</xdr:row>
      <xdr:rowOff>0</xdr:rowOff>
    </xdr:to>
    <xdr:pic>
      <xdr:nvPicPr>
        <xdr:cNvPr id="2497" name="Imagem 2496">
          <a:extLst>
            <a:ext uri="{FF2B5EF4-FFF2-40B4-BE49-F238E27FC236}">
              <a16:creationId xmlns:a16="http://schemas.microsoft.com/office/drawing/2014/main" id="{34ACD574-1536-4BEF-A50D-9410E96C3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642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3239</xdr:row>
      <xdr:rowOff>0</xdr:rowOff>
    </xdr:from>
    <xdr:to>
      <xdr:col>0</xdr:col>
      <xdr:colOff>9525</xdr:colOff>
      <xdr:row>3239</xdr:row>
      <xdr:rowOff>0</xdr:rowOff>
    </xdr:to>
    <xdr:pic>
      <xdr:nvPicPr>
        <xdr:cNvPr id="2498" name="Imagem 2497">
          <a:extLst>
            <a:ext uri="{FF2B5EF4-FFF2-40B4-BE49-F238E27FC236}">
              <a16:creationId xmlns:a16="http://schemas.microsoft.com/office/drawing/2014/main" id="{741A71AB-D3B8-4876-BD82-FF46DF552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3908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3287</xdr:row>
      <xdr:rowOff>0</xdr:rowOff>
    </xdr:from>
    <xdr:to>
      <xdr:col>0</xdr:col>
      <xdr:colOff>9525</xdr:colOff>
      <xdr:row>3287</xdr:row>
      <xdr:rowOff>0</xdr:rowOff>
    </xdr:to>
    <xdr:pic>
      <xdr:nvPicPr>
        <xdr:cNvPr id="2499" name="Imagem 2498">
          <a:extLst>
            <a:ext uri="{FF2B5EF4-FFF2-40B4-BE49-F238E27FC236}">
              <a16:creationId xmlns:a16="http://schemas.microsoft.com/office/drawing/2014/main" id="{A5BF63F4-CAD6-466C-AB3F-A61238256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82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3300</xdr:row>
      <xdr:rowOff>0</xdr:rowOff>
    </xdr:from>
    <xdr:to>
      <xdr:col>0</xdr:col>
      <xdr:colOff>9525</xdr:colOff>
      <xdr:row>3300</xdr:row>
      <xdr:rowOff>0</xdr:rowOff>
    </xdr:to>
    <xdr:pic>
      <xdr:nvPicPr>
        <xdr:cNvPr id="2500" name="Imagem 2499">
          <a:extLst>
            <a:ext uri="{FF2B5EF4-FFF2-40B4-BE49-F238E27FC236}">
              <a16:creationId xmlns:a16="http://schemas.microsoft.com/office/drawing/2014/main" id="{B1474893-0FB3-4E99-8BD0-764FD53B2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070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3302</xdr:row>
      <xdr:rowOff>0</xdr:rowOff>
    </xdr:from>
    <xdr:to>
      <xdr:col>0</xdr:col>
      <xdr:colOff>9525</xdr:colOff>
      <xdr:row>3302</xdr:row>
      <xdr:rowOff>0</xdr:rowOff>
    </xdr:to>
    <xdr:pic>
      <xdr:nvPicPr>
        <xdr:cNvPr id="2501" name="Imagem 2500">
          <a:extLst>
            <a:ext uri="{FF2B5EF4-FFF2-40B4-BE49-F238E27FC236}">
              <a16:creationId xmlns:a16="http://schemas.microsoft.com/office/drawing/2014/main" id="{8967C71B-481E-4044-B4AA-3406414C9E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10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3316</xdr:row>
      <xdr:rowOff>0</xdr:rowOff>
    </xdr:from>
    <xdr:to>
      <xdr:col>0</xdr:col>
      <xdr:colOff>9525</xdr:colOff>
      <xdr:row>3316</xdr:row>
      <xdr:rowOff>0</xdr:rowOff>
    </xdr:to>
    <xdr:pic>
      <xdr:nvPicPr>
        <xdr:cNvPr id="2502" name="Imagem 2501">
          <a:extLst>
            <a:ext uri="{FF2B5EF4-FFF2-40B4-BE49-F238E27FC236}">
              <a16:creationId xmlns:a16="http://schemas.microsoft.com/office/drawing/2014/main" id="{7FE5F876-F34F-4A8F-979C-663EC10102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375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3330</xdr:row>
      <xdr:rowOff>0</xdr:rowOff>
    </xdr:from>
    <xdr:to>
      <xdr:col>0</xdr:col>
      <xdr:colOff>9525</xdr:colOff>
      <xdr:row>3330</xdr:row>
      <xdr:rowOff>0</xdr:rowOff>
    </xdr:to>
    <xdr:pic>
      <xdr:nvPicPr>
        <xdr:cNvPr id="2503" name="Imagem 2502">
          <a:extLst>
            <a:ext uri="{FF2B5EF4-FFF2-40B4-BE49-F238E27FC236}">
              <a16:creationId xmlns:a16="http://schemas.microsoft.com/office/drawing/2014/main" id="{BAEECF6D-2F1A-41D5-8FBD-A0974F5FB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642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3349</xdr:row>
      <xdr:rowOff>0</xdr:rowOff>
    </xdr:from>
    <xdr:to>
      <xdr:col>0</xdr:col>
      <xdr:colOff>9525</xdr:colOff>
      <xdr:row>3349</xdr:row>
      <xdr:rowOff>0</xdr:rowOff>
    </xdr:to>
    <xdr:pic>
      <xdr:nvPicPr>
        <xdr:cNvPr id="2504" name="Imagem 2503">
          <a:extLst>
            <a:ext uri="{FF2B5EF4-FFF2-40B4-BE49-F238E27FC236}">
              <a16:creationId xmlns:a16="http://schemas.microsoft.com/office/drawing/2014/main" id="{AEC54A0B-3FDA-4065-9666-0C73953DB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004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3367</xdr:row>
      <xdr:rowOff>0</xdr:rowOff>
    </xdr:from>
    <xdr:to>
      <xdr:col>0</xdr:col>
      <xdr:colOff>9525</xdr:colOff>
      <xdr:row>3367</xdr:row>
      <xdr:rowOff>0</xdr:rowOff>
    </xdr:to>
    <xdr:pic>
      <xdr:nvPicPr>
        <xdr:cNvPr id="2505" name="Imagem 2504">
          <a:extLst>
            <a:ext uri="{FF2B5EF4-FFF2-40B4-BE49-F238E27FC236}">
              <a16:creationId xmlns:a16="http://schemas.microsoft.com/office/drawing/2014/main" id="{77E22359-C72C-4A81-8B9B-559E6C27A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347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3387</xdr:row>
      <xdr:rowOff>0</xdr:rowOff>
    </xdr:from>
    <xdr:to>
      <xdr:col>0</xdr:col>
      <xdr:colOff>9525</xdr:colOff>
      <xdr:row>3387</xdr:row>
      <xdr:rowOff>0</xdr:rowOff>
    </xdr:to>
    <xdr:pic>
      <xdr:nvPicPr>
        <xdr:cNvPr id="2506" name="Imagem 2505">
          <a:extLst>
            <a:ext uri="{FF2B5EF4-FFF2-40B4-BE49-F238E27FC236}">
              <a16:creationId xmlns:a16="http://schemas.microsoft.com/office/drawing/2014/main" id="{07465900-C5FB-4DD7-AF88-307E6B976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728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3407</xdr:row>
      <xdr:rowOff>0</xdr:rowOff>
    </xdr:from>
    <xdr:to>
      <xdr:col>0</xdr:col>
      <xdr:colOff>9525</xdr:colOff>
      <xdr:row>3407</xdr:row>
      <xdr:rowOff>0</xdr:rowOff>
    </xdr:to>
    <xdr:pic>
      <xdr:nvPicPr>
        <xdr:cNvPr id="2507" name="Imagem 2506">
          <a:extLst>
            <a:ext uri="{FF2B5EF4-FFF2-40B4-BE49-F238E27FC236}">
              <a16:creationId xmlns:a16="http://schemas.microsoft.com/office/drawing/2014/main" id="{7AB61963-849E-43F0-8758-D639F9DE3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109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3424</xdr:row>
      <xdr:rowOff>0</xdr:rowOff>
    </xdr:from>
    <xdr:to>
      <xdr:col>0</xdr:col>
      <xdr:colOff>9525</xdr:colOff>
      <xdr:row>3424</xdr:row>
      <xdr:rowOff>0</xdr:rowOff>
    </xdr:to>
    <xdr:pic>
      <xdr:nvPicPr>
        <xdr:cNvPr id="2508" name="Imagem 2507">
          <a:extLst>
            <a:ext uri="{FF2B5EF4-FFF2-40B4-BE49-F238E27FC236}">
              <a16:creationId xmlns:a16="http://schemas.microsoft.com/office/drawing/2014/main" id="{766597BB-9467-4B8B-BAE1-B213D2833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33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3441</xdr:row>
      <xdr:rowOff>0</xdr:rowOff>
    </xdr:from>
    <xdr:to>
      <xdr:col>0</xdr:col>
      <xdr:colOff>9525</xdr:colOff>
      <xdr:row>3441</xdr:row>
      <xdr:rowOff>0</xdr:rowOff>
    </xdr:to>
    <xdr:pic>
      <xdr:nvPicPr>
        <xdr:cNvPr id="2509" name="Imagem 2508">
          <a:extLst>
            <a:ext uri="{FF2B5EF4-FFF2-40B4-BE49-F238E27FC236}">
              <a16:creationId xmlns:a16="http://schemas.microsoft.com/office/drawing/2014/main" id="{976388A0-B28E-4A50-BF75-B035A3D53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757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3454</xdr:row>
      <xdr:rowOff>0</xdr:rowOff>
    </xdr:from>
    <xdr:to>
      <xdr:col>0</xdr:col>
      <xdr:colOff>9525</xdr:colOff>
      <xdr:row>3454</xdr:row>
      <xdr:rowOff>0</xdr:rowOff>
    </xdr:to>
    <xdr:pic>
      <xdr:nvPicPr>
        <xdr:cNvPr id="2510" name="Imagem 2509">
          <a:extLst>
            <a:ext uri="{FF2B5EF4-FFF2-40B4-BE49-F238E27FC236}">
              <a16:creationId xmlns:a16="http://schemas.microsoft.com/office/drawing/2014/main" id="{23D49809-C85F-4D5F-87FB-6F3E63EE6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004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3467</xdr:row>
      <xdr:rowOff>0</xdr:rowOff>
    </xdr:from>
    <xdr:to>
      <xdr:col>0</xdr:col>
      <xdr:colOff>9525</xdr:colOff>
      <xdr:row>3467</xdr:row>
      <xdr:rowOff>0</xdr:rowOff>
    </xdr:to>
    <xdr:pic>
      <xdr:nvPicPr>
        <xdr:cNvPr id="2511" name="Imagem 2510">
          <a:extLst>
            <a:ext uri="{FF2B5EF4-FFF2-40B4-BE49-F238E27FC236}">
              <a16:creationId xmlns:a16="http://schemas.microsoft.com/office/drawing/2014/main" id="{6849155A-DFD1-4C7B-9716-6CADAC3D6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252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3481</xdr:row>
      <xdr:rowOff>0</xdr:rowOff>
    </xdr:from>
    <xdr:to>
      <xdr:col>0</xdr:col>
      <xdr:colOff>9525</xdr:colOff>
      <xdr:row>3481</xdr:row>
      <xdr:rowOff>0</xdr:rowOff>
    </xdr:to>
    <xdr:pic>
      <xdr:nvPicPr>
        <xdr:cNvPr id="2512" name="Imagem 2511">
          <a:extLst>
            <a:ext uri="{FF2B5EF4-FFF2-40B4-BE49-F238E27FC236}">
              <a16:creationId xmlns:a16="http://schemas.microsoft.com/office/drawing/2014/main" id="{D2F74C5F-DD44-4225-8756-8533E9B70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519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3502</xdr:row>
      <xdr:rowOff>0</xdr:rowOff>
    </xdr:from>
    <xdr:to>
      <xdr:col>0</xdr:col>
      <xdr:colOff>9525</xdr:colOff>
      <xdr:row>3502</xdr:row>
      <xdr:rowOff>0</xdr:rowOff>
    </xdr:to>
    <xdr:pic>
      <xdr:nvPicPr>
        <xdr:cNvPr id="2513" name="Imagem 2512">
          <a:extLst>
            <a:ext uri="{FF2B5EF4-FFF2-40B4-BE49-F238E27FC236}">
              <a16:creationId xmlns:a16="http://schemas.microsoft.com/office/drawing/2014/main" id="{6195F7BE-A3B6-42A5-AA66-59FEE8A38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891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3523</xdr:row>
      <xdr:rowOff>0</xdr:rowOff>
    </xdr:from>
    <xdr:to>
      <xdr:col>0</xdr:col>
      <xdr:colOff>9525</xdr:colOff>
      <xdr:row>3523</xdr:row>
      <xdr:rowOff>0</xdr:rowOff>
    </xdr:to>
    <xdr:pic>
      <xdr:nvPicPr>
        <xdr:cNvPr id="2514" name="Imagem 2513">
          <a:extLst>
            <a:ext uri="{FF2B5EF4-FFF2-40B4-BE49-F238E27FC236}">
              <a16:creationId xmlns:a16="http://schemas.microsoft.com/office/drawing/2014/main" id="{234E6B11-B0CB-4E92-A1D3-7478705D3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31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3542</xdr:row>
      <xdr:rowOff>0</xdr:rowOff>
    </xdr:from>
    <xdr:to>
      <xdr:col>0</xdr:col>
      <xdr:colOff>9525</xdr:colOff>
      <xdr:row>3542</xdr:row>
      <xdr:rowOff>0</xdr:rowOff>
    </xdr:to>
    <xdr:pic>
      <xdr:nvPicPr>
        <xdr:cNvPr id="2515" name="Imagem 2514">
          <a:extLst>
            <a:ext uri="{FF2B5EF4-FFF2-40B4-BE49-F238E27FC236}">
              <a16:creationId xmlns:a16="http://schemas.microsoft.com/office/drawing/2014/main" id="{677C4369-A23E-4976-A0EE-9024FCB57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681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3556</xdr:row>
      <xdr:rowOff>0</xdr:rowOff>
    </xdr:from>
    <xdr:to>
      <xdr:col>0</xdr:col>
      <xdr:colOff>9525</xdr:colOff>
      <xdr:row>3556</xdr:row>
      <xdr:rowOff>0</xdr:rowOff>
    </xdr:to>
    <xdr:pic>
      <xdr:nvPicPr>
        <xdr:cNvPr id="2516" name="Imagem 2515">
          <a:extLst>
            <a:ext uri="{FF2B5EF4-FFF2-40B4-BE49-F238E27FC236}">
              <a16:creationId xmlns:a16="http://schemas.microsoft.com/office/drawing/2014/main" id="{174954F4-B667-4865-A27E-CBC1BB676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947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3570</xdr:row>
      <xdr:rowOff>0</xdr:rowOff>
    </xdr:from>
    <xdr:to>
      <xdr:col>0</xdr:col>
      <xdr:colOff>9525</xdr:colOff>
      <xdr:row>3570</xdr:row>
      <xdr:rowOff>0</xdr:rowOff>
    </xdr:to>
    <xdr:pic>
      <xdr:nvPicPr>
        <xdr:cNvPr id="2517" name="Imagem 2516">
          <a:extLst>
            <a:ext uri="{FF2B5EF4-FFF2-40B4-BE49-F238E27FC236}">
              <a16:creationId xmlns:a16="http://schemas.microsoft.com/office/drawing/2014/main" id="{5F617AAF-5E90-46D2-A520-E37CEB563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214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3584</xdr:row>
      <xdr:rowOff>0</xdr:rowOff>
    </xdr:from>
    <xdr:to>
      <xdr:col>0</xdr:col>
      <xdr:colOff>9525</xdr:colOff>
      <xdr:row>3584</xdr:row>
      <xdr:rowOff>0</xdr:rowOff>
    </xdr:to>
    <xdr:pic>
      <xdr:nvPicPr>
        <xdr:cNvPr id="2518" name="Imagem 2517">
          <a:extLst>
            <a:ext uri="{FF2B5EF4-FFF2-40B4-BE49-F238E27FC236}">
              <a16:creationId xmlns:a16="http://schemas.microsoft.com/office/drawing/2014/main" id="{85D36425-D48D-48FD-A26A-46D63AD82B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81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3595</xdr:row>
      <xdr:rowOff>0</xdr:rowOff>
    </xdr:from>
    <xdr:to>
      <xdr:col>0</xdr:col>
      <xdr:colOff>9525</xdr:colOff>
      <xdr:row>3595</xdr:row>
      <xdr:rowOff>0</xdr:rowOff>
    </xdr:to>
    <xdr:pic>
      <xdr:nvPicPr>
        <xdr:cNvPr id="2519" name="Imagem 2518">
          <a:extLst>
            <a:ext uri="{FF2B5EF4-FFF2-40B4-BE49-F238E27FC236}">
              <a16:creationId xmlns:a16="http://schemas.microsoft.com/office/drawing/2014/main" id="{3D53E911-EE94-4C94-A16E-1F91D39D0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690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3608</xdr:row>
      <xdr:rowOff>0</xdr:rowOff>
    </xdr:from>
    <xdr:to>
      <xdr:col>0</xdr:col>
      <xdr:colOff>9525</xdr:colOff>
      <xdr:row>3608</xdr:row>
      <xdr:rowOff>0</xdr:rowOff>
    </xdr:to>
    <xdr:pic>
      <xdr:nvPicPr>
        <xdr:cNvPr id="2520" name="Imagem 2519">
          <a:extLst>
            <a:ext uri="{FF2B5EF4-FFF2-40B4-BE49-F238E27FC236}">
              <a16:creationId xmlns:a16="http://schemas.microsoft.com/office/drawing/2014/main" id="{38620A1A-0939-4AB9-8C8E-C743675FF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938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3621</xdr:row>
      <xdr:rowOff>0</xdr:rowOff>
    </xdr:from>
    <xdr:to>
      <xdr:col>0</xdr:col>
      <xdr:colOff>9525</xdr:colOff>
      <xdr:row>3621</xdr:row>
      <xdr:rowOff>0</xdr:rowOff>
    </xdr:to>
    <xdr:pic>
      <xdr:nvPicPr>
        <xdr:cNvPr id="2521" name="Imagem 2520">
          <a:extLst>
            <a:ext uri="{FF2B5EF4-FFF2-40B4-BE49-F238E27FC236}">
              <a16:creationId xmlns:a16="http://schemas.microsoft.com/office/drawing/2014/main" id="{744C6007-1C01-4C06-AEE3-7B8F3C1FC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186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3623</xdr:row>
      <xdr:rowOff>0</xdr:rowOff>
    </xdr:from>
    <xdr:to>
      <xdr:col>0</xdr:col>
      <xdr:colOff>9525</xdr:colOff>
      <xdr:row>3623</xdr:row>
      <xdr:rowOff>0</xdr:rowOff>
    </xdr:to>
    <xdr:pic>
      <xdr:nvPicPr>
        <xdr:cNvPr id="2522" name="Imagem 2521">
          <a:extLst>
            <a:ext uri="{FF2B5EF4-FFF2-40B4-BE49-F238E27FC236}">
              <a16:creationId xmlns:a16="http://schemas.microsoft.com/office/drawing/2014/main" id="{8B293C49-674C-46CB-856A-101605F12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224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3625</xdr:row>
      <xdr:rowOff>0</xdr:rowOff>
    </xdr:from>
    <xdr:to>
      <xdr:col>0</xdr:col>
      <xdr:colOff>9525</xdr:colOff>
      <xdr:row>3625</xdr:row>
      <xdr:rowOff>0</xdr:rowOff>
    </xdr:to>
    <xdr:pic>
      <xdr:nvPicPr>
        <xdr:cNvPr id="2523" name="Imagem 2522">
          <a:extLst>
            <a:ext uri="{FF2B5EF4-FFF2-40B4-BE49-F238E27FC236}">
              <a16:creationId xmlns:a16="http://schemas.microsoft.com/office/drawing/2014/main" id="{503509E4-EE15-4D3E-A895-3E53862F1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262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3641</xdr:row>
      <xdr:rowOff>0</xdr:rowOff>
    </xdr:from>
    <xdr:to>
      <xdr:col>0</xdr:col>
      <xdr:colOff>9525</xdr:colOff>
      <xdr:row>3641</xdr:row>
      <xdr:rowOff>0</xdr:rowOff>
    </xdr:to>
    <xdr:pic>
      <xdr:nvPicPr>
        <xdr:cNvPr id="2524" name="Imagem 2523">
          <a:extLst>
            <a:ext uri="{FF2B5EF4-FFF2-40B4-BE49-F238E27FC236}">
              <a16:creationId xmlns:a16="http://schemas.microsoft.com/office/drawing/2014/main" id="{0A0A05B4-9F0D-4C74-BF38-A06F3C452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567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3653</xdr:row>
      <xdr:rowOff>0</xdr:rowOff>
    </xdr:from>
    <xdr:to>
      <xdr:col>0</xdr:col>
      <xdr:colOff>9525</xdr:colOff>
      <xdr:row>3653</xdr:row>
      <xdr:rowOff>0</xdr:rowOff>
    </xdr:to>
    <xdr:pic>
      <xdr:nvPicPr>
        <xdr:cNvPr id="2525" name="Imagem 2524">
          <a:extLst>
            <a:ext uri="{FF2B5EF4-FFF2-40B4-BE49-F238E27FC236}">
              <a16:creationId xmlns:a16="http://schemas.microsoft.com/office/drawing/2014/main" id="{C131E7DF-D07B-434F-82A0-EB2F4F89C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795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3665</xdr:row>
      <xdr:rowOff>0</xdr:rowOff>
    </xdr:from>
    <xdr:to>
      <xdr:col>0</xdr:col>
      <xdr:colOff>9525</xdr:colOff>
      <xdr:row>3665</xdr:row>
      <xdr:rowOff>0</xdr:rowOff>
    </xdr:to>
    <xdr:pic>
      <xdr:nvPicPr>
        <xdr:cNvPr id="2526" name="Imagem 2525">
          <a:extLst>
            <a:ext uri="{FF2B5EF4-FFF2-40B4-BE49-F238E27FC236}">
              <a16:creationId xmlns:a16="http://schemas.microsoft.com/office/drawing/2014/main" id="{D6B238AD-718C-4C92-8206-8EED4112D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024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3681</xdr:row>
      <xdr:rowOff>0</xdr:rowOff>
    </xdr:from>
    <xdr:to>
      <xdr:col>0</xdr:col>
      <xdr:colOff>9525</xdr:colOff>
      <xdr:row>3681</xdr:row>
      <xdr:rowOff>0</xdr:rowOff>
    </xdr:to>
    <xdr:pic>
      <xdr:nvPicPr>
        <xdr:cNvPr id="2527" name="Imagem 2526">
          <a:extLst>
            <a:ext uri="{FF2B5EF4-FFF2-40B4-BE49-F238E27FC236}">
              <a16:creationId xmlns:a16="http://schemas.microsoft.com/office/drawing/2014/main" id="{31509929-AE75-4E43-B3EB-37D94205C8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29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3692</xdr:row>
      <xdr:rowOff>0</xdr:rowOff>
    </xdr:from>
    <xdr:to>
      <xdr:col>0</xdr:col>
      <xdr:colOff>9525</xdr:colOff>
      <xdr:row>3692</xdr:row>
      <xdr:rowOff>0</xdr:rowOff>
    </xdr:to>
    <xdr:pic>
      <xdr:nvPicPr>
        <xdr:cNvPr id="2528" name="Imagem 2527">
          <a:extLst>
            <a:ext uri="{FF2B5EF4-FFF2-40B4-BE49-F238E27FC236}">
              <a16:creationId xmlns:a16="http://schemas.microsoft.com/office/drawing/2014/main" id="{64738EA4-FD17-4918-833B-2903CD44C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538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3705</xdr:row>
      <xdr:rowOff>0</xdr:rowOff>
    </xdr:from>
    <xdr:to>
      <xdr:col>0</xdr:col>
      <xdr:colOff>9525</xdr:colOff>
      <xdr:row>3705</xdr:row>
      <xdr:rowOff>0</xdr:rowOff>
    </xdr:to>
    <xdr:pic>
      <xdr:nvPicPr>
        <xdr:cNvPr id="2529" name="Imagem 2528">
          <a:extLst>
            <a:ext uri="{FF2B5EF4-FFF2-40B4-BE49-F238E27FC236}">
              <a16:creationId xmlns:a16="http://schemas.microsoft.com/office/drawing/2014/main" id="{E0C6D692-4C1C-4600-92FC-F30CF3C20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86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3718</xdr:row>
      <xdr:rowOff>0</xdr:rowOff>
    </xdr:from>
    <xdr:to>
      <xdr:col>0</xdr:col>
      <xdr:colOff>9525</xdr:colOff>
      <xdr:row>3718</xdr:row>
      <xdr:rowOff>0</xdr:rowOff>
    </xdr:to>
    <xdr:pic>
      <xdr:nvPicPr>
        <xdr:cNvPr id="2530" name="Imagem 2529">
          <a:extLst>
            <a:ext uri="{FF2B5EF4-FFF2-40B4-BE49-F238E27FC236}">
              <a16:creationId xmlns:a16="http://schemas.microsoft.com/office/drawing/2014/main" id="{B78A4A4D-BC0A-41D3-B6BF-F458D2F6A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033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3730</xdr:row>
      <xdr:rowOff>0</xdr:rowOff>
    </xdr:from>
    <xdr:to>
      <xdr:col>0</xdr:col>
      <xdr:colOff>9525</xdr:colOff>
      <xdr:row>3730</xdr:row>
      <xdr:rowOff>0</xdr:rowOff>
    </xdr:to>
    <xdr:pic>
      <xdr:nvPicPr>
        <xdr:cNvPr id="2531" name="Imagem 2530">
          <a:extLst>
            <a:ext uri="{FF2B5EF4-FFF2-40B4-BE49-F238E27FC236}">
              <a16:creationId xmlns:a16="http://schemas.microsoft.com/office/drawing/2014/main" id="{251B6138-6C74-4912-B800-581377CD3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262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3742</xdr:row>
      <xdr:rowOff>0</xdr:rowOff>
    </xdr:from>
    <xdr:to>
      <xdr:col>0</xdr:col>
      <xdr:colOff>9525</xdr:colOff>
      <xdr:row>3742</xdr:row>
      <xdr:rowOff>0</xdr:rowOff>
    </xdr:to>
    <xdr:pic>
      <xdr:nvPicPr>
        <xdr:cNvPr id="2532" name="Imagem 2531">
          <a:extLst>
            <a:ext uri="{FF2B5EF4-FFF2-40B4-BE49-F238E27FC236}">
              <a16:creationId xmlns:a16="http://schemas.microsoft.com/office/drawing/2014/main" id="{F4078428-A8D4-4F5E-BA1C-876F26ADD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491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3754</xdr:row>
      <xdr:rowOff>0</xdr:rowOff>
    </xdr:from>
    <xdr:to>
      <xdr:col>0</xdr:col>
      <xdr:colOff>9525</xdr:colOff>
      <xdr:row>3754</xdr:row>
      <xdr:rowOff>0</xdr:rowOff>
    </xdr:to>
    <xdr:pic>
      <xdr:nvPicPr>
        <xdr:cNvPr id="2533" name="Imagem 2532">
          <a:extLst>
            <a:ext uri="{FF2B5EF4-FFF2-40B4-BE49-F238E27FC236}">
              <a16:creationId xmlns:a16="http://schemas.microsoft.com/office/drawing/2014/main" id="{D1CCEA95-DD05-4D0E-8EE2-9C095D61B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719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3765</xdr:row>
      <xdr:rowOff>0</xdr:rowOff>
    </xdr:from>
    <xdr:to>
      <xdr:col>0</xdr:col>
      <xdr:colOff>9525</xdr:colOff>
      <xdr:row>3765</xdr:row>
      <xdr:rowOff>0</xdr:rowOff>
    </xdr:to>
    <xdr:pic>
      <xdr:nvPicPr>
        <xdr:cNvPr id="2534" name="Imagem 2533">
          <a:extLst>
            <a:ext uri="{FF2B5EF4-FFF2-40B4-BE49-F238E27FC236}">
              <a16:creationId xmlns:a16="http://schemas.microsoft.com/office/drawing/2014/main" id="{30BBB7C9-A0D8-4104-A680-CA30E6247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929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3783</xdr:row>
      <xdr:rowOff>0</xdr:rowOff>
    </xdr:from>
    <xdr:to>
      <xdr:col>0</xdr:col>
      <xdr:colOff>9525</xdr:colOff>
      <xdr:row>3783</xdr:row>
      <xdr:rowOff>0</xdr:rowOff>
    </xdr:to>
    <xdr:pic>
      <xdr:nvPicPr>
        <xdr:cNvPr id="2535" name="Imagem 2534">
          <a:extLst>
            <a:ext uri="{FF2B5EF4-FFF2-40B4-BE49-F238E27FC236}">
              <a16:creationId xmlns:a16="http://schemas.microsoft.com/office/drawing/2014/main" id="{D9B48BE8-4838-4DAD-A2AC-EA4DAAF29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72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3797</xdr:row>
      <xdr:rowOff>0</xdr:rowOff>
    </xdr:from>
    <xdr:to>
      <xdr:col>0</xdr:col>
      <xdr:colOff>9525</xdr:colOff>
      <xdr:row>3797</xdr:row>
      <xdr:rowOff>0</xdr:rowOff>
    </xdr:to>
    <xdr:pic>
      <xdr:nvPicPr>
        <xdr:cNvPr id="2536" name="Imagem 2535">
          <a:extLst>
            <a:ext uri="{FF2B5EF4-FFF2-40B4-BE49-F238E27FC236}">
              <a16:creationId xmlns:a16="http://schemas.microsoft.com/office/drawing/2014/main" id="{083E85D9-A3DB-4A69-A3A9-F90CF70AB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538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3808</xdr:row>
      <xdr:rowOff>0</xdr:rowOff>
    </xdr:from>
    <xdr:to>
      <xdr:col>0</xdr:col>
      <xdr:colOff>9525</xdr:colOff>
      <xdr:row>3808</xdr:row>
      <xdr:rowOff>0</xdr:rowOff>
    </xdr:to>
    <xdr:pic>
      <xdr:nvPicPr>
        <xdr:cNvPr id="2537" name="Imagem 2536">
          <a:extLst>
            <a:ext uri="{FF2B5EF4-FFF2-40B4-BE49-F238E27FC236}">
              <a16:creationId xmlns:a16="http://schemas.microsoft.com/office/drawing/2014/main" id="{7AA949CF-13A9-42A5-84FB-B0C73E668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748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3822</xdr:row>
      <xdr:rowOff>0</xdr:rowOff>
    </xdr:from>
    <xdr:to>
      <xdr:col>0</xdr:col>
      <xdr:colOff>9525</xdr:colOff>
      <xdr:row>3822</xdr:row>
      <xdr:rowOff>0</xdr:rowOff>
    </xdr:to>
    <xdr:pic>
      <xdr:nvPicPr>
        <xdr:cNvPr id="2538" name="Imagem 2537">
          <a:extLst>
            <a:ext uri="{FF2B5EF4-FFF2-40B4-BE49-F238E27FC236}">
              <a16:creationId xmlns:a16="http://schemas.microsoft.com/office/drawing/2014/main" id="{08A85A68-3F78-492B-A120-79BF6E28F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015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3837</xdr:row>
      <xdr:rowOff>0</xdr:rowOff>
    </xdr:from>
    <xdr:to>
      <xdr:col>0</xdr:col>
      <xdr:colOff>9525</xdr:colOff>
      <xdr:row>3837</xdr:row>
      <xdr:rowOff>0</xdr:rowOff>
    </xdr:to>
    <xdr:pic>
      <xdr:nvPicPr>
        <xdr:cNvPr id="2539" name="Imagem 2538">
          <a:extLst>
            <a:ext uri="{FF2B5EF4-FFF2-40B4-BE49-F238E27FC236}">
              <a16:creationId xmlns:a16="http://schemas.microsoft.com/office/drawing/2014/main" id="{C810D999-B616-4086-8259-151115AE1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300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3849</xdr:row>
      <xdr:rowOff>0</xdr:rowOff>
    </xdr:from>
    <xdr:to>
      <xdr:col>0</xdr:col>
      <xdr:colOff>9525</xdr:colOff>
      <xdr:row>3849</xdr:row>
      <xdr:rowOff>0</xdr:rowOff>
    </xdr:to>
    <xdr:pic>
      <xdr:nvPicPr>
        <xdr:cNvPr id="2540" name="Imagem 2539">
          <a:extLst>
            <a:ext uri="{FF2B5EF4-FFF2-40B4-BE49-F238E27FC236}">
              <a16:creationId xmlns:a16="http://schemas.microsoft.com/office/drawing/2014/main" id="{7581445D-B73A-4878-A88F-FAD6AAB07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52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3865</xdr:row>
      <xdr:rowOff>0</xdr:rowOff>
    </xdr:from>
    <xdr:to>
      <xdr:col>0</xdr:col>
      <xdr:colOff>9525</xdr:colOff>
      <xdr:row>3865</xdr:row>
      <xdr:rowOff>0</xdr:rowOff>
    </xdr:to>
    <xdr:pic>
      <xdr:nvPicPr>
        <xdr:cNvPr id="2541" name="Imagem 2540">
          <a:extLst>
            <a:ext uri="{FF2B5EF4-FFF2-40B4-BE49-F238E27FC236}">
              <a16:creationId xmlns:a16="http://schemas.microsoft.com/office/drawing/2014/main" id="{FF036087-C824-4E52-A97A-2652F994E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834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3867</xdr:row>
      <xdr:rowOff>0</xdr:rowOff>
    </xdr:from>
    <xdr:to>
      <xdr:col>0</xdr:col>
      <xdr:colOff>9525</xdr:colOff>
      <xdr:row>3867</xdr:row>
      <xdr:rowOff>0</xdr:rowOff>
    </xdr:to>
    <xdr:pic>
      <xdr:nvPicPr>
        <xdr:cNvPr id="2542" name="Imagem 2541">
          <a:extLst>
            <a:ext uri="{FF2B5EF4-FFF2-40B4-BE49-F238E27FC236}">
              <a16:creationId xmlns:a16="http://schemas.microsoft.com/office/drawing/2014/main" id="{EDDF50F5-76BD-41AA-845B-F8F12890C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872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3883</xdr:row>
      <xdr:rowOff>0</xdr:rowOff>
    </xdr:from>
    <xdr:to>
      <xdr:col>0</xdr:col>
      <xdr:colOff>9525</xdr:colOff>
      <xdr:row>3883</xdr:row>
      <xdr:rowOff>0</xdr:rowOff>
    </xdr:to>
    <xdr:pic>
      <xdr:nvPicPr>
        <xdr:cNvPr id="2543" name="Imagem 2542">
          <a:extLst>
            <a:ext uri="{FF2B5EF4-FFF2-40B4-BE49-F238E27FC236}">
              <a16:creationId xmlns:a16="http://schemas.microsoft.com/office/drawing/2014/main" id="{413BAE2C-E74F-44AB-BD61-9C1CE74F7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177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3895</xdr:row>
      <xdr:rowOff>0</xdr:rowOff>
    </xdr:from>
    <xdr:to>
      <xdr:col>0</xdr:col>
      <xdr:colOff>9525</xdr:colOff>
      <xdr:row>3895</xdr:row>
      <xdr:rowOff>0</xdr:rowOff>
    </xdr:to>
    <xdr:pic>
      <xdr:nvPicPr>
        <xdr:cNvPr id="2544" name="Imagem 2543">
          <a:extLst>
            <a:ext uri="{FF2B5EF4-FFF2-40B4-BE49-F238E27FC236}">
              <a16:creationId xmlns:a16="http://schemas.microsoft.com/office/drawing/2014/main" id="{E9726D0F-3E26-4A18-80D9-2B76F331B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405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3907</xdr:row>
      <xdr:rowOff>0</xdr:rowOff>
    </xdr:from>
    <xdr:to>
      <xdr:col>0</xdr:col>
      <xdr:colOff>9525</xdr:colOff>
      <xdr:row>3907</xdr:row>
      <xdr:rowOff>0</xdr:rowOff>
    </xdr:to>
    <xdr:pic>
      <xdr:nvPicPr>
        <xdr:cNvPr id="2545" name="Imagem 2544">
          <a:extLst>
            <a:ext uri="{FF2B5EF4-FFF2-40B4-BE49-F238E27FC236}">
              <a16:creationId xmlns:a16="http://schemas.microsoft.com/office/drawing/2014/main" id="{411DEF4E-A60C-41B1-BDB5-BD79EA3F4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63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3919</xdr:row>
      <xdr:rowOff>0</xdr:rowOff>
    </xdr:from>
    <xdr:to>
      <xdr:col>0</xdr:col>
      <xdr:colOff>9525</xdr:colOff>
      <xdr:row>3919</xdr:row>
      <xdr:rowOff>0</xdr:rowOff>
    </xdr:to>
    <xdr:pic>
      <xdr:nvPicPr>
        <xdr:cNvPr id="2546" name="Imagem 2545">
          <a:extLst>
            <a:ext uri="{FF2B5EF4-FFF2-40B4-BE49-F238E27FC236}">
              <a16:creationId xmlns:a16="http://schemas.microsoft.com/office/drawing/2014/main" id="{F5E97588-C8A6-49EF-B729-58E7C3125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862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3931</xdr:row>
      <xdr:rowOff>0</xdr:rowOff>
    </xdr:from>
    <xdr:to>
      <xdr:col>0</xdr:col>
      <xdr:colOff>9525</xdr:colOff>
      <xdr:row>3931</xdr:row>
      <xdr:rowOff>0</xdr:rowOff>
    </xdr:to>
    <xdr:pic>
      <xdr:nvPicPr>
        <xdr:cNvPr id="2547" name="Imagem 2546">
          <a:extLst>
            <a:ext uri="{FF2B5EF4-FFF2-40B4-BE49-F238E27FC236}">
              <a16:creationId xmlns:a16="http://schemas.microsoft.com/office/drawing/2014/main" id="{D66CC132-AABF-4BFF-9C9B-02BA7E4628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091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3947</xdr:row>
      <xdr:rowOff>0</xdr:rowOff>
    </xdr:from>
    <xdr:to>
      <xdr:col>0</xdr:col>
      <xdr:colOff>9525</xdr:colOff>
      <xdr:row>3947</xdr:row>
      <xdr:rowOff>0</xdr:rowOff>
    </xdr:to>
    <xdr:pic>
      <xdr:nvPicPr>
        <xdr:cNvPr id="2548" name="Imagem 2547">
          <a:extLst>
            <a:ext uri="{FF2B5EF4-FFF2-40B4-BE49-F238E27FC236}">
              <a16:creationId xmlns:a16="http://schemas.microsoft.com/office/drawing/2014/main" id="{935D1904-4A48-4420-ABBD-8EBE9AEDE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396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3960</xdr:row>
      <xdr:rowOff>0</xdr:rowOff>
    </xdr:from>
    <xdr:to>
      <xdr:col>0</xdr:col>
      <xdr:colOff>9525</xdr:colOff>
      <xdr:row>3960</xdr:row>
      <xdr:rowOff>0</xdr:rowOff>
    </xdr:to>
    <xdr:pic>
      <xdr:nvPicPr>
        <xdr:cNvPr id="2549" name="Imagem 2548">
          <a:extLst>
            <a:ext uri="{FF2B5EF4-FFF2-40B4-BE49-F238E27FC236}">
              <a16:creationId xmlns:a16="http://schemas.microsoft.com/office/drawing/2014/main" id="{8AB3B04C-558F-4869-BE9B-09345AC6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43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3973</xdr:row>
      <xdr:rowOff>0</xdr:rowOff>
    </xdr:from>
    <xdr:to>
      <xdr:col>0</xdr:col>
      <xdr:colOff>9525</xdr:colOff>
      <xdr:row>3973</xdr:row>
      <xdr:rowOff>0</xdr:rowOff>
    </xdr:to>
    <xdr:pic>
      <xdr:nvPicPr>
        <xdr:cNvPr id="2550" name="Imagem 2549">
          <a:extLst>
            <a:ext uri="{FF2B5EF4-FFF2-40B4-BE49-F238E27FC236}">
              <a16:creationId xmlns:a16="http://schemas.microsoft.com/office/drawing/2014/main" id="{01D03642-745F-4350-96F1-B8C95DC11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89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3986</xdr:row>
      <xdr:rowOff>0</xdr:rowOff>
    </xdr:from>
    <xdr:to>
      <xdr:col>0</xdr:col>
      <xdr:colOff>9525</xdr:colOff>
      <xdr:row>3986</xdr:row>
      <xdr:rowOff>0</xdr:rowOff>
    </xdr:to>
    <xdr:pic>
      <xdr:nvPicPr>
        <xdr:cNvPr id="2551" name="Imagem 2550">
          <a:extLst>
            <a:ext uri="{FF2B5EF4-FFF2-40B4-BE49-F238E27FC236}">
              <a16:creationId xmlns:a16="http://schemas.microsoft.com/office/drawing/2014/main" id="{0DB2C7E5-6CBF-4D73-B5A7-5A6DE5D7B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139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3999</xdr:row>
      <xdr:rowOff>0</xdr:rowOff>
    </xdr:from>
    <xdr:to>
      <xdr:col>0</xdr:col>
      <xdr:colOff>9525</xdr:colOff>
      <xdr:row>3999</xdr:row>
      <xdr:rowOff>0</xdr:rowOff>
    </xdr:to>
    <xdr:pic>
      <xdr:nvPicPr>
        <xdr:cNvPr id="2552" name="Imagem 2551">
          <a:extLst>
            <a:ext uri="{FF2B5EF4-FFF2-40B4-BE49-F238E27FC236}">
              <a16:creationId xmlns:a16="http://schemas.microsoft.com/office/drawing/2014/main" id="{EDD1FF0E-2EDE-4A4E-8DC4-953E4F32C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386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4012</xdr:row>
      <xdr:rowOff>0</xdr:rowOff>
    </xdr:from>
    <xdr:to>
      <xdr:col>0</xdr:col>
      <xdr:colOff>9525</xdr:colOff>
      <xdr:row>4012</xdr:row>
      <xdr:rowOff>0</xdr:rowOff>
    </xdr:to>
    <xdr:pic>
      <xdr:nvPicPr>
        <xdr:cNvPr id="2553" name="Imagem 2552">
          <a:extLst>
            <a:ext uri="{FF2B5EF4-FFF2-40B4-BE49-F238E27FC236}">
              <a16:creationId xmlns:a16="http://schemas.microsoft.com/office/drawing/2014/main" id="{BF4834E0-2CE6-4FE9-8CDC-56A22504B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634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4023</xdr:row>
      <xdr:rowOff>0</xdr:rowOff>
    </xdr:from>
    <xdr:to>
      <xdr:col>0</xdr:col>
      <xdr:colOff>9525</xdr:colOff>
      <xdr:row>4023</xdr:row>
      <xdr:rowOff>0</xdr:rowOff>
    </xdr:to>
    <xdr:pic>
      <xdr:nvPicPr>
        <xdr:cNvPr id="2554" name="Imagem 2553">
          <a:extLst>
            <a:ext uri="{FF2B5EF4-FFF2-40B4-BE49-F238E27FC236}">
              <a16:creationId xmlns:a16="http://schemas.microsoft.com/office/drawing/2014/main" id="{3AFF5142-C737-41DB-8660-BC3D49A191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844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4036</xdr:row>
      <xdr:rowOff>0</xdr:rowOff>
    </xdr:from>
    <xdr:to>
      <xdr:col>0</xdr:col>
      <xdr:colOff>9525</xdr:colOff>
      <xdr:row>4036</xdr:row>
      <xdr:rowOff>0</xdr:rowOff>
    </xdr:to>
    <xdr:pic>
      <xdr:nvPicPr>
        <xdr:cNvPr id="2555" name="Imagem 2554">
          <a:extLst>
            <a:ext uri="{FF2B5EF4-FFF2-40B4-BE49-F238E27FC236}">
              <a16:creationId xmlns:a16="http://schemas.microsoft.com/office/drawing/2014/main" id="{6B27A844-9D20-483F-A47D-828B484EF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091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4049</xdr:row>
      <xdr:rowOff>0</xdr:rowOff>
    </xdr:from>
    <xdr:to>
      <xdr:col>0</xdr:col>
      <xdr:colOff>9525</xdr:colOff>
      <xdr:row>4049</xdr:row>
      <xdr:rowOff>0</xdr:rowOff>
    </xdr:to>
    <xdr:pic>
      <xdr:nvPicPr>
        <xdr:cNvPr id="2556" name="Imagem 2555">
          <a:extLst>
            <a:ext uri="{FF2B5EF4-FFF2-40B4-BE49-F238E27FC236}">
              <a16:creationId xmlns:a16="http://schemas.microsoft.com/office/drawing/2014/main" id="{3C2A3022-C205-4B9C-8062-23CA6B81E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339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4063</xdr:row>
      <xdr:rowOff>0</xdr:rowOff>
    </xdr:from>
    <xdr:to>
      <xdr:col>0</xdr:col>
      <xdr:colOff>9525</xdr:colOff>
      <xdr:row>4063</xdr:row>
      <xdr:rowOff>0</xdr:rowOff>
    </xdr:to>
    <xdr:pic>
      <xdr:nvPicPr>
        <xdr:cNvPr id="2557" name="Imagem 2556">
          <a:extLst>
            <a:ext uri="{FF2B5EF4-FFF2-40B4-BE49-F238E27FC236}">
              <a16:creationId xmlns:a16="http://schemas.microsoft.com/office/drawing/2014/main" id="{296B5ABF-3774-41D8-A321-F2EBE6E3D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606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4075</xdr:row>
      <xdr:rowOff>0</xdr:rowOff>
    </xdr:from>
    <xdr:to>
      <xdr:col>0</xdr:col>
      <xdr:colOff>9525</xdr:colOff>
      <xdr:row>4075</xdr:row>
      <xdr:rowOff>0</xdr:rowOff>
    </xdr:to>
    <xdr:pic>
      <xdr:nvPicPr>
        <xdr:cNvPr id="2558" name="Imagem 2557">
          <a:extLst>
            <a:ext uri="{FF2B5EF4-FFF2-40B4-BE49-F238E27FC236}">
              <a16:creationId xmlns:a16="http://schemas.microsoft.com/office/drawing/2014/main" id="{A9CA6449-A6E1-4FB2-B503-C0836AD77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9834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4087</xdr:row>
      <xdr:rowOff>0</xdr:rowOff>
    </xdr:from>
    <xdr:to>
      <xdr:col>0</xdr:col>
      <xdr:colOff>9525</xdr:colOff>
      <xdr:row>4087</xdr:row>
      <xdr:rowOff>0</xdr:rowOff>
    </xdr:to>
    <xdr:pic>
      <xdr:nvPicPr>
        <xdr:cNvPr id="2559" name="Imagem 2558">
          <a:extLst>
            <a:ext uri="{FF2B5EF4-FFF2-40B4-BE49-F238E27FC236}">
              <a16:creationId xmlns:a16="http://schemas.microsoft.com/office/drawing/2014/main" id="{EE976585-CD37-491B-BA54-F8818DA21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06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4099</xdr:row>
      <xdr:rowOff>0</xdr:rowOff>
    </xdr:from>
    <xdr:to>
      <xdr:col>0</xdr:col>
      <xdr:colOff>9525</xdr:colOff>
      <xdr:row>4099</xdr:row>
      <xdr:rowOff>0</xdr:rowOff>
    </xdr:to>
    <xdr:pic>
      <xdr:nvPicPr>
        <xdr:cNvPr id="2560" name="Imagem 2559">
          <a:extLst>
            <a:ext uri="{FF2B5EF4-FFF2-40B4-BE49-F238E27FC236}">
              <a16:creationId xmlns:a16="http://schemas.microsoft.com/office/drawing/2014/main" id="{6493831C-51BB-4FD3-A1B5-A4C17EA2B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29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4111</xdr:row>
      <xdr:rowOff>0</xdr:rowOff>
    </xdr:from>
    <xdr:to>
      <xdr:col>0</xdr:col>
      <xdr:colOff>9525</xdr:colOff>
      <xdr:row>4111</xdr:row>
      <xdr:rowOff>0</xdr:rowOff>
    </xdr:to>
    <xdr:pic>
      <xdr:nvPicPr>
        <xdr:cNvPr id="2561" name="Imagem 2560">
          <a:extLst>
            <a:ext uri="{FF2B5EF4-FFF2-40B4-BE49-F238E27FC236}">
              <a16:creationId xmlns:a16="http://schemas.microsoft.com/office/drawing/2014/main" id="{EAF37C10-79AE-4D5C-BDF1-6FCDACA4F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52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4123</xdr:row>
      <xdr:rowOff>0</xdr:rowOff>
    </xdr:from>
    <xdr:to>
      <xdr:col>0</xdr:col>
      <xdr:colOff>9525</xdr:colOff>
      <xdr:row>4123</xdr:row>
      <xdr:rowOff>0</xdr:rowOff>
    </xdr:to>
    <xdr:pic>
      <xdr:nvPicPr>
        <xdr:cNvPr id="2562" name="Imagem 2561">
          <a:extLst>
            <a:ext uri="{FF2B5EF4-FFF2-40B4-BE49-F238E27FC236}">
              <a16:creationId xmlns:a16="http://schemas.microsoft.com/office/drawing/2014/main" id="{6488DFC5-AA9D-40A3-8B11-C2D0972E3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74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4135</xdr:row>
      <xdr:rowOff>0</xdr:rowOff>
    </xdr:from>
    <xdr:to>
      <xdr:col>0</xdr:col>
      <xdr:colOff>9525</xdr:colOff>
      <xdr:row>4135</xdr:row>
      <xdr:rowOff>0</xdr:rowOff>
    </xdr:to>
    <xdr:pic>
      <xdr:nvPicPr>
        <xdr:cNvPr id="2563" name="Imagem 2562">
          <a:extLst>
            <a:ext uri="{FF2B5EF4-FFF2-40B4-BE49-F238E27FC236}">
              <a16:creationId xmlns:a16="http://schemas.microsoft.com/office/drawing/2014/main" id="{D13C0834-FBA8-4F98-A2E2-2CECC001F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977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4147</xdr:row>
      <xdr:rowOff>0</xdr:rowOff>
    </xdr:from>
    <xdr:to>
      <xdr:col>0</xdr:col>
      <xdr:colOff>9525</xdr:colOff>
      <xdr:row>4147</xdr:row>
      <xdr:rowOff>0</xdr:rowOff>
    </xdr:to>
    <xdr:pic>
      <xdr:nvPicPr>
        <xdr:cNvPr id="2564" name="Imagem 2563">
          <a:extLst>
            <a:ext uri="{FF2B5EF4-FFF2-40B4-BE49-F238E27FC236}">
              <a16:creationId xmlns:a16="http://schemas.microsoft.com/office/drawing/2014/main" id="{FB3D107A-31B1-4024-BD32-7D81A0F5B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206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4158</xdr:row>
      <xdr:rowOff>0</xdr:rowOff>
    </xdr:from>
    <xdr:to>
      <xdr:col>0</xdr:col>
      <xdr:colOff>9525</xdr:colOff>
      <xdr:row>4158</xdr:row>
      <xdr:rowOff>0</xdr:rowOff>
    </xdr:to>
    <xdr:pic>
      <xdr:nvPicPr>
        <xdr:cNvPr id="2565" name="Imagem 2564">
          <a:extLst>
            <a:ext uri="{FF2B5EF4-FFF2-40B4-BE49-F238E27FC236}">
              <a16:creationId xmlns:a16="http://schemas.microsoft.com/office/drawing/2014/main" id="{1E5D9BF4-79FD-42EC-9479-3298C41BA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415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4169</xdr:row>
      <xdr:rowOff>0</xdr:rowOff>
    </xdr:from>
    <xdr:to>
      <xdr:col>0</xdr:col>
      <xdr:colOff>9525</xdr:colOff>
      <xdr:row>4169</xdr:row>
      <xdr:rowOff>0</xdr:rowOff>
    </xdr:to>
    <xdr:pic>
      <xdr:nvPicPr>
        <xdr:cNvPr id="2566" name="Imagem 2565">
          <a:extLst>
            <a:ext uri="{FF2B5EF4-FFF2-40B4-BE49-F238E27FC236}">
              <a16:creationId xmlns:a16="http://schemas.microsoft.com/office/drawing/2014/main" id="{AFA02590-2784-4D35-BD05-C58EA6A6B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625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4180</xdr:row>
      <xdr:rowOff>0</xdr:rowOff>
    </xdr:from>
    <xdr:to>
      <xdr:col>0</xdr:col>
      <xdr:colOff>9525</xdr:colOff>
      <xdr:row>4180</xdr:row>
      <xdr:rowOff>0</xdr:rowOff>
    </xdr:to>
    <xdr:pic>
      <xdr:nvPicPr>
        <xdr:cNvPr id="2567" name="Imagem 2566">
          <a:extLst>
            <a:ext uri="{FF2B5EF4-FFF2-40B4-BE49-F238E27FC236}">
              <a16:creationId xmlns:a16="http://schemas.microsoft.com/office/drawing/2014/main" id="{9D718C9C-BFB9-42D1-8332-9D09AA1F6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834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4192</xdr:row>
      <xdr:rowOff>0</xdr:rowOff>
    </xdr:from>
    <xdr:to>
      <xdr:col>0</xdr:col>
      <xdr:colOff>9525</xdr:colOff>
      <xdr:row>4192</xdr:row>
      <xdr:rowOff>0</xdr:rowOff>
    </xdr:to>
    <xdr:pic>
      <xdr:nvPicPr>
        <xdr:cNvPr id="2568" name="Imagem 2567">
          <a:extLst>
            <a:ext uri="{FF2B5EF4-FFF2-40B4-BE49-F238E27FC236}">
              <a16:creationId xmlns:a16="http://schemas.microsoft.com/office/drawing/2014/main" id="{B0FF30AD-A7F9-4283-86E2-F8D142733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063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4203</xdr:row>
      <xdr:rowOff>0</xdr:rowOff>
    </xdr:from>
    <xdr:to>
      <xdr:col>0</xdr:col>
      <xdr:colOff>9525</xdr:colOff>
      <xdr:row>4203</xdr:row>
      <xdr:rowOff>0</xdr:rowOff>
    </xdr:to>
    <xdr:pic>
      <xdr:nvPicPr>
        <xdr:cNvPr id="2569" name="Imagem 2568">
          <a:extLst>
            <a:ext uri="{FF2B5EF4-FFF2-40B4-BE49-F238E27FC236}">
              <a16:creationId xmlns:a16="http://schemas.microsoft.com/office/drawing/2014/main" id="{AAD92A0A-2732-4EC6-9A8C-96E92B279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273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4222</xdr:row>
      <xdr:rowOff>0</xdr:rowOff>
    </xdr:from>
    <xdr:to>
      <xdr:col>0</xdr:col>
      <xdr:colOff>9525</xdr:colOff>
      <xdr:row>4222</xdr:row>
      <xdr:rowOff>0</xdr:rowOff>
    </xdr:to>
    <xdr:pic>
      <xdr:nvPicPr>
        <xdr:cNvPr id="2570" name="Imagem 2569">
          <a:extLst>
            <a:ext uri="{FF2B5EF4-FFF2-40B4-BE49-F238E27FC236}">
              <a16:creationId xmlns:a16="http://schemas.microsoft.com/office/drawing/2014/main" id="{7DA527E4-F2D1-499E-8FA7-9AECFED47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635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4265</xdr:row>
      <xdr:rowOff>0</xdr:rowOff>
    </xdr:from>
    <xdr:to>
      <xdr:col>0</xdr:col>
      <xdr:colOff>9525</xdr:colOff>
      <xdr:row>4265</xdr:row>
      <xdr:rowOff>0</xdr:rowOff>
    </xdr:to>
    <xdr:pic>
      <xdr:nvPicPr>
        <xdr:cNvPr id="2571" name="Imagem 2570">
          <a:extLst>
            <a:ext uri="{FF2B5EF4-FFF2-40B4-BE49-F238E27FC236}">
              <a16:creationId xmlns:a16="http://schemas.microsoft.com/office/drawing/2014/main" id="{D28D0911-8699-44E5-A1A0-D92F6A531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454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4276</xdr:row>
      <xdr:rowOff>0</xdr:rowOff>
    </xdr:from>
    <xdr:to>
      <xdr:col>0</xdr:col>
      <xdr:colOff>9525</xdr:colOff>
      <xdr:row>4276</xdr:row>
      <xdr:rowOff>0</xdr:rowOff>
    </xdr:to>
    <xdr:pic>
      <xdr:nvPicPr>
        <xdr:cNvPr id="2572" name="Imagem 2571">
          <a:extLst>
            <a:ext uri="{FF2B5EF4-FFF2-40B4-BE49-F238E27FC236}">
              <a16:creationId xmlns:a16="http://schemas.microsoft.com/office/drawing/2014/main" id="{DB983BE4-9C28-462F-96B8-89C6CC227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663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4295</xdr:row>
      <xdr:rowOff>0</xdr:rowOff>
    </xdr:from>
    <xdr:to>
      <xdr:col>0</xdr:col>
      <xdr:colOff>9525</xdr:colOff>
      <xdr:row>4295</xdr:row>
      <xdr:rowOff>0</xdr:rowOff>
    </xdr:to>
    <xdr:pic>
      <xdr:nvPicPr>
        <xdr:cNvPr id="2573" name="Imagem 2572">
          <a:extLst>
            <a:ext uri="{FF2B5EF4-FFF2-40B4-BE49-F238E27FC236}">
              <a16:creationId xmlns:a16="http://schemas.microsoft.com/office/drawing/2014/main" id="{44BBF6CC-55C7-453B-948B-82927C447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025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4306</xdr:row>
      <xdr:rowOff>0</xdr:rowOff>
    </xdr:from>
    <xdr:to>
      <xdr:col>0</xdr:col>
      <xdr:colOff>9525</xdr:colOff>
      <xdr:row>4306</xdr:row>
      <xdr:rowOff>0</xdr:rowOff>
    </xdr:to>
    <xdr:pic>
      <xdr:nvPicPr>
        <xdr:cNvPr id="2574" name="Imagem 2573">
          <a:extLst>
            <a:ext uri="{FF2B5EF4-FFF2-40B4-BE49-F238E27FC236}">
              <a16:creationId xmlns:a16="http://schemas.microsoft.com/office/drawing/2014/main" id="{89CB2E9A-7889-4745-BF45-F1B3B63BD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235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4325</xdr:row>
      <xdr:rowOff>0</xdr:rowOff>
    </xdr:from>
    <xdr:to>
      <xdr:col>0</xdr:col>
      <xdr:colOff>9525</xdr:colOff>
      <xdr:row>4325</xdr:row>
      <xdr:rowOff>0</xdr:rowOff>
    </xdr:to>
    <xdr:pic>
      <xdr:nvPicPr>
        <xdr:cNvPr id="2575" name="Imagem 2574">
          <a:extLst>
            <a:ext uri="{FF2B5EF4-FFF2-40B4-BE49-F238E27FC236}">
              <a16:creationId xmlns:a16="http://schemas.microsoft.com/office/drawing/2014/main" id="{24F60FD6-D50D-452B-BEBC-EB7B9CA112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597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4339</xdr:row>
      <xdr:rowOff>0</xdr:rowOff>
    </xdr:from>
    <xdr:to>
      <xdr:col>0</xdr:col>
      <xdr:colOff>9525</xdr:colOff>
      <xdr:row>4339</xdr:row>
      <xdr:rowOff>0</xdr:rowOff>
    </xdr:to>
    <xdr:pic>
      <xdr:nvPicPr>
        <xdr:cNvPr id="2576" name="Imagem 2575">
          <a:extLst>
            <a:ext uri="{FF2B5EF4-FFF2-40B4-BE49-F238E27FC236}">
              <a16:creationId xmlns:a16="http://schemas.microsoft.com/office/drawing/2014/main" id="{5F6392D1-CE71-46EB-9A3A-9503C4DD7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863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4351</xdr:row>
      <xdr:rowOff>0</xdr:rowOff>
    </xdr:from>
    <xdr:to>
      <xdr:col>0</xdr:col>
      <xdr:colOff>9525</xdr:colOff>
      <xdr:row>4351</xdr:row>
      <xdr:rowOff>0</xdr:rowOff>
    </xdr:to>
    <xdr:pic>
      <xdr:nvPicPr>
        <xdr:cNvPr id="2577" name="Imagem 2576">
          <a:extLst>
            <a:ext uri="{FF2B5EF4-FFF2-40B4-BE49-F238E27FC236}">
              <a16:creationId xmlns:a16="http://schemas.microsoft.com/office/drawing/2014/main" id="{322C6E4D-E38B-4EE8-8757-1A94A8181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2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4362</xdr:row>
      <xdr:rowOff>0</xdr:rowOff>
    </xdr:from>
    <xdr:to>
      <xdr:col>0</xdr:col>
      <xdr:colOff>9525</xdr:colOff>
      <xdr:row>4362</xdr:row>
      <xdr:rowOff>0</xdr:rowOff>
    </xdr:to>
    <xdr:pic>
      <xdr:nvPicPr>
        <xdr:cNvPr id="2578" name="Imagem 2577">
          <a:extLst>
            <a:ext uri="{FF2B5EF4-FFF2-40B4-BE49-F238E27FC236}">
              <a16:creationId xmlns:a16="http://schemas.microsoft.com/office/drawing/2014/main" id="{83148EBD-567A-446A-BCFF-9ABF144CE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302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4373</xdr:row>
      <xdr:rowOff>0</xdr:rowOff>
    </xdr:from>
    <xdr:to>
      <xdr:col>0</xdr:col>
      <xdr:colOff>9525</xdr:colOff>
      <xdr:row>4373</xdr:row>
      <xdr:rowOff>0</xdr:rowOff>
    </xdr:to>
    <xdr:pic>
      <xdr:nvPicPr>
        <xdr:cNvPr id="2579" name="Imagem 2578">
          <a:extLst>
            <a:ext uri="{FF2B5EF4-FFF2-40B4-BE49-F238E27FC236}">
              <a16:creationId xmlns:a16="http://schemas.microsoft.com/office/drawing/2014/main" id="{A5C8DC40-2FFC-4B0C-A61A-60F573FCA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511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4387</xdr:row>
      <xdr:rowOff>0</xdr:rowOff>
    </xdr:from>
    <xdr:to>
      <xdr:col>0</xdr:col>
      <xdr:colOff>9525</xdr:colOff>
      <xdr:row>4387</xdr:row>
      <xdr:rowOff>0</xdr:rowOff>
    </xdr:to>
    <xdr:pic>
      <xdr:nvPicPr>
        <xdr:cNvPr id="2580" name="Imagem 2579">
          <a:extLst>
            <a:ext uri="{FF2B5EF4-FFF2-40B4-BE49-F238E27FC236}">
              <a16:creationId xmlns:a16="http://schemas.microsoft.com/office/drawing/2014/main" id="{C3506A2B-6155-419C-BA60-2D2CD3A56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778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4413</xdr:row>
      <xdr:rowOff>0</xdr:rowOff>
    </xdr:from>
    <xdr:to>
      <xdr:col>0</xdr:col>
      <xdr:colOff>9525</xdr:colOff>
      <xdr:row>4413</xdr:row>
      <xdr:rowOff>0</xdr:rowOff>
    </xdr:to>
    <xdr:pic>
      <xdr:nvPicPr>
        <xdr:cNvPr id="2581" name="Imagem 2580">
          <a:extLst>
            <a:ext uri="{FF2B5EF4-FFF2-40B4-BE49-F238E27FC236}">
              <a16:creationId xmlns:a16="http://schemas.microsoft.com/office/drawing/2014/main" id="{F6B3009F-0A63-443B-B449-1A8DF1D17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273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4424</xdr:row>
      <xdr:rowOff>0</xdr:rowOff>
    </xdr:from>
    <xdr:to>
      <xdr:col>0</xdr:col>
      <xdr:colOff>9525</xdr:colOff>
      <xdr:row>4424</xdr:row>
      <xdr:rowOff>0</xdr:rowOff>
    </xdr:to>
    <xdr:pic>
      <xdr:nvPicPr>
        <xdr:cNvPr id="2582" name="Imagem 2581">
          <a:extLst>
            <a:ext uri="{FF2B5EF4-FFF2-40B4-BE49-F238E27FC236}">
              <a16:creationId xmlns:a16="http://schemas.microsoft.com/office/drawing/2014/main" id="{520E52B5-8116-41B4-8312-4CDD440D7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483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4435</xdr:row>
      <xdr:rowOff>0</xdr:rowOff>
    </xdr:from>
    <xdr:to>
      <xdr:col>0</xdr:col>
      <xdr:colOff>9525</xdr:colOff>
      <xdr:row>4435</xdr:row>
      <xdr:rowOff>0</xdr:rowOff>
    </xdr:to>
    <xdr:pic>
      <xdr:nvPicPr>
        <xdr:cNvPr id="2583" name="Imagem 2582">
          <a:extLst>
            <a:ext uri="{FF2B5EF4-FFF2-40B4-BE49-F238E27FC236}">
              <a16:creationId xmlns:a16="http://schemas.microsoft.com/office/drawing/2014/main" id="{FC8584C5-53F7-4017-A3D5-025A718FE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92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4447</xdr:row>
      <xdr:rowOff>0</xdr:rowOff>
    </xdr:from>
    <xdr:to>
      <xdr:col>0</xdr:col>
      <xdr:colOff>9525</xdr:colOff>
      <xdr:row>4447</xdr:row>
      <xdr:rowOff>0</xdr:rowOff>
    </xdr:to>
    <xdr:pic>
      <xdr:nvPicPr>
        <xdr:cNvPr id="2584" name="Imagem 2583">
          <a:extLst>
            <a:ext uri="{FF2B5EF4-FFF2-40B4-BE49-F238E27FC236}">
              <a16:creationId xmlns:a16="http://schemas.microsoft.com/office/drawing/2014/main" id="{4F05544F-FB85-41AF-A211-8191E81087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921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4459</xdr:row>
      <xdr:rowOff>0</xdr:rowOff>
    </xdr:from>
    <xdr:to>
      <xdr:col>0</xdr:col>
      <xdr:colOff>9525</xdr:colOff>
      <xdr:row>4459</xdr:row>
      <xdr:rowOff>0</xdr:rowOff>
    </xdr:to>
    <xdr:pic>
      <xdr:nvPicPr>
        <xdr:cNvPr id="2585" name="Imagem 2584">
          <a:extLst>
            <a:ext uri="{FF2B5EF4-FFF2-40B4-BE49-F238E27FC236}">
              <a16:creationId xmlns:a16="http://schemas.microsoft.com/office/drawing/2014/main" id="{751583D1-9746-42B9-B6E1-EB3FAC7CB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14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4465</xdr:row>
      <xdr:rowOff>0</xdr:rowOff>
    </xdr:from>
    <xdr:to>
      <xdr:col>0</xdr:col>
      <xdr:colOff>9525</xdr:colOff>
      <xdr:row>4465</xdr:row>
      <xdr:rowOff>0</xdr:rowOff>
    </xdr:to>
    <xdr:pic>
      <xdr:nvPicPr>
        <xdr:cNvPr id="2586" name="Imagem 2585">
          <a:extLst>
            <a:ext uri="{FF2B5EF4-FFF2-40B4-BE49-F238E27FC236}">
              <a16:creationId xmlns:a16="http://schemas.microsoft.com/office/drawing/2014/main" id="{E84BE49F-D275-42B7-903F-AB1E4B0E5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264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4476</xdr:row>
      <xdr:rowOff>0</xdr:rowOff>
    </xdr:from>
    <xdr:to>
      <xdr:col>0</xdr:col>
      <xdr:colOff>9525</xdr:colOff>
      <xdr:row>4476</xdr:row>
      <xdr:rowOff>0</xdr:rowOff>
    </xdr:to>
    <xdr:pic>
      <xdr:nvPicPr>
        <xdr:cNvPr id="2587" name="Imagem 2586">
          <a:extLst>
            <a:ext uri="{FF2B5EF4-FFF2-40B4-BE49-F238E27FC236}">
              <a16:creationId xmlns:a16="http://schemas.microsoft.com/office/drawing/2014/main" id="{E2BED3DC-90FF-4C19-B996-F1EA9974E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473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4487</xdr:row>
      <xdr:rowOff>0</xdr:rowOff>
    </xdr:from>
    <xdr:to>
      <xdr:col>0</xdr:col>
      <xdr:colOff>9525</xdr:colOff>
      <xdr:row>4487</xdr:row>
      <xdr:rowOff>0</xdr:rowOff>
    </xdr:to>
    <xdr:pic>
      <xdr:nvPicPr>
        <xdr:cNvPr id="2588" name="Imagem 2587">
          <a:extLst>
            <a:ext uri="{FF2B5EF4-FFF2-40B4-BE49-F238E27FC236}">
              <a16:creationId xmlns:a16="http://schemas.microsoft.com/office/drawing/2014/main" id="{E167DE0B-86CD-46F4-AC59-0021EAA41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683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4502</xdr:row>
      <xdr:rowOff>0</xdr:rowOff>
    </xdr:from>
    <xdr:to>
      <xdr:col>0</xdr:col>
      <xdr:colOff>9525</xdr:colOff>
      <xdr:row>4502</xdr:row>
      <xdr:rowOff>0</xdr:rowOff>
    </xdr:to>
    <xdr:pic>
      <xdr:nvPicPr>
        <xdr:cNvPr id="2589" name="Imagem 2588">
          <a:extLst>
            <a:ext uri="{FF2B5EF4-FFF2-40B4-BE49-F238E27FC236}">
              <a16:creationId xmlns:a16="http://schemas.microsoft.com/office/drawing/2014/main" id="{0F5C1BD0-1944-49CD-8A8E-7FACD58CC8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69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4517</xdr:row>
      <xdr:rowOff>0</xdr:rowOff>
    </xdr:from>
    <xdr:to>
      <xdr:col>0</xdr:col>
      <xdr:colOff>9525</xdr:colOff>
      <xdr:row>4517</xdr:row>
      <xdr:rowOff>0</xdr:rowOff>
    </xdr:to>
    <xdr:pic>
      <xdr:nvPicPr>
        <xdr:cNvPr id="2590" name="Imagem 2589">
          <a:extLst>
            <a:ext uri="{FF2B5EF4-FFF2-40B4-BE49-F238E27FC236}">
              <a16:creationId xmlns:a16="http://schemas.microsoft.com/office/drawing/2014/main" id="{4CF98384-7FEE-45D5-BEEA-AF7988BE9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254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4533</xdr:row>
      <xdr:rowOff>0</xdr:rowOff>
    </xdr:from>
    <xdr:to>
      <xdr:col>0</xdr:col>
      <xdr:colOff>9525</xdr:colOff>
      <xdr:row>4533</xdr:row>
      <xdr:rowOff>0</xdr:rowOff>
    </xdr:to>
    <xdr:pic>
      <xdr:nvPicPr>
        <xdr:cNvPr id="2591" name="Imagem 2590">
          <a:extLst>
            <a:ext uri="{FF2B5EF4-FFF2-40B4-BE49-F238E27FC236}">
              <a16:creationId xmlns:a16="http://schemas.microsoft.com/office/drawing/2014/main" id="{97B80E2B-9C60-4EF1-AC62-9E614A809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5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4544</xdr:row>
      <xdr:rowOff>0</xdr:rowOff>
    </xdr:from>
    <xdr:to>
      <xdr:col>0</xdr:col>
      <xdr:colOff>9525</xdr:colOff>
      <xdr:row>4544</xdr:row>
      <xdr:rowOff>0</xdr:rowOff>
    </xdr:to>
    <xdr:pic>
      <xdr:nvPicPr>
        <xdr:cNvPr id="2592" name="Imagem 2591">
          <a:extLst>
            <a:ext uri="{FF2B5EF4-FFF2-40B4-BE49-F238E27FC236}">
              <a16:creationId xmlns:a16="http://schemas.microsoft.com/office/drawing/2014/main" id="{F19EA62B-DC54-412A-ADF8-0F765EB7B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76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4546</xdr:row>
      <xdr:rowOff>0</xdr:rowOff>
    </xdr:from>
    <xdr:to>
      <xdr:col>0</xdr:col>
      <xdr:colOff>9525</xdr:colOff>
      <xdr:row>4546</xdr:row>
      <xdr:rowOff>0</xdr:rowOff>
    </xdr:to>
    <xdr:pic>
      <xdr:nvPicPr>
        <xdr:cNvPr id="2593" name="Imagem 2592">
          <a:extLst>
            <a:ext uri="{FF2B5EF4-FFF2-40B4-BE49-F238E27FC236}">
              <a16:creationId xmlns:a16="http://schemas.microsoft.com/office/drawing/2014/main" id="{E0862CC2-1FD4-4A16-B09F-2F9C11F14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07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4562</xdr:row>
      <xdr:rowOff>0</xdr:rowOff>
    </xdr:from>
    <xdr:to>
      <xdr:col>0</xdr:col>
      <xdr:colOff>9525</xdr:colOff>
      <xdr:row>4562</xdr:row>
      <xdr:rowOff>0</xdr:rowOff>
    </xdr:to>
    <xdr:pic>
      <xdr:nvPicPr>
        <xdr:cNvPr id="2594" name="Imagem 2593">
          <a:extLst>
            <a:ext uri="{FF2B5EF4-FFF2-40B4-BE49-F238E27FC236}">
              <a16:creationId xmlns:a16="http://schemas.microsoft.com/office/drawing/2014/main" id="{9F622E4C-C83A-4CE4-9EA4-8B1E16701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112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4578</xdr:row>
      <xdr:rowOff>0</xdr:rowOff>
    </xdr:from>
    <xdr:to>
      <xdr:col>0</xdr:col>
      <xdr:colOff>9525</xdr:colOff>
      <xdr:row>4578</xdr:row>
      <xdr:rowOff>0</xdr:rowOff>
    </xdr:to>
    <xdr:pic>
      <xdr:nvPicPr>
        <xdr:cNvPr id="2595" name="Imagem 2594">
          <a:extLst>
            <a:ext uri="{FF2B5EF4-FFF2-40B4-BE49-F238E27FC236}">
              <a16:creationId xmlns:a16="http://schemas.microsoft.com/office/drawing/2014/main" id="{4CDCD831-1EC7-4AE5-AFEA-9FF47615E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416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4589</xdr:row>
      <xdr:rowOff>0</xdr:rowOff>
    </xdr:from>
    <xdr:to>
      <xdr:col>0</xdr:col>
      <xdr:colOff>9525</xdr:colOff>
      <xdr:row>4589</xdr:row>
      <xdr:rowOff>0</xdr:rowOff>
    </xdr:to>
    <xdr:pic>
      <xdr:nvPicPr>
        <xdr:cNvPr id="2596" name="Imagem 2595">
          <a:extLst>
            <a:ext uri="{FF2B5EF4-FFF2-40B4-BE49-F238E27FC236}">
              <a16:creationId xmlns:a16="http://schemas.microsoft.com/office/drawing/2014/main" id="{C7905EFE-06FC-48A0-9BBF-2375D42DC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626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4603</xdr:row>
      <xdr:rowOff>0</xdr:rowOff>
    </xdr:from>
    <xdr:to>
      <xdr:col>0</xdr:col>
      <xdr:colOff>9525</xdr:colOff>
      <xdr:row>4603</xdr:row>
      <xdr:rowOff>0</xdr:rowOff>
    </xdr:to>
    <xdr:pic>
      <xdr:nvPicPr>
        <xdr:cNvPr id="2597" name="Imagem 2596">
          <a:extLst>
            <a:ext uri="{FF2B5EF4-FFF2-40B4-BE49-F238E27FC236}">
              <a16:creationId xmlns:a16="http://schemas.microsoft.com/office/drawing/2014/main" id="{926CD641-237A-43FC-8B32-1F73D51C7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893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4617</xdr:row>
      <xdr:rowOff>0</xdr:rowOff>
    </xdr:from>
    <xdr:to>
      <xdr:col>0</xdr:col>
      <xdr:colOff>9525</xdr:colOff>
      <xdr:row>4617</xdr:row>
      <xdr:rowOff>0</xdr:rowOff>
    </xdr:to>
    <xdr:pic>
      <xdr:nvPicPr>
        <xdr:cNvPr id="2598" name="Imagem 2597">
          <a:extLst>
            <a:ext uri="{FF2B5EF4-FFF2-40B4-BE49-F238E27FC236}">
              <a16:creationId xmlns:a16="http://schemas.microsoft.com/office/drawing/2014/main" id="{091E1BB5-4412-49BC-B40D-773128D8A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159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4628</xdr:row>
      <xdr:rowOff>0</xdr:rowOff>
    </xdr:from>
    <xdr:to>
      <xdr:col>0</xdr:col>
      <xdr:colOff>9525</xdr:colOff>
      <xdr:row>4628</xdr:row>
      <xdr:rowOff>0</xdr:rowOff>
    </xdr:to>
    <xdr:pic>
      <xdr:nvPicPr>
        <xdr:cNvPr id="2599" name="Imagem 2598">
          <a:extLst>
            <a:ext uri="{FF2B5EF4-FFF2-40B4-BE49-F238E27FC236}">
              <a16:creationId xmlns:a16="http://schemas.microsoft.com/office/drawing/2014/main" id="{6F8FE64B-9EA8-4006-B615-07E8D5E70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369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4642</xdr:row>
      <xdr:rowOff>0</xdr:rowOff>
    </xdr:from>
    <xdr:to>
      <xdr:col>0</xdr:col>
      <xdr:colOff>9525</xdr:colOff>
      <xdr:row>4642</xdr:row>
      <xdr:rowOff>0</xdr:rowOff>
    </xdr:to>
    <xdr:pic>
      <xdr:nvPicPr>
        <xdr:cNvPr id="2600" name="Imagem 2599">
          <a:extLst>
            <a:ext uri="{FF2B5EF4-FFF2-40B4-BE49-F238E27FC236}">
              <a16:creationId xmlns:a16="http://schemas.microsoft.com/office/drawing/2014/main" id="{ABC96451-C006-4488-8487-27CDBCEBA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636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4653</xdr:row>
      <xdr:rowOff>0</xdr:rowOff>
    </xdr:from>
    <xdr:to>
      <xdr:col>0</xdr:col>
      <xdr:colOff>9525</xdr:colOff>
      <xdr:row>4653</xdr:row>
      <xdr:rowOff>0</xdr:rowOff>
    </xdr:to>
    <xdr:pic>
      <xdr:nvPicPr>
        <xdr:cNvPr id="2601" name="Imagem 2600">
          <a:extLst>
            <a:ext uri="{FF2B5EF4-FFF2-40B4-BE49-F238E27FC236}">
              <a16:creationId xmlns:a16="http://schemas.microsoft.com/office/drawing/2014/main" id="{5543DE16-5A8C-440A-80F4-0E2361CF2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845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4664</xdr:row>
      <xdr:rowOff>0</xdr:rowOff>
    </xdr:from>
    <xdr:to>
      <xdr:col>0</xdr:col>
      <xdr:colOff>9525</xdr:colOff>
      <xdr:row>4664</xdr:row>
      <xdr:rowOff>0</xdr:rowOff>
    </xdr:to>
    <xdr:pic>
      <xdr:nvPicPr>
        <xdr:cNvPr id="2602" name="Imagem 2601">
          <a:extLst>
            <a:ext uri="{FF2B5EF4-FFF2-40B4-BE49-F238E27FC236}">
              <a16:creationId xmlns:a16="http://schemas.microsoft.com/office/drawing/2014/main" id="{41B6E8D6-B77F-495F-9DF0-B505D98FA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055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4679</xdr:row>
      <xdr:rowOff>0</xdr:rowOff>
    </xdr:from>
    <xdr:to>
      <xdr:col>0</xdr:col>
      <xdr:colOff>9525</xdr:colOff>
      <xdr:row>4679</xdr:row>
      <xdr:rowOff>0</xdr:rowOff>
    </xdr:to>
    <xdr:pic>
      <xdr:nvPicPr>
        <xdr:cNvPr id="2603" name="Imagem 2602">
          <a:extLst>
            <a:ext uri="{FF2B5EF4-FFF2-40B4-BE49-F238E27FC236}">
              <a16:creationId xmlns:a16="http://schemas.microsoft.com/office/drawing/2014/main" id="{AB68D10B-4514-470F-A53A-D1FB85538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340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4694</xdr:row>
      <xdr:rowOff>0</xdr:rowOff>
    </xdr:from>
    <xdr:to>
      <xdr:col>0</xdr:col>
      <xdr:colOff>9525</xdr:colOff>
      <xdr:row>4694</xdr:row>
      <xdr:rowOff>0</xdr:rowOff>
    </xdr:to>
    <xdr:pic>
      <xdr:nvPicPr>
        <xdr:cNvPr id="2604" name="Imagem 2603">
          <a:extLst>
            <a:ext uri="{FF2B5EF4-FFF2-40B4-BE49-F238E27FC236}">
              <a16:creationId xmlns:a16="http://schemas.microsoft.com/office/drawing/2014/main" id="{7FA20506-2775-452D-8314-52D6CD950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626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4710</xdr:row>
      <xdr:rowOff>0</xdr:rowOff>
    </xdr:from>
    <xdr:to>
      <xdr:col>0</xdr:col>
      <xdr:colOff>9525</xdr:colOff>
      <xdr:row>4710</xdr:row>
      <xdr:rowOff>0</xdr:rowOff>
    </xdr:to>
    <xdr:pic>
      <xdr:nvPicPr>
        <xdr:cNvPr id="2605" name="Imagem 2604">
          <a:extLst>
            <a:ext uri="{FF2B5EF4-FFF2-40B4-BE49-F238E27FC236}">
              <a16:creationId xmlns:a16="http://schemas.microsoft.com/office/drawing/2014/main" id="{A4824FAB-CDD4-4A79-8884-FDE01B60C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931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4721</xdr:row>
      <xdr:rowOff>0</xdr:rowOff>
    </xdr:from>
    <xdr:to>
      <xdr:col>0</xdr:col>
      <xdr:colOff>9525</xdr:colOff>
      <xdr:row>4721</xdr:row>
      <xdr:rowOff>0</xdr:rowOff>
    </xdr:to>
    <xdr:pic>
      <xdr:nvPicPr>
        <xdr:cNvPr id="2606" name="Imagem 2605">
          <a:extLst>
            <a:ext uri="{FF2B5EF4-FFF2-40B4-BE49-F238E27FC236}">
              <a16:creationId xmlns:a16="http://schemas.microsoft.com/office/drawing/2014/main" id="{F863F7A1-BE51-47DF-B733-F603B1751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141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4723</xdr:row>
      <xdr:rowOff>0</xdr:rowOff>
    </xdr:from>
    <xdr:to>
      <xdr:col>0</xdr:col>
      <xdr:colOff>9525</xdr:colOff>
      <xdr:row>4723</xdr:row>
      <xdr:rowOff>0</xdr:rowOff>
    </xdr:to>
    <xdr:pic>
      <xdr:nvPicPr>
        <xdr:cNvPr id="2607" name="Imagem 2606">
          <a:extLst>
            <a:ext uri="{FF2B5EF4-FFF2-40B4-BE49-F238E27FC236}">
              <a16:creationId xmlns:a16="http://schemas.microsoft.com/office/drawing/2014/main" id="{51433520-EAD2-4697-B4DB-73FA3067B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179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4739</xdr:row>
      <xdr:rowOff>0</xdr:rowOff>
    </xdr:from>
    <xdr:to>
      <xdr:col>0</xdr:col>
      <xdr:colOff>9525</xdr:colOff>
      <xdr:row>4739</xdr:row>
      <xdr:rowOff>0</xdr:rowOff>
    </xdr:to>
    <xdr:pic>
      <xdr:nvPicPr>
        <xdr:cNvPr id="2608" name="Imagem 2607">
          <a:extLst>
            <a:ext uri="{FF2B5EF4-FFF2-40B4-BE49-F238E27FC236}">
              <a16:creationId xmlns:a16="http://schemas.microsoft.com/office/drawing/2014/main" id="{A6247605-FCFB-48E4-BFD4-94E85538A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483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4750</xdr:row>
      <xdr:rowOff>0</xdr:rowOff>
    </xdr:from>
    <xdr:to>
      <xdr:col>0</xdr:col>
      <xdr:colOff>9525</xdr:colOff>
      <xdr:row>4750</xdr:row>
      <xdr:rowOff>0</xdr:rowOff>
    </xdr:to>
    <xdr:pic>
      <xdr:nvPicPr>
        <xdr:cNvPr id="2609" name="Imagem 2608">
          <a:extLst>
            <a:ext uri="{FF2B5EF4-FFF2-40B4-BE49-F238E27FC236}">
              <a16:creationId xmlns:a16="http://schemas.microsoft.com/office/drawing/2014/main" id="{287420BA-938B-41A6-BC18-A089733DD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693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4761</xdr:row>
      <xdr:rowOff>0</xdr:rowOff>
    </xdr:from>
    <xdr:to>
      <xdr:col>0</xdr:col>
      <xdr:colOff>9525</xdr:colOff>
      <xdr:row>4761</xdr:row>
      <xdr:rowOff>0</xdr:rowOff>
    </xdr:to>
    <xdr:pic>
      <xdr:nvPicPr>
        <xdr:cNvPr id="2610" name="Imagem 2609">
          <a:extLst>
            <a:ext uri="{FF2B5EF4-FFF2-40B4-BE49-F238E27FC236}">
              <a16:creationId xmlns:a16="http://schemas.microsoft.com/office/drawing/2014/main" id="{5610AC05-E12B-42F9-885E-6E5603D82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903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4772</xdr:row>
      <xdr:rowOff>0</xdr:rowOff>
    </xdr:from>
    <xdr:to>
      <xdr:col>0</xdr:col>
      <xdr:colOff>9525</xdr:colOff>
      <xdr:row>4772</xdr:row>
      <xdr:rowOff>0</xdr:rowOff>
    </xdr:to>
    <xdr:pic>
      <xdr:nvPicPr>
        <xdr:cNvPr id="2611" name="Imagem 2610">
          <a:extLst>
            <a:ext uri="{FF2B5EF4-FFF2-40B4-BE49-F238E27FC236}">
              <a16:creationId xmlns:a16="http://schemas.microsoft.com/office/drawing/2014/main" id="{E90B7A52-15BC-48F2-AA4A-4E6C01372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1125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4783</xdr:row>
      <xdr:rowOff>0</xdr:rowOff>
    </xdr:from>
    <xdr:to>
      <xdr:col>0</xdr:col>
      <xdr:colOff>9525</xdr:colOff>
      <xdr:row>4783</xdr:row>
      <xdr:rowOff>0</xdr:rowOff>
    </xdr:to>
    <xdr:pic>
      <xdr:nvPicPr>
        <xdr:cNvPr id="2612" name="Imagem 2611">
          <a:extLst>
            <a:ext uri="{FF2B5EF4-FFF2-40B4-BE49-F238E27FC236}">
              <a16:creationId xmlns:a16="http://schemas.microsoft.com/office/drawing/2014/main" id="{7DD6B03C-94BB-491B-98FD-360C3B420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322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4799</xdr:row>
      <xdr:rowOff>0</xdr:rowOff>
    </xdr:from>
    <xdr:to>
      <xdr:col>0</xdr:col>
      <xdr:colOff>9525</xdr:colOff>
      <xdr:row>4799</xdr:row>
      <xdr:rowOff>0</xdr:rowOff>
    </xdr:to>
    <xdr:pic>
      <xdr:nvPicPr>
        <xdr:cNvPr id="2613" name="Imagem 2612">
          <a:extLst>
            <a:ext uri="{FF2B5EF4-FFF2-40B4-BE49-F238E27FC236}">
              <a16:creationId xmlns:a16="http://schemas.microsoft.com/office/drawing/2014/main" id="{A539B22F-E86A-4144-B803-887291B9C0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626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4801</xdr:row>
      <xdr:rowOff>0</xdr:rowOff>
    </xdr:from>
    <xdr:to>
      <xdr:col>0</xdr:col>
      <xdr:colOff>9525</xdr:colOff>
      <xdr:row>4801</xdr:row>
      <xdr:rowOff>0</xdr:rowOff>
    </xdr:to>
    <xdr:pic>
      <xdr:nvPicPr>
        <xdr:cNvPr id="2614" name="Imagem 2613">
          <a:extLst>
            <a:ext uri="{FF2B5EF4-FFF2-40B4-BE49-F238E27FC236}">
              <a16:creationId xmlns:a16="http://schemas.microsoft.com/office/drawing/2014/main" id="{AFBC7953-7CC2-4970-BB48-1267F09E7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665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4815</xdr:row>
      <xdr:rowOff>0</xdr:rowOff>
    </xdr:from>
    <xdr:to>
      <xdr:col>0</xdr:col>
      <xdr:colOff>9525</xdr:colOff>
      <xdr:row>4815</xdr:row>
      <xdr:rowOff>0</xdr:rowOff>
    </xdr:to>
    <xdr:pic>
      <xdr:nvPicPr>
        <xdr:cNvPr id="2615" name="Imagem 2614">
          <a:extLst>
            <a:ext uri="{FF2B5EF4-FFF2-40B4-BE49-F238E27FC236}">
              <a16:creationId xmlns:a16="http://schemas.microsoft.com/office/drawing/2014/main" id="{F6E64AA8-9B7B-4E51-B54B-5D121C5F8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93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4829</xdr:row>
      <xdr:rowOff>0</xdr:rowOff>
    </xdr:from>
    <xdr:to>
      <xdr:col>0</xdr:col>
      <xdr:colOff>9525</xdr:colOff>
      <xdr:row>4829</xdr:row>
      <xdr:rowOff>0</xdr:rowOff>
    </xdr:to>
    <xdr:pic>
      <xdr:nvPicPr>
        <xdr:cNvPr id="2616" name="Imagem 2615">
          <a:extLst>
            <a:ext uri="{FF2B5EF4-FFF2-40B4-BE49-F238E27FC236}">
              <a16:creationId xmlns:a16="http://schemas.microsoft.com/office/drawing/2014/main" id="{7EA01146-25B3-49CE-8AF4-7FFCAF400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198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4843</xdr:row>
      <xdr:rowOff>0</xdr:rowOff>
    </xdr:from>
    <xdr:to>
      <xdr:col>0</xdr:col>
      <xdr:colOff>9525</xdr:colOff>
      <xdr:row>4843</xdr:row>
      <xdr:rowOff>0</xdr:rowOff>
    </xdr:to>
    <xdr:pic>
      <xdr:nvPicPr>
        <xdr:cNvPr id="2617" name="Imagem 2616">
          <a:extLst>
            <a:ext uri="{FF2B5EF4-FFF2-40B4-BE49-F238E27FC236}">
              <a16:creationId xmlns:a16="http://schemas.microsoft.com/office/drawing/2014/main" id="{FD04509D-4043-4F8B-96A7-A6A1D230AC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465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4857</xdr:row>
      <xdr:rowOff>0</xdr:rowOff>
    </xdr:from>
    <xdr:to>
      <xdr:col>0</xdr:col>
      <xdr:colOff>9525</xdr:colOff>
      <xdr:row>4857</xdr:row>
      <xdr:rowOff>0</xdr:rowOff>
    </xdr:to>
    <xdr:pic>
      <xdr:nvPicPr>
        <xdr:cNvPr id="2618" name="Imagem 2617">
          <a:extLst>
            <a:ext uri="{FF2B5EF4-FFF2-40B4-BE49-F238E27FC236}">
              <a16:creationId xmlns:a16="http://schemas.microsoft.com/office/drawing/2014/main" id="{2B831DB8-37D1-4D6F-8B6F-7FB4C2210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731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4871</xdr:row>
      <xdr:rowOff>0</xdr:rowOff>
    </xdr:from>
    <xdr:to>
      <xdr:col>0</xdr:col>
      <xdr:colOff>9525</xdr:colOff>
      <xdr:row>4871</xdr:row>
      <xdr:rowOff>0</xdr:rowOff>
    </xdr:to>
    <xdr:pic>
      <xdr:nvPicPr>
        <xdr:cNvPr id="2619" name="Imagem 2618">
          <a:extLst>
            <a:ext uri="{FF2B5EF4-FFF2-40B4-BE49-F238E27FC236}">
              <a16:creationId xmlns:a16="http://schemas.microsoft.com/office/drawing/2014/main" id="{AEEC3734-DD5D-4324-9A2E-FBC82722B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998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4885</xdr:row>
      <xdr:rowOff>0</xdr:rowOff>
    </xdr:from>
    <xdr:to>
      <xdr:col>0</xdr:col>
      <xdr:colOff>9525</xdr:colOff>
      <xdr:row>4885</xdr:row>
      <xdr:rowOff>0</xdr:rowOff>
    </xdr:to>
    <xdr:pic>
      <xdr:nvPicPr>
        <xdr:cNvPr id="2620" name="Imagem 2619">
          <a:extLst>
            <a:ext uri="{FF2B5EF4-FFF2-40B4-BE49-F238E27FC236}">
              <a16:creationId xmlns:a16="http://schemas.microsoft.com/office/drawing/2014/main" id="{F91DE2D5-89D1-435C-AA17-A55C6B1BCF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652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4898</xdr:row>
      <xdr:rowOff>0</xdr:rowOff>
    </xdr:from>
    <xdr:to>
      <xdr:col>0</xdr:col>
      <xdr:colOff>9525</xdr:colOff>
      <xdr:row>4898</xdr:row>
      <xdr:rowOff>0</xdr:rowOff>
    </xdr:to>
    <xdr:pic>
      <xdr:nvPicPr>
        <xdr:cNvPr id="2621" name="Imagem 2620">
          <a:extLst>
            <a:ext uri="{FF2B5EF4-FFF2-40B4-BE49-F238E27FC236}">
              <a16:creationId xmlns:a16="http://schemas.microsoft.com/office/drawing/2014/main" id="{4E429942-E5F6-4A4B-8D23-ADA69B301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5128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4909</xdr:row>
      <xdr:rowOff>0</xdr:rowOff>
    </xdr:from>
    <xdr:to>
      <xdr:col>0</xdr:col>
      <xdr:colOff>9525</xdr:colOff>
      <xdr:row>4909</xdr:row>
      <xdr:rowOff>0</xdr:rowOff>
    </xdr:to>
    <xdr:pic>
      <xdr:nvPicPr>
        <xdr:cNvPr id="2622" name="Imagem 2621">
          <a:extLst>
            <a:ext uri="{FF2B5EF4-FFF2-40B4-BE49-F238E27FC236}">
              <a16:creationId xmlns:a16="http://schemas.microsoft.com/office/drawing/2014/main" id="{4F2159DF-5EC6-4C1B-82A6-D207058A7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22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4911</xdr:row>
      <xdr:rowOff>0</xdr:rowOff>
    </xdr:from>
    <xdr:to>
      <xdr:col>0</xdr:col>
      <xdr:colOff>9525</xdr:colOff>
      <xdr:row>4911</xdr:row>
      <xdr:rowOff>0</xdr:rowOff>
    </xdr:to>
    <xdr:pic>
      <xdr:nvPicPr>
        <xdr:cNvPr id="2623" name="Imagem 2622">
          <a:extLst>
            <a:ext uri="{FF2B5EF4-FFF2-40B4-BE49-F238E27FC236}">
              <a16:creationId xmlns:a16="http://schemas.microsoft.com/office/drawing/2014/main" id="{EBCF7B32-CCA0-482D-822C-9CEC87B7A2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760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4922</xdr:row>
      <xdr:rowOff>0</xdr:rowOff>
    </xdr:from>
    <xdr:to>
      <xdr:col>0</xdr:col>
      <xdr:colOff>9525</xdr:colOff>
      <xdr:row>4922</xdr:row>
      <xdr:rowOff>0</xdr:rowOff>
    </xdr:to>
    <xdr:pic>
      <xdr:nvPicPr>
        <xdr:cNvPr id="2624" name="Imagem 2623">
          <a:extLst>
            <a:ext uri="{FF2B5EF4-FFF2-40B4-BE49-F238E27FC236}">
              <a16:creationId xmlns:a16="http://schemas.microsoft.com/office/drawing/2014/main" id="{205AEA2C-2882-4085-B71B-7670DB475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970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4933</xdr:row>
      <xdr:rowOff>0</xdr:rowOff>
    </xdr:from>
    <xdr:to>
      <xdr:col>0</xdr:col>
      <xdr:colOff>9525</xdr:colOff>
      <xdr:row>4933</xdr:row>
      <xdr:rowOff>0</xdr:rowOff>
    </xdr:to>
    <xdr:pic>
      <xdr:nvPicPr>
        <xdr:cNvPr id="2625" name="Imagem 2624">
          <a:extLst>
            <a:ext uri="{FF2B5EF4-FFF2-40B4-BE49-F238E27FC236}">
              <a16:creationId xmlns:a16="http://schemas.microsoft.com/office/drawing/2014/main" id="{2AF945CE-9FA1-4DEB-BFF9-8FC26CCD51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179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4944</xdr:row>
      <xdr:rowOff>0</xdr:rowOff>
    </xdr:from>
    <xdr:to>
      <xdr:col>0</xdr:col>
      <xdr:colOff>9525</xdr:colOff>
      <xdr:row>4944</xdr:row>
      <xdr:rowOff>0</xdr:rowOff>
    </xdr:to>
    <xdr:pic>
      <xdr:nvPicPr>
        <xdr:cNvPr id="2626" name="Imagem 2625">
          <a:extLst>
            <a:ext uri="{FF2B5EF4-FFF2-40B4-BE49-F238E27FC236}">
              <a16:creationId xmlns:a16="http://schemas.microsoft.com/office/drawing/2014/main" id="{0AB48E21-CA14-4AF8-8C19-1D1C8E3B6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389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4955</xdr:row>
      <xdr:rowOff>0</xdr:rowOff>
    </xdr:from>
    <xdr:to>
      <xdr:col>0</xdr:col>
      <xdr:colOff>9525</xdr:colOff>
      <xdr:row>4955</xdr:row>
      <xdr:rowOff>0</xdr:rowOff>
    </xdr:to>
    <xdr:pic>
      <xdr:nvPicPr>
        <xdr:cNvPr id="2627" name="Imagem 2626">
          <a:extLst>
            <a:ext uri="{FF2B5EF4-FFF2-40B4-BE49-F238E27FC236}">
              <a16:creationId xmlns:a16="http://schemas.microsoft.com/office/drawing/2014/main" id="{48503207-A544-4F74-B852-3DE34FB17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598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4966</xdr:row>
      <xdr:rowOff>0</xdr:rowOff>
    </xdr:from>
    <xdr:to>
      <xdr:col>0</xdr:col>
      <xdr:colOff>9525</xdr:colOff>
      <xdr:row>4966</xdr:row>
      <xdr:rowOff>0</xdr:rowOff>
    </xdr:to>
    <xdr:pic>
      <xdr:nvPicPr>
        <xdr:cNvPr id="2628" name="Imagem 2627">
          <a:extLst>
            <a:ext uri="{FF2B5EF4-FFF2-40B4-BE49-F238E27FC236}">
              <a16:creationId xmlns:a16="http://schemas.microsoft.com/office/drawing/2014/main" id="{943C6A28-0D16-4259-A44C-F2EFE6D66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808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4979</xdr:row>
      <xdr:rowOff>0</xdr:rowOff>
    </xdr:from>
    <xdr:to>
      <xdr:col>0</xdr:col>
      <xdr:colOff>9525</xdr:colOff>
      <xdr:row>4979</xdr:row>
      <xdr:rowOff>0</xdr:rowOff>
    </xdr:to>
    <xdr:pic>
      <xdr:nvPicPr>
        <xdr:cNvPr id="2629" name="Imagem 2628">
          <a:extLst>
            <a:ext uri="{FF2B5EF4-FFF2-40B4-BE49-F238E27FC236}">
              <a16:creationId xmlns:a16="http://schemas.microsoft.com/office/drawing/2014/main" id="{2BD5B5EA-207E-48AE-B42C-18AF07A03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055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4981</xdr:row>
      <xdr:rowOff>0</xdr:rowOff>
    </xdr:from>
    <xdr:to>
      <xdr:col>0</xdr:col>
      <xdr:colOff>9525</xdr:colOff>
      <xdr:row>4981</xdr:row>
      <xdr:rowOff>0</xdr:rowOff>
    </xdr:to>
    <xdr:pic>
      <xdr:nvPicPr>
        <xdr:cNvPr id="2630" name="Imagem 2629">
          <a:extLst>
            <a:ext uri="{FF2B5EF4-FFF2-40B4-BE49-F238E27FC236}">
              <a16:creationId xmlns:a16="http://schemas.microsoft.com/office/drawing/2014/main" id="{F26DDD82-B4C0-44CE-B1E7-74D3CCFB6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0940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4994</xdr:row>
      <xdr:rowOff>0</xdr:rowOff>
    </xdr:from>
    <xdr:to>
      <xdr:col>0</xdr:col>
      <xdr:colOff>9525</xdr:colOff>
      <xdr:row>4994</xdr:row>
      <xdr:rowOff>0</xdr:rowOff>
    </xdr:to>
    <xdr:pic>
      <xdr:nvPicPr>
        <xdr:cNvPr id="2631" name="Imagem 2630">
          <a:extLst>
            <a:ext uri="{FF2B5EF4-FFF2-40B4-BE49-F238E27FC236}">
              <a16:creationId xmlns:a16="http://schemas.microsoft.com/office/drawing/2014/main" id="{5C9DDAF1-9869-4570-9D72-8D14F395E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16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5006</xdr:row>
      <xdr:rowOff>0</xdr:rowOff>
    </xdr:from>
    <xdr:to>
      <xdr:col>0</xdr:col>
      <xdr:colOff>9525</xdr:colOff>
      <xdr:row>5006</xdr:row>
      <xdr:rowOff>0</xdr:rowOff>
    </xdr:to>
    <xdr:pic>
      <xdr:nvPicPr>
        <xdr:cNvPr id="2632" name="Imagem 2631">
          <a:extLst>
            <a:ext uri="{FF2B5EF4-FFF2-40B4-BE49-F238E27FC236}">
              <a16:creationId xmlns:a16="http://schemas.microsoft.com/office/drawing/2014/main" id="{C2AABF8F-CB63-46B3-896E-AF571D512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70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5017</xdr:row>
      <xdr:rowOff>0</xdr:rowOff>
    </xdr:from>
    <xdr:to>
      <xdr:col>0</xdr:col>
      <xdr:colOff>9525</xdr:colOff>
      <xdr:row>5017</xdr:row>
      <xdr:rowOff>0</xdr:rowOff>
    </xdr:to>
    <xdr:pic>
      <xdr:nvPicPr>
        <xdr:cNvPr id="2633" name="Imagem 2632">
          <a:extLst>
            <a:ext uri="{FF2B5EF4-FFF2-40B4-BE49-F238E27FC236}">
              <a16:creationId xmlns:a16="http://schemas.microsoft.com/office/drawing/2014/main" id="{9B4C4F31-924E-49B0-B7C1-9FB9B5EF1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7798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5028</xdr:row>
      <xdr:rowOff>0</xdr:rowOff>
    </xdr:from>
    <xdr:to>
      <xdr:col>0</xdr:col>
      <xdr:colOff>9525</xdr:colOff>
      <xdr:row>5028</xdr:row>
      <xdr:rowOff>0</xdr:rowOff>
    </xdr:to>
    <xdr:pic>
      <xdr:nvPicPr>
        <xdr:cNvPr id="2634" name="Imagem 2633">
          <a:extLst>
            <a:ext uri="{FF2B5EF4-FFF2-40B4-BE49-F238E27FC236}">
              <a16:creationId xmlns:a16="http://schemas.microsoft.com/office/drawing/2014/main" id="{16EC2426-406C-470B-AABA-FB326B7F9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989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5071</xdr:row>
      <xdr:rowOff>0</xdr:rowOff>
    </xdr:from>
    <xdr:to>
      <xdr:col>0</xdr:col>
      <xdr:colOff>9525</xdr:colOff>
      <xdr:row>5071</xdr:row>
      <xdr:rowOff>0</xdr:rowOff>
    </xdr:to>
    <xdr:pic>
      <xdr:nvPicPr>
        <xdr:cNvPr id="2635" name="Imagem 2634">
          <a:extLst>
            <a:ext uri="{FF2B5EF4-FFF2-40B4-BE49-F238E27FC236}">
              <a16:creationId xmlns:a16="http://schemas.microsoft.com/office/drawing/2014/main" id="{23782FD3-0E34-48F2-A187-93936B703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8085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5073</xdr:row>
      <xdr:rowOff>0</xdr:rowOff>
    </xdr:from>
    <xdr:to>
      <xdr:col>0</xdr:col>
      <xdr:colOff>9525</xdr:colOff>
      <xdr:row>5073</xdr:row>
      <xdr:rowOff>0</xdr:rowOff>
    </xdr:to>
    <xdr:pic>
      <xdr:nvPicPr>
        <xdr:cNvPr id="2636" name="Imagem 2635">
          <a:extLst>
            <a:ext uri="{FF2B5EF4-FFF2-40B4-BE49-F238E27FC236}">
              <a16:creationId xmlns:a16="http://schemas.microsoft.com/office/drawing/2014/main" id="{38EFD1A3-01B4-4A36-82CA-4EA207A05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846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5090</xdr:row>
      <xdr:rowOff>0</xdr:rowOff>
    </xdr:from>
    <xdr:to>
      <xdr:col>0</xdr:col>
      <xdr:colOff>9525</xdr:colOff>
      <xdr:row>5090</xdr:row>
      <xdr:rowOff>0</xdr:rowOff>
    </xdr:to>
    <xdr:pic>
      <xdr:nvPicPr>
        <xdr:cNvPr id="2637" name="Imagem 2636">
          <a:extLst>
            <a:ext uri="{FF2B5EF4-FFF2-40B4-BE49-F238E27FC236}">
              <a16:creationId xmlns:a16="http://schemas.microsoft.com/office/drawing/2014/main" id="{8BB79725-D06F-46E1-ADBE-849B1A644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170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5104</xdr:row>
      <xdr:rowOff>0</xdr:rowOff>
    </xdr:from>
    <xdr:to>
      <xdr:col>0</xdr:col>
      <xdr:colOff>9525</xdr:colOff>
      <xdr:row>5104</xdr:row>
      <xdr:rowOff>0</xdr:rowOff>
    </xdr:to>
    <xdr:pic>
      <xdr:nvPicPr>
        <xdr:cNvPr id="2638" name="Imagem 2637">
          <a:extLst>
            <a:ext uri="{FF2B5EF4-FFF2-40B4-BE49-F238E27FC236}">
              <a16:creationId xmlns:a16="http://schemas.microsoft.com/office/drawing/2014/main" id="{664DA621-2E43-4BD4-AC80-3B9D9ED40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4371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5115</xdr:row>
      <xdr:rowOff>0</xdr:rowOff>
    </xdr:from>
    <xdr:to>
      <xdr:col>0</xdr:col>
      <xdr:colOff>9525</xdr:colOff>
      <xdr:row>5115</xdr:row>
      <xdr:rowOff>0</xdr:rowOff>
    </xdr:to>
    <xdr:pic>
      <xdr:nvPicPr>
        <xdr:cNvPr id="2639" name="Imagem 2638">
          <a:extLst>
            <a:ext uri="{FF2B5EF4-FFF2-40B4-BE49-F238E27FC236}">
              <a16:creationId xmlns:a16="http://schemas.microsoft.com/office/drawing/2014/main" id="{550AB940-8D00-4FD7-B4C5-165B31804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646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5146</xdr:row>
      <xdr:rowOff>0</xdr:rowOff>
    </xdr:from>
    <xdr:to>
      <xdr:col>0</xdr:col>
      <xdr:colOff>9525</xdr:colOff>
      <xdr:row>5146</xdr:row>
      <xdr:rowOff>0</xdr:rowOff>
    </xdr:to>
    <xdr:pic>
      <xdr:nvPicPr>
        <xdr:cNvPr id="2640" name="Imagem 2639">
          <a:extLst>
            <a:ext uri="{FF2B5EF4-FFF2-40B4-BE49-F238E27FC236}">
              <a16:creationId xmlns:a16="http://schemas.microsoft.com/office/drawing/2014/main" id="{97418C49-0528-40AC-9FF7-5A7283B4D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372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5148</xdr:row>
      <xdr:rowOff>0</xdr:rowOff>
    </xdr:from>
    <xdr:to>
      <xdr:col>0</xdr:col>
      <xdr:colOff>9525</xdr:colOff>
      <xdr:row>5148</xdr:row>
      <xdr:rowOff>0</xdr:rowOff>
    </xdr:to>
    <xdr:pic>
      <xdr:nvPicPr>
        <xdr:cNvPr id="2641" name="Imagem 2640">
          <a:extLst>
            <a:ext uri="{FF2B5EF4-FFF2-40B4-BE49-F238E27FC236}">
              <a16:creationId xmlns:a16="http://schemas.microsoft.com/office/drawing/2014/main" id="{928AF4BA-D14F-4A58-8073-B7B2847C5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75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5163</xdr:row>
      <xdr:rowOff>0</xdr:rowOff>
    </xdr:from>
    <xdr:to>
      <xdr:col>0</xdr:col>
      <xdr:colOff>9525</xdr:colOff>
      <xdr:row>5163</xdr:row>
      <xdr:rowOff>0</xdr:rowOff>
    </xdr:to>
    <xdr:pic>
      <xdr:nvPicPr>
        <xdr:cNvPr id="2642" name="Imagem 2641">
          <a:extLst>
            <a:ext uri="{FF2B5EF4-FFF2-40B4-BE49-F238E27FC236}">
              <a16:creationId xmlns:a16="http://schemas.microsoft.com/office/drawing/2014/main" id="{69367970-CD21-4533-93F9-CAAF16263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5611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5176</xdr:row>
      <xdr:rowOff>0</xdr:rowOff>
    </xdr:from>
    <xdr:to>
      <xdr:col>0</xdr:col>
      <xdr:colOff>9525</xdr:colOff>
      <xdr:row>5176</xdr:row>
      <xdr:rowOff>0</xdr:rowOff>
    </xdr:to>
    <xdr:pic>
      <xdr:nvPicPr>
        <xdr:cNvPr id="2643" name="Imagem 2642">
          <a:extLst>
            <a:ext uri="{FF2B5EF4-FFF2-40B4-BE49-F238E27FC236}">
              <a16:creationId xmlns:a16="http://schemas.microsoft.com/office/drawing/2014/main" id="{7DA0677F-C70D-4632-BEC2-D5192ACA6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8087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5189</xdr:row>
      <xdr:rowOff>0</xdr:rowOff>
    </xdr:from>
    <xdr:to>
      <xdr:col>0</xdr:col>
      <xdr:colOff>9525</xdr:colOff>
      <xdr:row>5189</xdr:row>
      <xdr:rowOff>0</xdr:rowOff>
    </xdr:to>
    <xdr:pic>
      <xdr:nvPicPr>
        <xdr:cNvPr id="2644" name="Imagem 2643">
          <a:extLst>
            <a:ext uri="{FF2B5EF4-FFF2-40B4-BE49-F238E27FC236}">
              <a16:creationId xmlns:a16="http://schemas.microsoft.com/office/drawing/2014/main" id="{3F49060E-38E1-4E12-A883-2CE63D01A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0564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5202</xdr:row>
      <xdr:rowOff>0</xdr:rowOff>
    </xdr:from>
    <xdr:to>
      <xdr:col>0</xdr:col>
      <xdr:colOff>9525</xdr:colOff>
      <xdr:row>5202</xdr:row>
      <xdr:rowOff>0</xdr:rowOff>
    </xdr:to>
    <xdr:pic>
      <xdr:nvPicPr>
        <xdr:cNvPr id="2645" name="Imagem 2644">
          <a:extLst>
            <a:ext uri="{FF2B5EF4-FFF2-40B4-BE49-F238E27FC236}">
              <a16:creationId xmlns:a16="http://schemas.microsoft.com/office/drawing/2014/main" id="{EA4C5AF8-2F96-44D3-9B20-619678905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3040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5215</xdr:row>
      <xdr:rowOff>0</xdr:rowOff>
    </xdr:from>
    <xdr:to>
      <xdr:col>0</xdr:col>
      <xdr:colOff>9525</xdr:colOff>
      <xdr:row>5215</xdr:row>
      <xdr:rowOff>0</xdr:rowOff>
    </xdr:to>
    <xdr:pic>
      <xdr:nvPicPr>
        <xdr:cNvPr id="2646" name="Imagem 2645">
          <a:extLst>
            <a:ext uri="{FF2B5EF4-FFF2-40B4-BE49-F238E27FC236}">
              <a16:creationId xmlns:a16="http://schemas.microsoft.com/office/drawing/2014/main" id="{B17B96D9-6EB8-4792-B647-BF61D7C24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5517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5228</xdr:row>
      <xdr:rowOff>0</xdr:rowOff>
    </xdr:from>
    <xdr:to>
      <xdr:col>0</xdr:col>
      <xdr:colOff>9525</xdr:colOff>
      <xdr:row>5228</xdr:row>
      <xdr:rowOff>0</xdr:rowOff>
    </xdr:to>
    <xdr:pic>
      <xdr:nvPicPr>
        <xdr:cNvPr id="2647" name="Imagem 2646">
          <a:extLst>
            <a:ext uri="{FF2B5EF4-FFF2-40B4-BE49-F238E27FC236}">
              <a16:creationId xmlns:a16="http://schemas.microsoft.com/office/drawing/2014/main" id="{6F6E4B30-C384-470B-810D-8D7910D48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799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5336</xdr:row>
      <xdr:rowOff>0</xdr:rowOff>
    </xdr:from>
    <xdr:to>
      <xdr:col>0</xdr:col>
      <xdr:colOff>9525</xdr:colOff>
      <xdr:row>5336</xdr:row>
      <xdr:rowOff>0</xdr:rowOff>
    </xdr:to>
    <xdr:pic>
      <xdr:nvPicPr>
        <xdr:cNvPr id="2648" name="Imagem 2647">
          <a:extLst>
            <a:ext uri="{FF2B5EF4-FFF2-40B4-BE49-F238E27FC236}">
              <a16:creationId xmlns:a16="http://schemas.microsoft.com/office/drawing/2014/main" id="{C96AD2F3-65AF-46FC-A1CE-81CA74741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37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5346</xdr:row>
      <xdr:rowOff>0</xdr:rowOff>
    </xdr:from>
    <xdr:to>
      <xdr:col>0</xdr:col>
      <xdr:colOff>9525</xdr:colOff>
      <xdr:row>5346</xdr:row>
      <xdr:rowOff>0</xdr:rowOff>
    </xdr:to>
    <xdr:pic>
      <xdr:nvPicPr>
        <xdr:cNvPr id="2649" name="Imagem 2648">
          <a:extLst>
            <a:ext uri="{FF2B5EF4-FFF2-40B4-BE49-F238E27FC236}">
              <a16:creationId xmlns:a16="http://schemas.microsoft.com/office/drawing/2014/main" id="{68AC63EA-7542-45A7-8D83-2C62FD159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0279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5359</xdr:row>
      <xdr:rowOff>0</xdr:rowOff>
    </xdr:from>
    <xdr:to>
      <xdr:col>0</xdr:col>
      <xdr:colOff>9525</xdr:colOff>
      <xdr:row>5359</xdr:row>
      <xdr:rowOff>0</xdr:rowOff>
    </xdr:to>
    <xdr:pic>
      <xdr:nvPicPr>
        <xdr:cNvPr id="2650" name="Imagem 2649">
          <a:extLst>
            <a:ext uri="{FF2B5EF4-FFF2-40B4-BE49-F238E27FC236}">
              <a16:creationId xmlns:a16="http://schemas.microsoft.com/office/drawing/2014/main" id="{4E0D8FD1-A0E8-4449-88DF-2488690BF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275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5365</xdr:row>
      <xdr:rowOff>0</xdr:rowOff>
    </xdr:from>
    <xdr:to>
      <xdr:col>0</xdr:col>
      <xdr:colOff>9525</xdr:colOff>
      <xdr:row>5365</xdr:row>
      <xdr:rowOff>0</xdr:rowOff>
    </xdr:to>
    <xdr:pic>
      <xdr:nvPicPr>
        <xdr:cNvPr id="2651" name="Imagem 2650">
          <a:extLst>
            <a:ext uri="{FF2B5EF4-FFF2-40B4-BE49-F238E27FC236}">
              <a16:creationId xmlns:a16="http://schemas.microsoft.com/office/drawing/2014/main" id="{790389C4-FC4A-448F-8573-141094446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389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5366</xdr:row>
      <xdr:rowOff>0</xdr:rowOff>
    </xdr:from>
    <xdr:to>
      <xdr:col>0</xdr:col>
      <xdr:colOff>9525</xdr:colOff>
      <xdr:row>5366</xdr:row>
      <xdr:rowOff>0</xdr:rowOff>
    </xdr:to>
    <xdr:pic>
      <xdr:nvPicPr>
        <xdr:cNvPr id="2652" name="Imagem 2651">
          <a:extLst>
            <a:ext uri="{FF2B5EF4-FFF2-40B4-BE49-F238E27FC236}">
              <a16:creationId xmlns:a16="http://schemas.microsoft.com/office/drawing/2014/main" id="{DD669EF2-F1E1-470E-A3F5-7622635C7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5994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5383</xdr:row>
      <xdr:rowOff>0</xdr:rowOff>
    </xdr:from>
    <xdr:to>
      <xdr:col>0</xdr:col>
      <xdr:colOff>9525</xdr:colOff>
      <xdr:row>5383</xdr:row>
      <xdr:rowOff>0</xdr:rowOff>
    </xdr:to>
    <xdr:pic>
      <xdr:nvPicPr>
        <xdr:cNvPr id="2653" name="Imagem 2652">
          <a:extLst>
            <a:ext uri="{FF2B5EF4-FFF2-40B4-BE49-F238E27FC236}">
              <a16:creationId xmlns:a16="http://schemas.microsoft.com/office/drawing/2014/main" id="{0C05A04F-B726-4F94-B2B9-18CC5C1A2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94239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5394</xdr:row>
      <xdr:rowOff>0</xdr:rowOff>
    </xdr:from>
    <xdr:to>
      <xdr:col>0</xdr:col>
      <xdr:colOff>9525</xdr:colOff>
      <xdr:row>5394</xdr:row>
      <xdr:rowOff>0</xdr:rowOff>
    </xdr:to>
    <xdr:pic>
      <xdr:nvPicPr>
        <xdr:cNvPr id="2654" name="Imagem 2653">
          <a:extLst>
            <a:ext uri="{FF2B5EF4-FFF2-40B4-BE49-F238E27FC236}">
              <a16:creationId xmlns:a16="http://schemas.microsoft.com/office/drawing/2014/main" id="{D0B225DE-C61C-403C-818C-3A6C0F38A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1519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5402</xdr:row>
      <xdr:rowOff>0</xdr:rowOff>
    </xdr:from>
    <xdr:to>
      <xdr:col>0</xdr:col>
      <xdr:colOff>9525</xdr:colOff>
      <xdr:row>5402</xdr:row>
      <xdr:rowOff>0</xdr:rowOff>
    </xdr:to>
    <xdr:pic>
      <xdr:nvPicPr>
        <xdr:cNvPr id="2655" name="Imagem 2654">
          <a:extLst>
            <a:ext uri="{FF2B5EF4-FFF2-40B4-BE49-F238E27FC236}">
              <a16:creationId xmlns:a16="http://schemas.microsoft.com/office/drawing/2014/main" id="{13BE7883-3810-4E3C-8B84-839C60B02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33043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2521080</xdr:colOff>
      <xdr:row>29</xdr:row>
      <xdr:rowOff>47880</xdr:rowOff>
    </xdr:from>
    <xdr:to>
      <xdr:col>3</xdr:col>
      <xdr:colOff>839880</xdr:colOff>
      <xdr:row>37</xdr:row>
      <xdr:rowOff>10800</xdr:rowOff>
    </xdr:to>
    <xdr:sp macro="" textlink="">
      <xdr:nvSpPr>
        <xdr:cNvPr id="1716" name="CustomShape 1">
          <a:extLst>
            <a:ext uri="{FF2B5EF4-FFF2-40B4-BE49-F238E27FC236}">
              <a16:creationId xmlns:a16="http://schemas.microsoft.com/office/drawing/2014/main" id="{00000000-0008-0000-0500-0000B4060000}"/>
            </a:ext>
          </a:extLst>
        </xdr:cNvPr>
        <xdr:cNvSpPr/>
      </xdr:nvSpPr>
      <xdr:spPr>
        <a:xfrm>
          <a:off x="2773080" y="6924600"/>
          <a:ext cx="4044600" cy="1487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pt-BR" sz="1100" b="0" strike="noStrike" spc="-1">
              <a:solidFill>
                <a:srgbClr val="000000"/>
              </a:solidFill>
              <a:latin typeface="Cambria Math"/>
            </a:rPr>
            <a:t>𝐵𝐷𝐼=[ (1+(𝐴𝐶+𝑆+𝑅+𝐺))(1+𝐷𝐹)(1+𝐿)/((1−𝐼))−1]𝑥100</a:t>
          </a:r>
          <a:endParaRPr lang="pt-BR" sz="1100" b="0" strike="noStrike" spc="-1">
            <a:latin typeface="Times New Roman"/>
          </a:endParaRPr>
        </a:p>
        <a:p>
          <a:pPr>
            <a:lnSpc>
              <a:spcPct val="100000"/>
            </a:lnSpc>
          </a:pPr>
          <a:r>
            <a:rPr lang="pt-BR" sz="1100" b="0" strike="noStrike" spc="-1">
              <a:solidFill>
                <a:srgbClr val="000000"/>
              </a:solidFill>
              <a:latin typeface="Calibri"/>
            </a:rPr>
            <a:t>Em que:</a:t>
          </a:r>
          <a:endParaRPr lang="pt-BR" sz="1100" b="0" strike="noStrike" spc="-1">
            <a:latin typeface="Times New Roman"/>
          </a:endParaRPr>
        </a:p>
        <a:p>
          <a:pPr>
            <a:lnSpc>
              <a:spcPct val="100000"/>
            </a:lnSpc>
          </a:pPr>
          <a:r>
            <a:rPr lang="pt-BR" sz="1100" b="0" strike="noStrike" spc="-1">
              <a:solidFill>
                <a:srgbClr val="000000"/>
              </a:solidFill>
              <a:latin typeface="Calibri"/>
            </a:rPr>
            <a:t>AC  é a taxa de rateio da administração central;</a:t>
          </a:r>
          <a:endParaRPr lang="pt-BR" sz="1100" b="0" strike="noStrike" spc="-1">
            <a:latin typeface="Times New Roman"/>
          </a:endParaRPr>
        </a:p>
        <a:p>
          <a:pPr>
            <a:lnSpc>
              <a:spcPct val="100000"/>
            </a:lnSpc>
          </a:pPr>
          <a:r>
            <a:rPr lang="pt-BR" sz="1100" b="0" strike="noStrike" spc="-1">
              <a:solidFill>
                <a:srgbClr val="000000"/>
              </a:solidFill>
              <a:latin typeface="Calibri"/>
            </a:rPr>
            <a:t>S é uma taxa representativa de seguros;</a:t>
          </a:r>
          <a:endParaRPr lang="pt-BR" sz="1100" b="0" strike="noStrike" spc="-1">
            <a:latin typeface="Times New Roman"/>
          </a:endParaRPr>
        </a:p>
        <a:p>
          <a:pPr>
            <a:lnSpc>
              <a:spcPct val="100000"/>
            </a:lnSpc>
          </a:pPr>
          <a:r>
            <a:rPr lang="pt-BR" sz="1100" b="0" strike="noStrike" spc="-1">
              <a:solidFill>
                <a:srgbClr val="000000"/>
              </a:solidFill>
              <a:latin typeface="Calibri"/>
            </a:rPr>
            <a:t>R corresponde aos riscos e imprevistos;</a:t>
          </a:r>
          <a:endParaRPr lang="pt-BR" sz="1100" b="0" strike="noStrike" spc="-1">
            <a:latin typeface="Times New Roman"/>
          </a:endParaRPr>
        </a:p>
        <a:p>
          <a:pPr>
            <a:lnSpc>
              <a:spcPct val="100000"/>
            </a:lnSpc>
          </a:pPr>
          <a:r>
            <a:rPr lang="pt-BR" sz="1100" b="0" strike="noStrike" spc="-1">
              <a:solidFill>
                <a:srgbClr val="000000"/>
              </a:solidFill>
              <a:latin typeface="Calibri"/>
            </a:rPr>
            <a:t>G é a taxa que representa o ônus das garantias exigidas em edital;</a:t>
          </a:r>
          <a:endParaRPr lang="pt-BR" sz="1100" b="0" strike="noStrike" spc="-1">
            <a:latin typeface="Times New Roman"/>
          </a:endParaRPr>
        </a:p>
        <a:p>
          <a:pPr>
            <a:lnSpc>
              <a:spcPct val="100000"/>
            </a:lnSpc>
          </a:pPr>
          <a:r>
            <a:rPr lang="pt-BR" sz="1100" b="0" strike="noStrike" spc="-1">
              <a:solidFill>
                <a:srgbClr val="000000"/>
              </a:solidFill>
              <a:latin typeface="Calibri"/>
            </a:rPr>
            <a:t>DF é a taxa representativa das despesas financeiras;</a:t>
          </a:r>
          <a:endParaRPr lang="pt-BR" sz="1100" b="0" strike="noStrike" spc="-1">
            <a:latin typeface="Times New Roman"/>
          </a:endParaRPr>
        </a:p>
        <a:p>
          <a:pPr>
            <a:lnSpc>
              <a:spcPct val="100000"/>
            </a:lnSpc>
          </a:pPr>
          <a:r>
            <a:rPr lang="pt-BR" sz="1100" b="0" strike="noStrike" spc="-1">
              <a:solidFill>
                <a:srgbClr val="000000"/>
              </a:solidFill>
              <a:latin typeface="Calibri"/>
            </a:rPr>
            <a:t>L corresponde à remuneração bruta do construtor;</a:t>
          </a:r>
          <a:endParaRPr lang="pt-BR" sz="1100" b="0" strike="noStrike" spc="-1">
            <a:latin typeface="Times New Roman"/>
          </a:endParaRPr>
        </a:p>
        <a:p>
          <a:pPr>
            <a:lnSpc>
              <a:spcPct val="100000"/>
            </a:lnSpc>
          </a:pPr>
          <a:r>
            <a:rPr lang="pt-BR" sz="1100" b="0" strike="noStrike" spc="-1">
              <a:solidFill>
                <a:srgbClr val="000000"/>
              </a:solidFill>
              <a:latin typeface="Calibri"/>
            </a:rPr>
            <a:t>I é a taxa representativa dos tributos incidentes sobre o preço de venda (PIS, Cofins, CPRB e ISS)</a:t>
          </a:r>
          <a:endParaRPr lang="pt-BR" sz="11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190499</xdr:colOff>
      <xdr:row>3</xdr:row>
      <xdr:rowOff>154780</xdr:rowOff>
    </xdr:from>
    <xdr:to>
      <xdr:col>6</xdr:col>
      <xdr:colOff>1261762</xdr:colOff>
      <xdr:row>55</xdr:row>
      <xdr:rowOff>-1</xdr:rowOff>
    </xdr:to>
    <xdr:pic>
      <xdr:nvPicPr>
        <xdr:cNvPr id="3" name="Imagem 2">
          <a:extLst>
            <a:ext uri="{FF2B5EF4-FFF2-40B4-BE49-F238E27FC236}">
              <a16:creationId xmlns:a16="http://schemas.microsoft.com/office/drawing/2014/main" id="{DB3732A6-87D4-77CE-8398-48A5A26E5F1F}"/>
            </a:ext>
          </a:extLst>
        </xdr:cNvPr>
        <xdr:cNvPicPr>
          <a:picLocks noChangeAspect="1"/>
        </xdr:cNvPicPr>
      </xdr:nvPicPr>
      <xdr:blipFill>
        <a:blip xmlns:r="http://schemas.openxmlformats.org/officeDocument/2006/relationships" r:embed="rId1"/>
        <a:stretch>
          <a:fillRect/>
        </a:stretch>
      </xdr:blipFill>
      <xdr:spPr>
        <a:xfrm>
          <a:off x="190499" y="726280"/>
          <a:ext cx="7679232" cy="9751219"/>
        </a:xfrm>
        <a:prstGeom prst="rect">
          <a:avLst/>
        </a:prstGeom>
      </xdr:spPr>
    </xdr:pic>
    <xdr:clientData/>
  </xdr:twoCellAnchor>
  <xdr:twoCellAnchor editAs="oneCell">
    <xdr:from>
      <xdr:col>5</xdr:col>
      <xdr:colOff>168807</xdr:colOff>
      <xdr:row>9</xdr:row>
      <xdr:rowOff>141382</xdr:rowOff>
    </xdr:from>
    <xdr:to>
      <xdr:col>6</xdr:col>
      <xdr:colOff>1010865</xdr:colOff>
      <xdr:row>54</xdr:row>
      <xdr:rowOff>142874</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5788557" y="1855882"/>
          <a:ext cx="1830277" cy="8573992"/>
        </a:xfrm>
        <a:prstGeom prst="rect">
          <a:avLst/>
        </a:prstGeom>
        <a:noFill/>
        <a:ln w="57240">
          <a:solidFill>
            <a:srgbClr val="FF0000"/>
          </a:solidFill>
          <a:custDash>
            <a:ds d="400000" sp="300000"/>
          </a:custDash>
          <a:round/>
        </a:ln>
      </xdr:spPr>
      <xdr:style>
        <a:lnRef idx="2">
          <a:schemeClr val="dk1">
            <a:shade val="50000"/>
          </a:schemeClr>
        </a:lnRef>
        <a:fillRef idx="1">
          <a:schemeClr val="dk1"/>
        </a:fillRef>
        <a:effectRef idx="0">
          <a:schemeClr val="dk1"/>
        </a:effectRef>
        <a:fontRef idx="minor"/>
      </xdr:style>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crea-go.org.br/" TargetMode="External"/><Relationship Id="rId2" Type="http://schemas.openxmlformats.org/officeDocument/2006/relationships/hyperlink" Target="https://www.casadascercas.com.br/gradil-insul-g5-pintado-480mm-malha-5x20cm-verde?gad_source=1&amp;gclid=CjwKCAiA-ty8BhA_EiwAkyoa35tAQ69GSZ72Zw1sIwBEK9053gVx2HLDsi2kIb8OIMC83O_B02wgzhoCqSYQAvD_BwE" TargetMode="External"/><Relationship Id="rId1" Type="http://schemas.openxmlformats.org/officeDocument/2006/relationships/hyperlink" Target="http://www.crea-go.org.br/" TargetMode="External"/><Relationship Id="rId5" Type="http://schemas.openxmlformats.org/officeDocument/2006/relationships/printerSettings" Target="../printerSettings/printerSettings5.bin"/><Relationship Id="rId4" Type="http://schemas.openxmlformats.org/officeDocument/2006/relationships/hyperlink" Target="http://www.caugo.org.b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00B050"/>
    <pageSetUpPr fitToPage="1"/>
  </sheetPr>
  <dimension ref="B2:L32"/>
  <sheetViews>
    <sheetView showGridLines="0" tabSelected="1" view="pageBreakPreview" zoomScaleNormal="100" workbookViewId="0"/>
  </sheetViews>
  <sheetFormatPr defaultRowHeight="15"/>
  <cols>
    <col min="1" max="1" width="3.7109375" customWidth="1"/>
    <col min="2" max="2" width="9.140625" customWidth="1"/>
    <col min="3" max="3" width="21.28515625" customWidth="1"/>
    <col min="4" max="4" width="12.140625" customWidth="1"/>
    <col min="5" max="5" width="10.7109375" customWidth="1"/>
    <col min="6" max="12" width="8.7109375" customWidth="1"/>
    <col min="13" max="13" width="3.7109375" customWidth="1"/>
    <col min="14" max="1025" width="8.7109375" customWidth="1"/>
  </cols>
  <sheetData>
    <row r="2" spans="2:12" ht="52.5" customHeight="1">
      <c r="B2" s="1"/>
      <c r="C2" s="2"/>
      <c r="D2" s="2"/>
      <c r="E2" s="2"/>
      <c r="F2" s="2"/>
      <c r="G2" s="2"/>
      <c r="H2" s="2"/>
      <c r="I2" s="2"/>
      <c r="J2" s="2"/>
      <c r="K2" s="2"/>
      <c r="L2" s="3"/>
    </row>
    <row r="3" spans="2:12" ht="15.75">
      <c r="B3" s="351" t="s">
        <v>0</v>
      </c>
      <c r="C3" s="351"/>
      <c r="D3" s="351"/>
      <c r="E3" s="351"/>
      <c r="F3" s="351"/>
      <c r="G3" s="351"/>
      <c r="H3" s="351"/>
      <c r="I3" s="351"/>
      <c r="J3" s="351"/>
      <c r="K3" s="351"/>
      <c r="L3" s="351"/>
    </row>
    <row r="4" spans="2:12" ht="15.75">
      <c r="B4" s="351" t="s">
        <v>1</v>
      </c>
      <c r="C4" s="351"/>
      <c r="D4" s="351"/>
      <c r="E4" s="351"/>
      <c r="F4" s="351"/>
      <c r="G4" s="351"/>
      <c r="H4" s="351"/>
      <c r="I4" s="351"/>
      <c r="J4" s="351"/>
      <c r="K4" s="351"/>
      <c r="L4" s="351"/>
    </row>
    <row r="5" spans="2:12" ht="15.75">
      <c r="B5" s="351" t="s">
        <v>2</v>
      </c>
      <c r="C5" s="351"/>
      <c r="D5" s="351"/>
      <c r="E5" s="351"/>
      <c r="F5" s="351"/>
      <c r="G5" s="351"/>
      <c r="H5" s="351"/>
      <c r="I5" s="351"/>
      <c r="J5" s="351"/>
      <c r="K5" s="351"/>
      <c r="L5" s="351"/>
    </row>
    <row r="6" spans="2:12" ht="15.75">
      <c r="B6" s="351" t="s">
        <v>3</v>
      </c>
      <c r="C6" s="351"/>
      <c r="D6" s="351"/>
      <c r="E6" s="351"/>
      <c r="F6" s="351"/>
      <c r="G6" s="351"/>
      <c r="H6" s="351"/>
      <c r="I6" s="351"/>
      <c r="J6" s="351"/>
      <c r="K6" s="351"/>
      <c r="L6" s="351"/>
    </row>
    <row r="7" spans="2:12">
      <c r="B7" s="4"/>
      <c r="L7" s="5"/>
    </row>
    <row r="8" spans="2:12">
      <c r="B8" s="6" t="s">
        <v>4</v>
      </c>
      <c r="L8" s="5"/>
    </row>
    <row r="9" spans="2:12">
      <c r="B9" s="6"/>
      <c r="L9" s="5"/>
    </row>
    <row r="10" spans="2:12" ht="15" customHeight="1">
      <c r="B10" s="4"/>
      <c r="C10" t="s">
        <v>5</v>
      </c>
      <c r="D10" s="352" t="s">
        <v>672</v>
      </c>
      <c r="E10" s="352"/>
      <c r="F10" s="352"/>
      <c r="G10" s="352"/>
      <c r="H10" s="352"/>
      <c r="I10" s="352"/>
      <c r="J10" s="352"/>
      <c r="K10" s="352"/>
      <c r="L10" s="5"/>
    </row>
    <row r="11" spans="2:12">
      <c r="B11" s="4"/>
      <c r="D11" s="352"/>
      <c r="E11" s="352"/>
      <c r="F11" s="352"/>
      <c r="G11" s="352"/>
      <c r="H11" s="352"/>
      <c r="I11" s="352"/>
      <c r="J11" s="352"/>
      <c r="K11" s="352"/>
      <c r="L11" s="5"/>
    </row>
    <row r="12" spans="2:12">
      <c r="B12" s="4"/>
      <c r="C12" t="s">
        <v>6</v>
      </c>
      <c r="E12" s="7" t="s">
        <v>673</v>
      </c>
      <c r="L12" s="5"/>
    </row>
    <row r="13" spans="2:12">
      <c r="B13" s="4"/>
      <c r="C13" s="8" t="s">
        <v>7</v>
      </c>
      <c r="D13" s="8"/>
      <c r="E13" s="9">
        <v>45726</v>
      </c>
      <c r="L13" s="5"/>
    </row>
    <row r="14" spans="2:12">
      <c r="B14" s="4"/>
      <c r="C14" s="8"/>
      <c r="D14" s="8"/>
      <c r="E14" s="9"/>
      <c r="L14" s="5"/>
    </row>
    <row r="15" spans="2:12">
      <c r="B15" s="6" t="s">
        <v>4</v>
      </c>
      <c r="E15" s="7"/>
      <c r="L15" s="5"/>
    </row>
    <row r="16" spans="2:12">
      <c r="B16" s="4"/>
      <c r="C16" t="s">
        <v>8</v>
      </c>
      <c r="E16" s="10" t="s">
        <v>6464</v>
      </c>
      <c r="L16" s="5"/>
    </row>
    <row r="17" spans="2:12">
      <c r="B17" s="4"/>
      <c r="E17" t="s">
        <v>6463</v>
      </c>
      <c r="L17" s="5"/>
    </row>
    <row r="18" spans="2:12">
      <c r="B18" s="4"/>
      <c r="C18" t="s">
        <v>9</v>
      </c>
      <c r="E18" t="s">
        <v>10</v>
      </c>
      <c r="L18" s="5"/>
    </row>
    <row r="19" spans="2:12">
      <c r="B19" s="4"/>
      <c r="L19" s="5"/>
    </row>
    <row r="20" spans="2:12">
      <c r="B20" s="6" t="s">
        <v>11</v>
      </c>
      <c r="L20" s="5"/>
    </row>
    <row r="21" spans="2:12">
      <c r="B21" s="6"/>
      <c r="L21" s="5"/>
    </row>
    <row r="22" spans="2:12">
      <c r="B22" s="4"/>
      <c r="C22" t="s">
        <v>12</v>
      </c>
      <c r="L22" s="5"/>
    </row>
    <row r="23" spans="2:12">
      <c r="B23" s="4"/>
      <c r="C23" t="s">
        <v>13</v>
      </c>
      <c r="L23" s="5"/>
    </row>
    <row r="24" spans="2:12">
      <c r="B24" s="4"/>
      <c r="C24" t="s">
        <v>14</v>
      </c>
      <c r="L24" s="5"/>
    </row>
    <row r="25" spans="2:12">
      <c r="B25" s="4"/>
      <c r="C25" t="s">
        <v>15</v>
      </c>
      <c r="L25" s="5"/>
    </row>
    <row r="26" spans="2:12">
      <c r="B26" s="4"/>
      <c r="C26" t="s">
        <v>16</v>
      </c>
      <c r="L26" s="5"/>
    </row>
    <row r="27" spans="2:12">
      <c r="B27" s="4"/>
      <c r="C27" t="s">
        <v>17</v>
      </c>
      <c r="L27" s="5"/>
    </row>
    <row r="28" spans="2:12">
      <c r="B28" s="4"/>
      <c r="L28" s="5"/>
    </row>
    <row r="29" spans="2:12" ht="44.25" customHeight="1">
      <c r="B29" s="4"/>
      <c r="C29" s="349" t="s">
        <v>429</v>
      </c>
      <c r="D29" s="349"/>
      <c r="E29" s="349"/>
      <c r="F29" s="349"/>
      <c r="G29" s="349"/>
      <c r="H29" s="349"/>
      <c r="I29" s="349"/>
      <c r="J29" s="349"/>
      <c r="K29" s="349"/>
      <c r="L29" s="350"/>
    </row>
    <row r="30" spans="2:12">
      <c r="B30" s="4"/>
      <c r="C30" s="349" t="s">
        <v>428</v>
      </c>
      <c r="D30" s="349"/>
      <c r="E30" s="349"/>
      <c r="F30" s="349"/>
      <c r="G30" s="349"/>
      <c r="H30" s="349"/>
      <c r="I30" s="349"/>
      <c r="J30" s="349"/>
      <c r="K30" s="349"/>
      <c r="L30" s="350"/>
    </row>
    <row r="31" spans="2:12">
      <c r="B31" s="4"/>
      <c r="C31" s="175" t="s">
        <v>427</v>
      </c>
      <c r="L31" s="5"/>
    </row>
    <row r="32" spans="2:12" ht="15.75" thickBot="1">
      <c r="B32" s="11"/>
      <c r="C32" s="12"/>
      <c r="D32" s="12"/>
      <c r="E32" s="12"/>
      <c r="F32" s="12"/>
      <c r="G32" s="12"/>
      <c r="H32" s="12"/>
      <c r="I32" s="12"/>
      <c r="J32" s="12"/>
      <c r="K32" s="12"/>
      <c r="L32" s="13"/>
    </row>
  </sheetData>
  <mergeCells count="7">
    <mergeCell ref="C30:L30"/>
    <mergeCell ref="C29:L29"/>
    <mergeCell ref="B3:L3"/>
    <mergeCell ref="B4:L4"/>
    <mergeCell ref="B5:L5"/>
    <mergeCell ref="B6:L6"/>
    <mergeCell ref="D10:K11"/>
  </mergeCells>
  <pageMargins left="0.51180555555555496" right="0.51180555555555496" top="0.78749999999999998" bottom="0.78749999999999998" header="0.51180555555555496" footer="0.51180555555555496"/>
  <pageSetup paperSize="9" scale="75" firstPageNumber="0"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G4847"/>
  <sheetViews>
    <sheetView view="pageBreakPreview" zoomScaleNormal="85" workbookViewId="0"/>
  </sheetViews>
  <sheetFormatPr defaultRowHeight="15"/>
  <cols>
    <col min="1" max="1" width="14.7109375" customWidth="1"/>
    <col min="2" max="2" width="60.7109375" customWidth="1"/>
    <col min="3" max="3" width="10.7109375" customWidth="1"/>
    <col min="4" max="5" width="11.7109375" customWidth="1"/>
    <col min="6" max="7" width="16.7109375" customWidth="1"/>
    <col min="8" max="1025" width="8.7109375" customWidth="1"/>
  </cols>
  <sheetData>
    <row r="1" spans="1:7">
      <c r="A1" s="211" t="s">
        <v>1677</v>
      </c>
    </row>
    <row r="2" spans="1:7">
      <c r="A2" s="212" t="s">
        <v>6457</v>
      </c>
    </row>
    <row r="3" spans="1:7">
      <c r="A3" s="212" t="s">
        <v>1678</v>
      </c>
      <c r="B3" s="213" t="s">
        <v>1679</v>
      </c>
      <c r="D3" s="214" t="s">
        <v>1680</v>
      </c>
      <c r="E3" s="214"/>
    </row>
    <row r="4" spans="1:7">
      <c r="A4" s="212" t="s">
        <v>1681</v>
      </c>
      <c r="B4" s="213" t="s">
        <v>1682</v>
      </c>
      <c r="D4" s="215" t="s">
        <v>6458</v>
      </c>
      <c r="E4" s="215"/>
      <c r="F4" s="216" t="s">
        <v>1683</v>
      </c>
      <c r="G4" s="216" t="s">
        <v>6459</v>
      </c>
    </row>
    <row r="5" spans="1:7">
      <c r="D5" s="216" t="s">
        <v>1684</v>
      </c>
      <c r="E5" s="346"/>
      <c r="F5" s="217" t="s">
        <v>1685</v>
      </c>
      <c r="G5" s="217" t="s">
        <v>6460</v>
      </c>
    </row>
    <row r="6" spans="1:7">
      <c r="A6" s="211" t="s">
        <v>6461</v>
      </c>
      <c r="B6" s="212" t="s">
        <v>1686</v>
      </c>
      <c r="D6" s="216" t="s">
        <v>1687</v>
      </c>
      <c r="E6" s="346"/>
      <c r="F6" s="218">
        <v>1.0878000000000001</v>
      </c>
      <c r="G6" s="218">
        <v>1.1548</v>
      </c>
    </row>
    <row r="7" spans="1:7">
      <c r="A7" s="347" t="s">
        <v>6462</v>
      </c>
      <c r="D7" s="216" t="s">
        <v>1688</v>
      </c>
      <c r="E7" s="346"/>
      <c r="F7" s="218">
        <v>0.67210000000000003</v>
      </c>
      <c r="G7" s="218">
        <v>0.71540000000000004</v>
      </c>
    </row>
    <row r="9" spans="1:7">
      <c r="D9" s="215" t="s">
        <v>1689</v>
      </c>
      <c r="E9" s="215"/>
    </row>
    <row r="10" spans="1:7" ht="25.5">
      <c r="A10" s="216" t="s">
        <v>1690</v>
      </c>
      <c r="B10" s="216" t="s">
        <v>1691</v>
      </c>
      <c r="C10" s="216" t="s">
        <v>1692</v>
      </c>
      <c r="D10" s="216" t="s">
        <v>1693</v>
      </c>
      <c r="E10" s="216"/>
      <c r="F10" s="216" t="s">
        <v>1683</v>
      </c>
      <c r="G10" s="216" t="s">
        <v>6459</v>
      </c>
    </row>
    <row r="11" spans="1:7">
      <c r="A11" s="219">
        <v>11270</v>
      </c>
      <c r="B11" s="212" t="s">
        <v>1694</v>
      </c>
      <c r="C11" s="219" t="s">
        <v>23</v>
      </c>
      <c r="D11" s="219" t="s">
        <v>285</v>
      </c>
      <c r="E11" s="348">
        <f>IF(F11=0,G11,F11)</f>
        <v>3</v>
      </c>
      <c r="F11" s="220"/>
      <c r="G11" s="220">
        <v>3</v>
      </c>
    </row>
    <row r="12" spans="1:7">
      <c r="A12" s="219">
        <v>412</v>
      </c>
      <c r="B12" s="212" t="s">
        <v>1695</v>
      </c>
      <c r="C12" s="219" t="s">
        <v>23</v>
      </c>
      <c r="D12" s="219" t="s">
        <v>285</v>
      </c>
      <c r="E12" s="348">
        <f t="shared" ref="E12:E75" si="0">IF(F12=0,G12,F12)</f>
        <v>0.77</v>
      </c>
      <c r="F12" s="220">
        <v>0.77</v>
      </c>
      <c r="G12" s="220">
        <v>1.08</v>
      </c>
    </row>
    <row r="13" spans="1:7">
      <c r="A13" s="219">
        <v>414</v>
      </c>
      <c r="B13" s="212" t="s">
        <v>1696</v>
      </c>
      <c r="C13" s="219" t="s">
        <v>23</v>
      </c>
      <c r="D13" s="219" t="s">
        <v>285</v>
      </c>
      <c r="E13" s="348">
        <f t="shared" si="0"/>
        <v>0.04</v>
      </c>
      <c r="F13" s="220">
        <v>0.04</v>
      </c>
      <c r="G13" s="220">
        <v>0.06</v>
      </c>
    </row>
    <row r="14" spans="1:7">
      <c r="A14" s="219">
        <v>410</v>
      </c>
      <c r="B14" s="212" t="s">
        <v>1697</v>
      </c>
      <c r="C14" s="219" t="s">
        <v>23</v>
      </c>
      <c r="D14" s="219" t="s">
        <v>285</v>
      </c>
      <c r="E14" s="348">
        <f t="shared" si="0"/>
        <v>0.11</v>
      </c>
      <c r="F14" s="220">
        <v>0.11</v>
      </c>
      <c r="G14" s="220">
        <v>0.16</v>
      </c>
    </row>
    <row r="15" spans="1:7">
      <c r="A15" s="219">
        <v>411</v>
      </c>
      <c r="B15" s="212" t="s">
        <v>1698</v>
      </c>
      <c r="C15" s="219" t="s">
        <v>23</v>
      </c>
      <c r="D15" s="219" t="s">
        <v>1699</v>
      </c>
      <c r="E15" s="348">
        <f t="shared" si="0"/>
        <v>0.15</v>
      </c>
      <c r="F15" s="220">
        <v>0.15</v>
      </c>
      <c r="G15" s="220">
        <v>0.21</v>
      </c>
    </row>
    <row r="16" spans="1:7">
      <c r="A16" s="219">
        <v>408</v>
      </c>
      <c r="B16" s="212" t="s">
        <v>1608</v>
      </c>
      <c r="C16" s="219" t="s">
        <v>23</v>
      </c>
      <c r="D16" s="219" t="s">
        <v>285</v>
      </c>
      <c r="E16" s="348">
        <f t="shared" si="0"/>
        <v>0.74</v>
      </c>
      <c r="F16" s="220">
        <v>0.74</v>
      </c>
      <c r="G16" s="220">
        <v>1.04</v>
      </c>
    </row>
    <row r="17" spans="1:7">
      <c r="A17" s="219">
        <v>39131</v>
      </c>
      <c r="B17" s="212" t="s">
        <v>1700</v>
      </c>
      <c r="C17" s="219" t="s">
        <v>23</v>
      </c>
      <c r="D17" s="219" t="s">
        <v>285</v>
      </c>
      <c r="E17" s="348">
        <f t="shared" si="0"/>
        <v>2.85</v>
      </c>
      <c r="F17" s="220">
        <v>2.85</v>
      </c>
      <c r="G17" s="220">
        <v>3.55</v>
      </c>
    </row>
    <row r="18" spans="1:7">
      <c r="A18" s="219">
        <v>394</v>
      </c>
      <c r="B18" s="212" t="s">
        <v>1701</v>
      </c>
      <c r="C18" s="219" t="s">
        <v>23</v>
      </c>
      <c r="D18" s="219" t="s">
        <v>285</v>
      </c>
      <c r="E18" s="348">
        <f t="shared" si="0"/>
        <v>2.89</v>
      </c>
      <c r="F18" s="220">
        <v>2.89</v>
      </c>
      <c r="G18" s="220">
        <v>3.6</v>
      </c>
    </row>
    <row r="19" spans="1:7">
      <c r="A19" s="219">
        <v>39130</v>
      </c>
      <c r="B19" s="212" t="s">
        <v>1702</v>
      </c>
      <c r="C19" s="219" t="s">
        <v>23</v>
      </c>
      <c r="D19" s="219" t="s">
        <v>285</v>
      </c>
      <c r="E19" s="348">
        <f t="shared" si="0"/>
        <v>2.6</v>
      </c>
      <c r="F19" s="220">
        <v>2.6</v>
      </c>
      <c r="G19" s="220">
        <v>3.24</v>
      </c>
    </row>
    <row r="20" spans="1:7">
      <c r="A20" s="219">
        <v>395</v>
      </c>
      <c r="B20" s="212" t="s">
        <v>1703</v>
      </c>
      <c r="C20" s="219" t="s">
        <v>23</v>
      </c>
      <c r="D20" s="219" t="s">
        <v>285</v>
      </c>
      <c r="E20" s="348">
        <f t="shared" si="0"/>
        <v>2.78</v>
      </c>
      <c r="F20" s="220">
        <v>2.78</v>
      </c>
      <c r="G20" s="220">
        <v>3.46</v>
      </c>
    </row>
    <row r="21" spans="1:7">
      <c r="A21" s="219">
        <v>39129</v>
      </c>
      <c r="B21" s="212" t="s">
        <v>1704</v>
      </c>
      <c r="C21" s="219" t="s">
        <v>23</v>
      </c>
      <c r="D21" s="219" t="s">
        <v>285</v>
      </c>
      <c r="E21" s="348">
        <f t="shared" si="0"/>
        <v>1.6</v>
      </c>
      <c r="F21" s="220">
        <v>1.6</v>
      </c>
      <c r="G21" s="220">
        <v>2</v>
      </c>
    </row>
    <row r="22" spans="1:7">
      <c r="A22" s="219">
        <v>393</v>
      </c>
      <c r="B22" s="212" t="s">
        <v>1705</v>
      </c>
      <c r="C22" s="219" t="s">
        <v>23</v>
      </c>
      <c r="D22" s="219" t="s">
        <v>1699</v>
      </c>
      <c r="E22" s="348">
        <f t="shared" si="0"/>
        <v>1.68</v>
      </c>
      <c r="F22" s="220">
        <v>1.68</v>
      </c>
      <c r="G22" s="220">
        <v>2.09</v>
      </c>
    </row>
    <row r="23" spans="1:7">
      <c r="A23" s="219">
        <v>39127</v>
      </c>
      <c r="B23" s="212" t="s">
        <v>1706</v>
      </c>
      <c r="C23" s="219" t="s">
        <v>23</v>
      </c>
      <c r="D23" s="219" t="s">
        <v>285</v>
      </c>
      <c r="E23" s="348">
        <f t="shared" si="0"/>
        <v>1.37</v>
      </c>
      <c r="F23" s="220">
        <v>1.37</v>
      </c>
      <c r="G23" s="220">
        <v>1.71</v>
      </c>
    </row>
    <row r="24" spans="1:7">
      <c r="A24" s="219">
        <v>392</v>
      </c>
      <c r="B24" s="212" t="s">
        <v>187</v>
      </c>
      <c r="C24" s="219" t="s">
        <v>23</v>
      </c>
      <c r="D24" s="219" t="s">
        <v>285</v>
      </c>
      <c r="E24" s="348">
        <f t="shared" si="0"/>
        <v>1.41</v>
      </c>
      <c r="F24" s="220">
        <v>1.41</v>
      </c>
      <c r="G24" s="220">
        <v>1.75</v>
      </c>
    </row>
    <row r="25" spans="1:7">
      <c r="A25" s="219">
        <v>39133</v>
      </c>
      <c r="B25" s="212" t="s">
        <v>1707</v>
      </c>
      <c r="C25" s="219" t="s">
        <v>23</v>
      </c>
      <c r="D25" s="219" t="s">
        <v>285</v>
      </c>
      <c r="E25" s="348">
        <f t="shared" si="0"/>
        <v>3.75</v>
      </c>
      <c r="F25" s="220">
        <v>3.75</v>
      </c>
      <c r="G25" s="220">
        <v>4.66</v>
      </c>
    </row>
    <row r="26" spans="1:7">
      <c r="A26" s="219">
        <v>397</v>
      </c>
      <c r="B26" s="212" t="s">
        <v>1708</v>
      </c>
      <c r="C26" s="219" t="s">
        <v>23</v>
      </c>
      <c r="D26" s="219" t="s">
        <v>285</v>
      </c>
      <c r="E26" s="348">
        <f t="shared" si="0"/>
        <v>4.1399999999999997</v>
      </c>
      <c r="F26" s="220">
        <v>4.1399999999999997</v>
      </c>
      <c r="G26" s="220">
        <v>5.15</v>
      </c>
    </row>
    <row r="27" spans="1:7">
      <c r="A27" s="219">
        <v>39132</v>
      </c>
      <c r="B27" s="212" t="s">
        <v>1709</v>
      </c>
      <c r="C27" s="219" t="s">
        <v>23</v>
      </c>
      <c r="D27" s="219" t="s">
        <v>285</v>
      </c>
      <c r="E27" s="348">
        <f t="shared" si="0"/>
        <v>3</v>
      </c>
      <c r="F27" s="220">
        <v>3</v>
      </c>
      <c r="G27" s="220">
        <v>3.73</v>
      </c>
    </row>
    <row r="28" spans="1:7">
      <c r="A28" s="219">
        <v>396</v>
      </c>
      <c r="B28" s="212" t="s">
        <v>1710</v>
      </c>
      <c r="C28" s="219" t="s">
        <v>23</v>
      </c>
      <c r="D28" s="219" t="s">
        <v>285</v>
      </c>
      <c r="E28" s="348">
        <f t="shared" si="0"/>
        <v>3.21</v>
      </c>
      <c r="F28" s="220">
        <v>3.21</v>
      </c>
      <c r="G28" s="220">
        <v>4</v>
      </c>
    </row>
    <row r="29" spans="1:7">
      <c r="A29" s="219">
        <v>39135</v>
      </c>
      <c r="B29" s="212" t="s">
        <v>1711</v>
      </c>
      <c r="C29" s="219" t="s">
        <v>23</v>
      </c>
      <c r="D29" s="219" t="s">
        <v>285</v>
      </c>
      <c r="E29" s="348">
        <f t="shared" si="0"/>
        <v>6</v>
      </c>
      <c r="F29" s="220">
        <v>6</v>
      </c>
      <c r="G29" s="220">
        <v>7.47</v>
      </c>
    </row>
    <row r="30" spans="1:7">
      <c r="A30" s="219">
        <v>39134</v>
      </c>
      <c r="B30" s="212" t="s">
        <v>1712</v>
      </c>
      <c r="C30" s="219" t="s">
        <v>23</v>
      </c>
      <c r="D30" s="219" t="s">
        <v>285</v>
      </c>
      <c r="E30" s="348">
        <f t="shared" si="0"/>
        <v>5</v>
      </c>
      <c r="F30" s="220">
        <v>5</v>
      </c>
      <c r="G30" s="220">
        <v>6.22</v>
      </c>
    </row>
    <row r="31" spans="1:7">
      <c r="A31" s="219">
        <v>398</v>
      </c>
      <c r="B31" s="212" t="s">
        <v>1713</v>
      </c>
      <c r="C31" s="219" t="s">
        <v>23</v>
      </c>
      <c r="D31" s="219" t="s">
        <v>285</v>
      </c>
      <c r="E31" s="348">
        <f t="shared" si="0"/>
        <v>4.6100000000000003</v>
      </c>
      <c r="F31" s="220">
        <v>4.6100000000000003</v>
      </c>
      <c r="G31" s="220">
        <v>5.73</v>
      </c>
    </row>
    <row r="32" spans="1:7">
      <c r="A32" s="219">
        <v>39128</v>
      </c>
      <c r="B32" s="212" t="s">
        <v>1714</v>
      </c>
      <c r="C32" s="219" t="s">
        <v>23</v>
      </c>
      <c r="D32" s="219" t="s">
        <v>285</v>
      </c>
      <c r="E32" s="348">
        <f t="shared" si="0"/>
        <v>1.5</v>
      </c>
      <c r="F32" s="220">
        <v>1.5</v>
      </c>
      <c r="G32" s="220">
        <v>1.86</v>
      </c>
    </row>
    <row r="33" spans="1:7">
      <c r="A33" s="219">
        <v>400</v>
      </c>
      <c r="B33" s="212" t="s">
        <v>1715</v>
      </c>
      <c r="C33" s="219" t="s">
        <v>23</v>
      </c>
      <c r="D33" s="219" t="s">
        <v>285</v>
      </c>
      <c r="E33" s="348">
        <f t="shared" si="0"/>
        <v>1.46</v>
      </c>
      <c r="F33" s="220">
        <v>1.46</v>
      </c>
      <c r="G33" s="220">
        <v>1.82</v>
      </c>
    </row>
    <row r="34" spans="1:7">
      <c r="A34" s="219">
        <v>39125</v>
      </c>
      <c r="B34" s="212" t="s">
        <v>1716</v>
      </c>
      <c r="C34" s="219" t="s">
        <v>23</v>
      </c>
      <c r="D34" s="219" t="s">
        <v>285</v>
      </c>
      <c r="E34" s="348">
        <f t="shared" si="0"/>
        <v>1.5</v>
      </c>
      <c r="F34" s="220">
        <v>1.5</v>
      </c>
      <c r="G34" s="220">
        <v>1.86</v>
      </c>
    </row>
    <row r="35" spans="1:7">
      <c r="A35" s="219">
        <v>39126</v>
      </c>
      <c r="B35" s="212" t="s">
        <v>1717</v>
      </c>
      <c r="C35" s="219" t="s">
        <v>23</v>
      </c>
      <c r="D35" s="219" t="s">
        <v>285</v>
      </c>
      <c r="E35" s="348">
        <f t="shared" si="0"/>
        <v>6.75</v>
      </c>
      <c r="F35" s="220">
        <v>6.75</v>
      </c>
      <c r="G35" s="220">
        <v>8.4</v>
      </c>
    </row>
    <row r="36" spans="1:7">
      <c r="A36" s="219">
        <v>399</v>
      </c>
      <c r="B36" s="212" t="s">
        <v>1718</v>
      </c>
      <c r="C36" s="219" t="s">
        <v>23</v>
      </c>
      <c r="D36" s="219" t="s">
        <v>285</v>
      </c>
      <c r="E36" s="348">
        <f t="shared" si="0"/>
        <v>5.95</v>
      </c>
      <c r="F36" s="220">
        <v>5.95</v>
      </c>
      <c r="G36" s="220">
        <v>7.4</v>
      </c>
    </row>
    <row r="37" spans="1:7">
      <c r="A37" s="219">
        <v>39158</v>
      </c>
      <c r="B37" s="212" t="s">
        <v>1719</v>
      </c>
      <c r="C37" s="219" t="s">
        <v>23</v>
      </c>
      <c r="D37" s="219" t="s">
        <v>285</v>
      </c>
      <c r="E37" s="348">
        <f t="shared" si="0"/>
        <v>15.97</v>
      </c>
      <c r="F37" s="220">
        <v>15.97</v>
      </c>
      <c r="G37" s="220">
        <v>19.87</v>
      </c>
    </row>
    <row r="38" spans="1:7">
      <c r="A38" s="219">
        <v>39141</v>
      </c>
      <c r="B38" s="212" t="s">
        <v>1720</v>
      </c>
      <c r="C38" s="219" t="s">
        <v>23</v>
      </c>
      <c r="D38" s="219" t="s">
        <v>285</v>
      </c>
      <c r="E38" s="348">
        <f t="shared" si="0"/>
        <v>1.1599999999999999</v>
      </c>
      <c r="F38" s="220">
        <v>1.1599999999999999</v>
      </c>
      <c r="G38" s="220">
        <v>1.44</v>
      </c>
    </row>
    <row r="39" spans="1:7">
      <c r="A39" s="219">
        <v>39140</v>
      </c>
      <c r="B39" s="212" t="s">
        <v>1721</v>
      </c>
      <c r="C39" s="219" t="s">
        <v>23</v>
      </c>
      <c r="D39" s="219" t="s">
        <v>285</v>
      </c>
      <c r="E39" s="348">
        <f t="shared" si="0"/>
        <v>1.05</v>
      </c>
      <c r="F39" s="220">
        <v>1.05</v>
      </c>
      <c r="G39" s="220">
        <v>1.31</v>
      </c>
    </row>
    <row r="40" spans="1:7">
      <c r="A40" s="219">
        <v>39139</v>
      </c>
      <c r="B40" s="212" t="s">
        <v>1722</v>
      </c>
      <c r="C40" s="219" t="s">
        <v>23</v>
      </c>
      <c r="D40" s="219" t="s">
        <v>285</v>
      </c>
      <c r="E40" s="348">
        <f t="shared" si="0"/>
        <v>0.87</v>
      </c>
      <c r="F40" s="220">
        <v>0.87</v>
      </c>
      <c r="G40" s="220">
        <v>1.08</v>
      </c>
    </row>
    <row r="41" spans="1:7">
      <c r="A41" s="219">
        <v>39137</v>
      </c>
      <c r="B41" s="212" t="s">
        <v>1723</v>
      </c>
      <c r="C41" s="219" t="s">
        <v>23</v>
      </c>
      <c r="D41" s="219" t="s">
        <v>285</v>
      </c>
      <c r="E41" s="348">
        <f t="shared" si="0"/>
        <v>0.6</v>
      </c>
      <c r="F41" s="220">
        <v>0.6</v>
      </c>
      <c r="G41" s="220">
        <v>0.75</v>
      </c>
    </row>
    <row r="42" spans="1:7">
      <c r="A42" s="219">
        <v>39143</v>
      </c>
      <c r="B42" s="212" t="s">
        <v>1724</v>
      </c>
      <c r="C42" s="219" t="s">
        <v>23</v>
      </c>
      <c r="D42" s="219" t="s">
        <v>285</v>
      </c>
      <c r="E42" s="348">
        <f t="shared" si="0"/>
        <v>2.39</v>
      </c>
      <c r="F42" s="220">
        <v>2.39</v>
      </c>
      <c r="G42" s="220">
        <v>2.97</v>
      </c>
    </row>
    <row r="43" spans="1:7">
      <c r="A43" s="219">
        <v>39142</v>
      </c>
      <c r="B43" s="212" t="s">
        <v>1725</v>
      </c>
      <c r="C43" s="219" t="s">
        <v>23</v>
      </c>
      <c r="D43" s="219" t="s">
        <v>285</v>
      </c>
      <c r="E43" s="348">
        <f t="shared" si="0"/>
        <v>1.71</v>
      </c>
      <c r="F43" s="220">
        <v>1.71</v>
      </c>
      <c r="G43" s="220">
        <v>2.13</v>
      </c>
    </row>
    <row r="44" spans="1:7">
      <c r="A44" s="219">
        <v>39144</v>
      </c>
      <c r="B44" s="212" t="s">
        <v>1726</v>
      </c>
      <c r="C44" s="219" t="s">
        <v>23</v>
      </c>
      <c r="D44" s="219" t="s">
        <v>285</v>
      </c>
      <c r="E44" s="348">
        <f t="shared" si="0"/>
        <v>2.78</v>
      </c>
      <c r="F44" s="220">
        <v>2.78</v>
      </c>
      <c r="G44" s="220">
        <v>3.46</v>
      </c>
    </row>
    <row r="45" spans="1:7">
      <c r="A45" s="219">
        <v>39138</v>
      </c>
      <c r="B45" s="212" t="s">
        <v>1727</v>
      </c>
      <c r="C45" s="219" t="s">
        <v>23</v>
      </c>
      <c r="D45" s="219" t="s">
        <v>285</v>
      </c>
      <c r="E45" s="348">
        <f t="shared" si="0"/>
        <v>0.64</v>
      </c>
      <c r="F45" s="220">
        <v>0.64</v>
      </c>
      <c r="G45" s="220">
        <v>0.8</v>
      </c>
    </row>
    <row r="46" spans="1:7">
      <c r="A46" s="219">
        <v>39136</v>
      </c>
      <c r="B46" s="212" t="s">
        <v>1728</v>
      </c>
      <c r="C46" s="219" t="s">
        <v>23</v>
      </c>
      <c r="D46" s="219" t="s">
        <v>285</v>
      </c>
      <c r="E46" s="348">
        <f t="shared" si="0"/>
        <v>0.42</v>
      </c>
      <c r="F46" s="220">
        <v>0.42</v>
      </c>
      <c r="G46" s="220">
        <v>0.53</v>
      </c>
    </row>
    <row r="47" spans="1:7">
      <c r="A47" s="219">
        <v>39145</v>
      </c>
      <c r="B47" s="212" t="s">
        <v>1729</v>
      </c>
      <c r="C47" s="219" t="s">
        <v>23</v>
      </c>
      <c r="D47" s="219" t="s">
        <v>285</v>
      </c>
      <c r="E47" s="348">
        <f t="shared" si="0"/>
        <v>4.59</v>
      </c>
      <c r="F47" s="220">
        <v>4.59</v>
      </c>
      <c r="G47" s="220">
        <v>5.71</v>
      </c>
    </row>
    <row r="48" spans="1:7">
      <c r="A48" s="219">
        <v>12615</v>
      </c>
      <c r="B48" s="212" t="s">
        <v>1730</v>
      </c>
      <c r="C48" s="219" t="s">
        <v>23</v>
      </c>
      <c r="D48" s="219" t="s">
        <v>285</v>
      </c>
      <c r="E48" s="348">
        <f t="shared" si="0"/>
        <v>12.59</v>
      </c>
      <c r="F48" s="220">
        <v>12.59</v>
      </c>
      <c r="G48" s="220">
        <v>13.46</v>
      </c>
    </row>
    <row r="49" spans="1:7">
      <c r="A49" s="219">
        <v>11927</v>
      </c>
      <c r="B49" s="212" t="s">
        <v>1731</v>
      </c>
      <c r="C49" s="219" t="s">
        <v>23</v>
      </c>
      <c r="D49" s="219" t="s">
        <v>285</v>
      </c>
      <c r="E49" s="348">
        <f t="shared" si="0"/>
        <v>8.9499999999999993</v>
      </c>
      <c r="F49" s="220"/>
      <c r="G49" s="220">
        <v>8.9499999999999993</v>
      </c>
    </row>
    <row r="50" spans="1:7">
      <c r="A50" s="219">
        <v>11928</v>
      </c>
      <c r="B50" s="212" t="s">
        <v>1732</v>
      </c>
      <c r="C50" s="219" t="s">
        <v>23</v>
      </c>
      <c r="D50" s="219" t="s">
        <v>285</v>
      </c>
      <c r="E50" s="348">
        <f t="shared" si="0"/>
        <v>10.26</v>
      </c>
      <c r="F50" s="220"/>
      <c r="G50" s="220">
        <v>10.26</v>
      </c>
    </row>
    <row r="51" spans="1:7">
      <c r="A51" s="219">
        <v>11929</v>
      </c>
      <c r="B51" s="212" t="s">
        <v>1733</v>
      </c>
      <c r="C51" s="219" t="s">
        <v>23</v>
      </c>
      <c r="D51" s="219" t="s">
        <v>285</v>
      </c>
      <c r="E51" s="348">
        <f t="shared" si="0"/>
        <v>15.86</v>
      </c>
      <c r="F51" s="220"/>
      <c r="G51" s="220">
        <v>15.86</v>
      </c>
    </row>
    <row r="52" spans="1:7">
      <c r="A52" s="219">
        <v>36801</v>
      </c>
      <c r="B52" s="212" t="s">
        <v>1734</v>
      </c>
      <c r="C52" s="219" t="s">
        <v>23</v>
      </c>
      <c r="D52" s="219" t="s">
        <v>285</v>
      </c>
      <c r="E52" s="348">
        <f t="shared" si="0"/>
        <v>37.630000000000003</v>
      </c>
      <c r="F52" s="220">
        <v>37.630000000000003</v>
      </c>
      <c r="G52" s="220">
        <v>32.06</v>
      </c>
    </row>
    <row r="53" spans="1:7">
      <c r="A53" s="219">
        <v>36246</v>
      </c>
      <c r="B53" s="212" t="s">
        <v>1735</v>
      </c>
      <c r="C53" s="219" t="s">
        <v>65</v>
      </c>
      <c r="D53" s="219" t="s">
        <v>285</v>
      </c>
      <c r="E53" s="348">
        <f t="shared" si="0"/>
        <v>3.18</v>
      </c>
      <c r="F53" s="220">
        <v>3.18</v>
      </c>
      <c r="G53" s="220">
        <v>4.04</v>
      </c>
    </row>
    <row r="54" spans="1:7">
      <c r="A54" s="219">
        <v>37600</v>
      </c>
      <c r="B54" s="212" t="s">
        <v>1736</v>
      </c>
      <c r="C54" s="219" t="s">
        <v>23</v>
      </c>
      <c r="D54" s="219" t="s">
        <v>285</v>
      </c>
      <c r="E54" s="348">
        <f t="shared" si="0"/>
        <v>104.97</v>
      </c>
      <c r="F54" s="220"/>
      <c r="G54" s="220">
        <v>104.97</v>
      </c>
    </row>
    <row r="55" spans="1:7">
      <c r="A55" s="219">
        <v>37599</v>
      </c>
      <c r="B55" s="212" t="s">
        <v>1737</v>
      </c>
      <c r="C55" s="219" t="s">
        <v>23</v>
      </c>
      <c r="D55" s="219" t="s">
        <v>285</v>
      </c>
      <c r="E55" s="348">
        <f t="shared" si="0"/>
        <v>97.7</v>
      </c>
      <c r="F55" s="220"/>
      <c r="G55" s="220">
        <v>97.7</v>
      </c>
    </row>
    <row r="56" spans="1:7">
      <c r="A56" s="219">
        <v>1</v>
      </c>
      <c r="B56" s="212" t="s">
        <v>1738</v>
      </c>
      <c r="C56" s="219" t="s">
        <v>63</v>
      </c>
      <c r="D56" s="219" t="s">
        <v>1699</v>
      </c>
      <c r="E56" s="348">
        <f t="shared" si="0"/>
        <v>73.33</v>
      </c>
      <c r="F56" s="220">
        <v>73.33</v>
      </c>
      <c r="G56" s="220">
        <v>104.5</v>
      </c>
    </row>
    <row r="57" spans="1:7">
      <c r="A57" s="219">
        <v>3</v>
      </c>
      <c r="B57" s="212" t="s">
        <v>1739</v>
      </c>
      <c r="C57" s="219" t="s">
        <v>168</v>
      </c>
      <c r="D57" s="219" t="s">
        <v>285</v>
      </c>
      <c r="E57" s="348">
        <f t="shared" si="0"/>
        <v>15.97</v>
      </c>
      <c r="F57" s="220">
        <v>15.97</v>
      </c>
      <c r="G57" s="220">
        <v>17.16</v>
      </c>
    </row>
    <row r="58" spans="1:7">
      <c r="A58" s="219">
        <v>43054</v>
      </c>
      <c r="B58" s="212" t="s">
        <v>1740</v>
      </c>
      <c r="C58" s="219" t="s">
        <v>63</v>
      </c>
      <c r="D58" s="219" t="s">
        <v>285</v>
      </c>
      <c r="E58" s="348">
        <f t="shared" si="0"/>
        <v>8.83</v>
      </c>
      <c r="F58" s="220">
        <v>8.83</v>
      </c>
      <c r="G58" s="220">
        <v>8.25</v>
      </c>
    </row>
    <row r="59" spans="1:7">
      <c r="A59" s="219">
        <v>42402</v>
      </c>
      <c r="B59" s="212" t="s">
        <v>1741</v>
      </c>
      <c r="C59" s="219" t="s">
        <v>63</v>
      </c>
      <c r="D59" s="219" t="s">
        <v>285</v>
      </c>
      <c r="E59" s="348">
        <f t="shared" si="0"/>
        <v>8.44</v>
      </c>
      <c r="F59" s="220">
        <v>8.44</v>
      </c>
      <c r="G59" s="220">
        <v>7.88</v>
      </c>
    </row>
    <row r="60" spans="1:7">
      <c r="A60" s="219">
        <v>42403</v>
      </c>
      <c r="B60" s="212" t="s">
        <v>1742</v>
      </c>
      <c r="C60" s="219" t="s">
        <v>63</v>
      </c>
      <c r="D60" s="219" t="s">
        <v>285</v>
      </c>
      <c r="E60" s="348">
        <f t="shared" si="0"/>
        <v>10.83</v>
      </c>
      <c r="F60" s="220">
        <v>10.83</v>
      </c>
      <c r="G60" s="220">
        <v>10.11</v>
      </c>
    </row>
    <row r="61" spans="1:7">
      <c r="A61" s="219">
        <v>42404</v>
      </c>
      <c r="B61" s="212" t="s">
        <v>1743</v>
      </c>
      <c r="C61" s="219" t="s">
        <v>63</v>
      </c>
      <c r="D61" s="219" t="s">
        <v>285</v>
      </c>
      <c r="E61" s="348">
        <f t="shared" si="0"/>
        <v>10.77</v>
      </c>
      <c r="F61" s="220">
        <v>10.77</v>
      </c>
      <c r="G61" s="220">
        <v>10.050000000000001</v>
      </c>
    </row>
    <row r="62" spans="1:7">
      <c r="A62" s="219">
        <v>42405</v>
      </c>
      <c r="B62" s="212" t="s">
        <v>1744</v>
      </c>
      <c r="C62" s="219" t="s">
        <v>63</v>
      </c>
      <c r="D62" s="219" t="s">
        <v>285</v>
      </c>
      <c r="E62" s="348">
        <f t="shared" si="0"/>
        <v>11.47</v>
      </c>
      <c r="F62" s="220">
        <v>11.47</v>
      </c>
      <c r="G62" s="220">
        <v>10.71</v>
      </c>
    </row>
    <row r="63" spans="1:7">
      <c r="A63" s="219">
        <v>34341</v>
      </c>
      <c r="B63" s="212" t="s">
        <v>1745</v>
      </c>
      <c r="C63" s="219" t="s">
        <v>63</v>
      </c>
      <c r="D63" s="219" t="s">
        <v>285</v>
      </c>
      <c r="E63" s="348">
        <f t="shared" si="0"/>
        <v>9.9499999999999993</v>
      </c>
      <c r="F63" s="220">
        <v>9.9499999999999993</v>
      </c>
      <c r="G63" s="220">
        <v>9.3000000000000007</v>
      </c>
    </row>
    <row r="64" spans="1:7">
      <c r="A64" s="219">
        <v>43053</v>
      </c>
      <c r="B64" s="212" t="s">
        <v>1746</v>
      </c>
      <c r="C64" s="219" t="s">
        <v>63</v>
      </c>
      <c r="D64" s="219" t="s">
        <v>285</v>
      </c>
      <c r="E64" s="348">
        <f t="shared" si="0"/>
        <v>7.89</v>
      </c>
      <c r="F64" s="220">
        <v>7.89</v>
      </c>
      <c r="G64" s="220">
        <v>7.37</v>
      </c>
    </row>
    <row r="65" spans="1:7">
      <c r="A65" s="219">
        <v>43058</v>
      </c>
      <c r="B65" s="212" t="s">
        <v>1747</v>
      </c>
      <c r="C65" s="219" t="s">
        <v>63</v>
      </c>
      <c r="D65" s="219" t="s">
        <v>285</v>
      </c>
      <c r="E65" s="348">
        <f t="shared" si="0"/>
        <v>8.18</v>
      </c>
      <c r="F65" s="220">
        <v>8.18</v>
      </c>
      <c r="G65" s="220">
        <v>7.64</v>
      </c>
    </row>
    <row r="66" spans="1:7">
      <c r="A66" s="219">
        <v>34</v>
      </c>
      <c r="B66" s="212" t="s">
        <v>1263</v>
      </c>
      <c r="C66" s="219" t="s">
        <v>63</v>
      </c>
      <c r="D66" s="219" t="s">
        <v>285</v>
      </c>
      <c r="E66" s="348">
        <f t="shared" si="0"/>
        <v>8.2200000000000006</v>
      </c>
      <c r="F66" s="220">
        <v>8.2200000000000006</v>
      </c>
      <c r="G66" s="220">
        <v>7.68</v>
      </c>
    </row>
    <row r="67" spans="1:7">
      <c r="A67" s="219">
        <v>43055</v>
      </c>
      <c r="B67" s="212" t="s">
        <v>1265</v>
      </c>
      <c r="C67" s="219" t="s">
        <v>63</v>
      </c>
      <c r="D67" s="219" t="s">
        <v>1699</v>
      </c>
      <c r="E67" s="348">
        <f t="shared" si="0"/>
        <v>7.12</v>
      </c>
      <c r="F67" s="220">
        <v>7.12</v>
      </c>
      <c r="G67" s="220">
        <v>6.65</v>
      </c>
    </row>
    <row r="68" spans="1:7">
      <c r="A68" s="219">
        <v>43056</v>
      </c>
      <c r="B68" s="212" t="s">
        <v>1274</v>
      </c>
      <c r="C68" s="219" t="s">
        <v>63</v>
      </c>
      <c r="D68" s="219" t="s">
        <v>285</v>
      </c>
      <c r="E68" s="348">
        <f t="shared" si="0"/>
        <v>8.2100000000000009</v>
      </c>
      <c r="F68" s="220">
        <v>8.2100000000000009</v>
      </c>
      <c r="G68" s="220">
        <v>7.67</v>
      </c>
    </row>
    <row r="69" spans="1:7">
      <c r="A69" s="219">
        <v>43057</v>
      </c>
      <c r="B69" s="212" t="s">
        <v>1748</v>
      </c>
      <c r="C69" s="219" t="s">
        <v>63</v>
      </c>
      <c r="D69" s="219" t="s">
        <v>285</v>
      </c>
      <c r="E69" s="348">
        <f t="shared" si="0"/>
        <v>9.02</v>
      </c>
      <c r="F69" s="220">
        <v>9.02</v>
      </c>
      <c r="G69" s="220">
        <v>8.42</v>
      </c>
    </row>
    <row r="70" spans="1:7">
      <c r="A70" s="219">
        <v>34449</v>
      </c>
      <c r="B70" s="212" t="s">
        <v>1749</v>
      </c>
      <c r="C70" s="219" t="s">
        <v>63</v>
      </c>
      <c r="D70" s="219" t="s">
        <v>285</v>
      </c>
      <c r="E70" s="348">
        <f t="shared" si="0"/>
        <v>9.64</v>
      </c>
      <c r="F70" s="220">
        <v>9.64</v>
      </c>
      <c r="G70" s="220">
        <v>9.01</v>
      </c>
    </row>
    <row r="71" spans="1:7">
      <c r="A71" s="219">
        <v>32</v>
      </c>
      <c r="B71" s="212" t="s">
        <v>1251</v>
      </c>
      <c r="C71" s="219" t="s">
        <v>63</v>
      </c>
      <c r="D71" s="219" t="s">
        <v>285</v>
      </c>
      <c r="E71" s="348">
        <f t="shared" si="0"/>
        <v>8.67</v>
      </c>
      <c r="F71" s="220">
        <v>8.67</v>
      </c>
      <c r="G71" s="220">
        <v>8.1</v>
      </c>
    </row>
    <row r="72" spans="1:7">
      <c r="A72" s="219">
        <v>33</v>
      </c>
      <c r="B72" s="212" t="s">
        <v>1256</v>
      </c>
      <c r="C72" s="219" t="s">
        <v>63</v>
      </c>
      <c r="D72" s="219" t="s">
        <v>285</v>
      </c>
      <c r="E72" s="348">
        <f t="shared" si="0"/>
        <v>8.7200000000000006</v>
      </c>
      <c r="F72" s="220">
        <v>8.7200000000000006</v>
      </c>
      <c r="G72" s="220">
        <v>8.14</v>
      </c>
    </row>
    <row r="73" spans="1:7">
      <c r="A73" s="219">
        <v>43061</v>
      </c>
      <c r="B73" s="212" t="s">
        <v>1750</v>
      </c>
      <c r="C73" s="219" t="s">
        <v>63</v>
      </c>
      <c r="D73" s="219" t="s">
        <v>285</v>
      </c>
      <c r="E73" s="348">
        <f t="shared" si="0"/>
        <v>8.15</v>
      </c>
      <c r="F73" s="220">
        <v>8.15</v>
      </c>
      <c r="G73" s="220">
        <v>7.61</v>
      </c>
    </row>
    <row r="74" spans="1:7">
      <c r="A74" s="219">
        <v>43059</v>
      </c>
      <c r="B74" s="212" t="s">
        <v>1264</v>
      </c>
      <c r="C74" s="219" t="s">
        <v>63</v>
      </c>
      <c r="D74" s="219" t="s">
        <v>285</v>
      </c>
      <c r="E74" s="348">
        <f t="shared" si="0"/>
        <v>7.78</v>
      </c>
      <c r="F74" s="220">
        <v>7.78</v>
      </c>
      <c r="G74" s="220">
        <v>7.26</v>
      </c>
    </row>
    <row r="75" spans="1:7">
      <c r="A75" s="219">
        <v>43062</v>
      </c>
      <c r="B75" s="212" t="s">
        <v>1751</v>
      </c>
      <c r="C75" s="219" t="s">
        <v>63</v>
      </c>
      <c r="D75" s="219" t="s">
        <v>285</v>
      </c>
      <c r="E75" s="348">
        <f t="shared" si="0"/>
        <v>8.6199999999999992</v>
      </c>
      <c r="F75" s="220">
        <v>8.6199999999999992</v>
      </c>
      <c r="G75" s="220">
        <v>8.0500000000000007</v>
      </c>
    </row>
    <row r="76" spans="1:7">
      <c r="A76" s="219">
        <v>43060</v>
      </c>
      <c r="B76" s="212" t="s">
        <v>1752</v>
      </c>
      <c r="C76" s="219" t="s">
        <v>63</v>
      </c>
      <c r="D76" s="219" t="s">
        <v>285</v>
      </c>
      <c r="E76" s="348">
        <f t="shared" ref="E76:E139" si="1">IF(F76=0,G76,F76)</f>
        <v>6.77</v>
      </c>
      <c r="F76" s="220">
        <v>6.77</v>
      </c>
      <c r="G76" s="220">
        <v>6.33</v>
      </c>
    </row>
    <row r="77" spans="1:7">
      <c r="A77" s="219">
        <v>40410</v>
      </c>
      <c r="B77" s="212" t="s">
        <v>1753</v>
      </c>
      <c r="C77" s="219" t="s">
        <v>23</v>
      </c>
      <c r="D77" s="219" t="s">
        <v>1699</v>
      </c>
      <c r="E77" s="348">
        <f t="shared" si="1"/>
        <v>20.49</v>
      </c>
      <c r="F77" s="220"/>
      <c r="G77" s="220">
        <v>20.49</v>
      </c>
    </row>
    <row r="78" spans="1:7">
      <c r="A78" s="219">
        <v>40411</v>
      </c>
      <c r="B78" s="212" t="s">
        <v>1754</v>
      </c>
      <c r="C78" s="219" t="s">
        <v>23</v>
      </c>
      <c r="D78" s="219" t="s">
        <v>285</v>
      </c>
      <c r="E78" s="348">
        <f t="shared" si="1"/>
        <v>22.23</v>
      </c>
      <c r="F78" s="220"/>
      <c r="G78" s="220">
        <v>22.23</v>
      </c>
    </row>
    <row r="79" spans="1:7">
      <c r="A79" s="219">
        <v>40412</v>
      </c>
      <c r="B79" s="212" t="s">
        <v>1755</v>
      </c>
      <c r="C79" s="219" t="s">
        <v>23</v>
      </c>
      <c r="D79" s="219" t="s">
        <v>285</v>
      </c>
      <c r="E79" s="348">
        <f t="shared" si="1"/>
        <v>24.95</v>
      </c>
      <c r="F79" s="220"/>
      <c r="G79" s="220">
        <v>24.95</v>
      </c>
    </row>
    <row r="80" spans="1:7">
      <c r="A80" s="219">
        <v>44254</v>
      </c>
      <c r="B80" s="212" t="s">
        <v>1756</v>
      </c>
      <c r="C80" s="219" t="s">
        <v>23</v>
      </c>
      <c r="D80" s="219" t="s">
        <v>285</v>
      </c>
      <c r="E80" s="348">
        <f t="shared" si="1"/>
        <v>27.43</v>
      </c>
      <c r="F80" s="220">
        <v>27.43</v>
      </c>
      <c r="G80" s="220">
        <v>29.89</v>
      </c>
    </row>
    <row r="81" spans="1:7">
      <c r="A81" s="219">
        <v>44255</v>
      </c>
      <c r="B81" s="212" t="s">
        <v>1757</v>
      </c>
      <c r="C81" s="219" t="s">
        <v>23</v>
      </c>
      <c r="D81" s="219" t="s">
        <v>285</v>
      </c>
      <c r="E81" s="348">
        <f t="shared" si="1"/>
        <v>30.4</v>
      </c>
      <c r="F81" s="220">
        <v>30.4</v>
      </c>
      <c r="G81" s="220">
        <v>33.130000000000003</v>
      </c>
    </row>
    <row r="82" spans="1:7">
      <c r="A82" s="219">
        <v>44256</v>
      </c>
      <c r="B82" s="212" t="s">
        <v>1758</v>
      </c>
      <c r="C82" s="219" t="s">
        <v>23</v>
      </c>
      <c r="D82" s="219" t="s">
        <v>285</v>
      </c>
      <c r="E82" s="348">
        <f t="shared" si="1"/>
        <v>34.340000000000003</v>
      </c>
      <c r="F82" s="220">
        <v>34.340000000000003</v>
      </c>
      <c r="G82" s="220">
        <v>37.42</v>
      </c>
    </row>
    <row r="83" spans="1:7">
      <c r="A83" s="219">
        <v>44257</v>
      </c>
      <c r="B83" s="212" t="s">
        <v>1759</v>
      </c>
      <c r="C83" s="219" t="s">
        <v>23</v>
      </c>
      <c r="D83" s="219" t="s">
        <v>285</v>
      </c>
      <c r="E83" s="348">
        <f t="shared" si="1"/>
        <v>54.32</v>
      </c>
      <c r="F83" s="220">
        <v>54.32</v>
      </c>
      <c r="G83" s="220">
        <v>59.21</v>
      </c>
    </row>
    <row r="84" spans="1:7">
      <c r="A84" s="219">
        <v>44258</v>
      </c>
      <c r="B84" s="212" t="s">
        <v>1760</v>
      </c>
      <c r="C84" s="219" t="s">
        <v>23</v>
      </c>
      <c r="D84" s="219" t="s">
        <v>285</v>
      </c>
      <c r="E84" s="348">
        <f t="shared" si="1"/>
        <v>62.08</v>
      </c>
      <c r="F84" s="220">
        <v>62.08</v>
      </c>
      <c r="G84" s="220">
        <v>67.66</v>
      </c>
    </row>
    <row r="85" spans="1:7">
      <c r="A85" s="219">
        <v>44259</v>
      </c>
      <c r="B85" s="212" t="s">
        <v>1761</v>
      </c>
      <c r="C85" s="219" t="s">
        <v>23</v>
      </c>
      <c r="D85" s="219" t="s">
        <v>285</v>
      </c>
      <c r="E85" s="348">
        <f t="shared" si="1"/>
        <v>85.22</v>
      </c>
      <c r="F85" s="220">
        <v>85.22</v>
      </c>
      <c r="G85" s="220">
        <v>92.87</v>
      </c>
    </row>
    <row r="86" spans="1:7">
      <c r="A86" s="219">
        <v>37997</v>
      </c>
      <c r="B86" s="212" t="s">
        <v>1762</v>
      </c>
      <c r="C86" s="219" t="s">
        <v>23</v>
      </c>
      <c r="D86" s="219" t="s">
        <v>285</v>
      </c>
      <c r="E86" s="348">
        <f t="shared" si="1"/>
        <v>16.34</v>
      </c>
      <c r="F86" s="220">
        <v>16.34</v>
      </c>
      <c r="G86" s="220">
        <v>17.809999999999999</v>
      </c>
    </row>
    <row r="87" spans="1:7">
      <c r="A87" s="219">
        <v>37998</v>
      </c>
      <c r="B87" s="212" t="s">
        <v>1763</v>
      </c>
      <c r="C87" s="219" t="s">
        <v>23</v>
      </c>
      <c r="D87" s="219" t="s">
        <v>285</v>
      </c>
      <c r="E87" s="348">
        <f t="shared" si="1"/>
        <v>21.87</v>
      </c>
      <c r="F87" s="220">
        <v>21.87</v>
      </c>
      <c r="G87" s="220">
        <v>23.84</v>
      </c>
    </row>
    <row r="88" spans="1:7">
      <c r="A88" s="219">
        <v>55</v>
      </c>
      <c r="B88" s="212" t="s">
        <v>1764</v>
      </c>
      <c r="C88" s="219" t="s">
        <v>23</v>
      </c>
      <c r="D88" s="219" t="s">
        <v>1699</v>
      </c>
      <c r="E88" s="348">
        <f t="shared" si="1"/>
        <v>4.47</v>
      </c>
      <c r="F88" s="220"/>
      <c r="G88" s="220">
        <v>4.47</v>
      </c>
    </row>
    <row r="89" spans="1:7">
      <c r="A89" s="219">
        <v>61</v>
      </c>
      <c r="B89" s="212" t="s">
        <v>1765</v>
      </c>
      <c r="C89" s="219" t="s">
        <v>23</v>
      </c>
      <c r="D89" s="219" t="s">
        <v>285</v>
      </c>
      <c r="E89" s="348">
        <f t="shared" si="1"/>
        <v>4.2300000000000004</v>
      </c>
      <c r="F89" s="220"/>
      <c r="G89" s="220">
        <v>4.2300000000000004</v>
      </c>
    </row>
    <row r="90" spans="1:7">
      <c r="A90" s="219">
        <v>62</v>
      </c>
      <c r="B90" s="212" t="s">
        <v>1766</v>
      </c>
      <c r="C90" s="219" t="s">
        <v>23</v>
      </c>
      <c r="D90" s="219" t="s">
        <v>285</v>
      </c>
      <c r="E90" s="348">
        <f t="shared" si="1"/>
        <v>8.76</v>
      </c>
      <c r="F90" s="220"/>
      <c r="G90" s="220">
        <v>8.76</v>
      </c>
    </row>
    <row r="91" spans="1:7">
      <c r="A91" s="219">
        <v>10899</v>
      </c>
      <c r="B91" s="212" t="s">
        <v>1767</v>
      </c>
      <c r="C91" s="219" t="s">
        <v>23</v>
      </c>
      <c r="D91" s="219" t="s">
        <v>285</v>
      </c>
      <c r="E91" s="348">
        <f t="shared" si="1"/>
        <v>144.88999999999999</v>
      </c>
      <c r="F91" s="220"/>
      <c r="G91" s="220">
        <v>144.88999999999999</v>
      </c>
    </row>
    <row r="92" spans="1:7">
      <c r="A92" s="219">
        <v>10900</v>
      </c>
      <c r="B92" s="212" t="s">
        <v>1768</v>
      </c>
      <c r="C92" s="219" t="s">
        <v>23</v>
      </c>
      <c r="D92" s="219" t="s">
        <v>285</v>
      </c>
      <c r="E92" s="348">
        <f t="shared" si="1"/>
        <v>113.39</v>
      </c>
      <c r="F92" s="220"/>
      <c r="G92" s="220">
        <v>113.39</v>
      </c>
    </row>
    <row r="93" spans="1:7">
      <c r="A93" s="219">
        <v>47</v>
      </c>
      <c r="B93" s="212" t="s">
        <v>1769</v>
      </c>
      <c r="C93" s="219" t="s">
        <v>23</v>
      </c>
      <c r="D93" s="219" t="s">
        <v>285</v>
      </c>
      <c r="E93" s="348">
        <f t="shared" si="1"/>
        <v>85.83</v>
      </c>
      <c r="F93" s="220"/>
      <c r="G93" s="220">
        <v>85.83</v>
      </c>
    </row>
    <row r="94" spans="1:7">
      <c r="A94" s="219">
        <v>48</v>
      </c>
      <c r="B94" s="212" t="s">
        <v>1770</v>
      </c>
      <c r="C94" s="219" t="s">
        <v>23</v>
      </c>
      <c r="D94" s="219" t="s">
        <v>285</v>
      </c>
      <c r="E94" s="348">
        <f t="shared" si="1"/>
        <v>22.39</v>
      </c>
      <c r="F94" s="220"/>
      <c r="G94" s="220">
        <v>22.39</v>
      </c>
    </row>
    <row r="95" spans="1:7">
      <c r="A95" s="219">
        <v>46</v>
      </c>
      <c r="B95" s="212" t="s">
        <v>1771</v>
      </c>
      <c r="C95" s="219" t="s">
        <v>23</v>
      </c>
      <c r="D95" s="219" t="s">
        <v>285</v>
      </c>
      <c r="E95" s="348">
        <f t="shared" si="1"/>
        <v>50.2</v>
      </c>
      <c r="F95" s="220"/>
      <c r="G95" s="220">
        <v>50.2</v>
      </c>
    </row>
    <row r="96" spans="1:7">
      <c r="A96" s="219">
        <v>52</v>
      </c>
      <c r="B96" s="212" t="s">
        <v>1772</v>
      </c>
      <c r="C96" s="219" t="s">
        <v>23</v>
      </c>
      <c r="D96" s="219" t="s">
        <v>285</v>
      </c>
      <c r="E96" s="348">
        <f t="shared" si="1"/>
        <v>17.010000000000002</v>
      </c>
      <c r="F96" s="220"/>
      <c r="G96" s="220">
        <v>17.010000000000002</v>
      </c>
    </row>
    <row r="97" spans="1:7">
      <c r="A97" s="219">
        <v>43</v>
      </c>
      <c r="B97" s="212" t="s">
        <v>1773</v>
      </c>
      <c r="C97" s="219" t="s">
        <v>23</v>
      </c>
      <c r="D97" s="219" t="s">
        <v>285</v>
      </c>
      <c r="E97" s="348">
        <f t="shared" si="1"/>
        <v>57.4</v>
      </c>
      <c r="F97" s="220"/>
      <c r="G97" s="220">
        <v>57.4</v>
      </c>
    </row>
    <row r="98" spans="1:7">
      <c r="A98" s="219">
        <v>103</v>
      </c>
      <c r="B98" s="212" t="s">
        <v>1774</v>
      </c>
      <c r="C98" s="219" t="s">
        <v>23</v>
      </c>
      <c r="D98" s="219" t="s">
        <v>285</v>
      </c>
      <c r="E98" s="348">
        <f t="shared" si="1"/>
        <v>44.78</v>
      </c>
      <c r="F98" s="220">
        <v>44.78</v>
      </c>
      <c r="G98" s="220">
        <v>42.18</v>
      </c>
    </row>
    <row r="99" spans="1:7">
      <c r="A99" s="219">
        <v>107</v>
      </c>
      <c r="B99" s="212" t="s">
        <v>1775</v>
      </c>
      <c r="C99" s="219" t="s">
        <v>23</v>
      </c>
      <c r="D99" s="219" t="s">
        <v>285</v>
      </c>
      <c r="E99" s="348">
        <f t="shared" si="1"/>
        <v>0.84</v>
      </c>
      <c r="F99" s="220">
        <v>0.84</v>
      </c>
      <c r="G99" s="220">
        <v>0.79</v>
      </c>
    </row>
    <row r="100" spans="1:7">
      <c r="A100" s="219">
        <v>65</v>
      </c>
      <c r="B100" s="212" t="s">
        <v>1374</v>
      </c>
      <c r="C100" s="219" t="s">
        <v>23</v>
      </c>
      <c r="D100" s="219" t="s">
        <v>285</v>
      </c>
      <c r="E100" s="348">
        <f t="shared" si="1"/>
        <v>0.92</v>
      </c>
      <c r="F100" s="220">
        <v>0.92</v>
      </c>
      <c r="G100" s="220">
        <v>0.87</v>
      </c>
    </row>
    <row r="101" spans="1:7">
      <c r="A101" s="219">
        <v>108</v>
      </c>
      <c r="B101" s="212" t="s">
        <v>1776</v>
      </c>
      <c r="C101" s="219" t="s">
        <v>23</v>
      </c>
      <c r="D101" s="219" t="s">
        <v>285</v>
      </c>
      <c r="E101" s="348">
        <f t="shared" si="1"/>
        <v>1.85</v>
      </c>
      <c r="F101" s="220">
        <v>1.85</v>
      </c>
      <c r="G101" s="220">
        <v>1.75</v>
      </c>
    </row>
    <row r="102" spans="1:7">
      <c r="A102" s="219">
        <v>110</v>
      </c>
      <c r="B102" s="212" t="s">
        <v>1777</v>
      </c>
      <c r="C102" s="219" t="s">
        <v>23</v>
      </c>
      <c r="D102" s="219" t="s">
        <v>285</v>
      </c>
      <c r="E102" s="348">
        <f t="shared" si="1"/>
        <v>6.44</v>
      </c>
      <c r="F102" s="220">
        <v>6.44</v>
      </c>
      <c r="G102" s="220">
        <v>6.07</v>
      </c>
    </row>
    <row r="103" spans="1:7">
      <c r="A103" s="219">
        <v>109</v>
      </c>
      <c r="B103" s="212" t="s">
        <v>1411</v>
      </c>
      <c r="C103" s="219" t="s">
        <v>23</v>
      </c>
      <c r="D103" s="219" t="s">
        <v>285</v>
      </c>
      <c r="E103" s="348">
        <f t="shared" si="1"/>
        <v>3.84</v>
      </c>
      <c r="F103" s="220">
        <v>3.84</v>
      </c>
      <c r="G103" s="220">
        <v>3.61</v>
      </c>
    </row>
    <row r="104" spans="1:7">
      <c r="A104" s="219">
        <v>111</v>
      </c>
      <c r="B104" s="212" t="s">
        <v>1778</v>
      </c>
      <c r="C104" s="219" t="s">
        <v>23</v>
      </c>
      <c r="D104" s="219" t="s">
        <v>285</v>
      </c>
      <c r="E104" s="348">
        <f t="shared" si="1"/>
        <v>8.7200000000000006</v>
      </c>
      <c r="F104" s="220">
        <v>8.7200000000000006</v>
      </c>
      <c r="G104" s="220">
        <v>8.2100000000000009</v>
      </c>
    </row>
    <row r="105" spans="1:7">
      <c r="A105" s="219">
        <v>112</v>
      </c>
      <c r="B105" s="212" t="s">
        <v>1779</v>
      </c>
      <c r="C105" s="219" t="s">
        <v>23</v>
      </c>
      <c r="D105" s="219" t="s">
        <v>285</v>
      </c>
      <c r="E105" s="348">
        <f t="shared" si="1"/>
        <v>4.62</v>
      </c>
      <c r="F105" s="220">
        <v>4.62</v>
      </c>
      <c r="G105" s="220">
        <v>4.3499999999999996</v>
      </c>
    </row>
    <row r="106" spans="1:7">
      <c r="A106" s="219">
        <v>113</v>
      </c>
      <c r="B106" s="212" t="s">
        <v>1780</v>
      </c>
      <c r="C106" s="219" t="s">
        <v>23</v>
      </c>
      <c r="D106" s="219" t="s">
        <v>285</v>
      </c>
      <c r="E106" s="348">
        <f t="shared" si="1"/>
        <v>11.56</v>
      </c>
      <c r="F106" s="220">
        <v>11.56</v>
      </c>
      <c r="G106" s="220">
        <v>10.89</v>
      </c>
    </row>
    <row r="107" spans="1:7">
      <c r="A107" s="219">
        <v>104</v>
      </c>
      <c r="B107" s="212" t="s">
        <v>1781</v>
      </c>
      <c r="C107" s="219" t="s">
        <v>23</v>
      </c>
      <c r="D107" s="219" t="s">
        <v>285</v>
      </c>
      <c r="E107" s="348">
        <f t="shared" si="1"/>
        <v>20.13</v>
      </c>
      <c r="F107" s="220">
        <v>20.13</v>
      </c>
      <c r="G107" s="220">
        <v>18.96</v>
      </c>
    </row>
    <row r="108" spans="1:7">
      <c r="A108" s="219">
        <v>102</v>
      </c>
      <c r="B108" s="212" t="s">
        <v>1782</v>
      </c>
      <c r="C108" s="219" t="s">
        <v>23</v>
      </c>
      <c r="D108" s="219" t="s">
        <v>285</v>
      </c>
      <c r="E108" s="348">
        <f t="shared" si="1"/>
        <v>27.75</v>
      </c>
      <c r="F108" s="220">
        <v>27.75</v>
      </c>
      <c r="G108" s="220">
        <v>26.14</v>
      </c>
    </row>
    <row r="109" spans="1:7">
      <c r="A109" s="219">
        <v>95</v>
      </c>
      <c r="B109" s="212" t="s">
        <v>1783</v>
      </c>
      <c r="C109" s="219" t="s">
        <v>23</v>
      </c>
      <c r="D109" s="219" t="s">
        <v>285</v>
      </c>
      <c r="E109" s="348">
        <f t="shared" si="1"/>
        <v>11.73</v>
      </c>
      <c r="F109" s="220">
        <v>11.73</v>
      </c>
      <c r="G109" s="220">
        <v>11.04</v>
      </c>
    </row>
    <row r="110" spans="1:7">
      <c r="A110" s="219">
        <v>96</v>
      </c>
      <c r="B110" s="212" t="s">
        <v>1784</v>
      </c>
      <c r="C110" s="219" t="s">
        <v>23</v>
      </c>
      <c r="D110" s="219" t="s">
        <v>285</v>
      </c>
      <c r="E110" s="348">
        <f t="shared" si="1"/>
        <v>12.76</v>
      </c>
      <c r="F110" s="220">
        <v>12.76</v>
      </c>
      <c r="G110" s="220">
        <v>12.01</v>
      </c>
    </row>
    <row r="111" spans="1:7">
      <c r="A111" s="219">
        <v>97</v>
      </c>
      <c r="B111" s="212" t="s">
        <v>1785</v>
      </c>
      <c r="C111" s="219" t="s">
        <v>23</v>
      </c>
      <c r="D111" s="219" t="s">
        <v>285</v>
      </c>
      <c r="E111" s="348">
        <f t="shared" si="1"/>
        <v>19.190000000000001</v>
      </c>
      <c r="F111" s="220">
        <v>19.190000000000001</v>
      </c>
      <c r="G111" s="220">
        <v>18.07</v>
      </c>
    </row>
    <row r="112" spans="1:7">
      <c r="A112" s="219">
        <v>98</v>
      </c>
      <c r="B112" s="212" t="s">
        <v>1786</v>
      </c>
      <c r="C112" s="219" t="s">
        <v>23</v>
      </c>
      <c r="D112" s="219" t="s">
        <v>285</v>
      </c>
      <c r="E112" s="348">
        <f t="shared" si="1"/>
        <v>28.73</v>
      </c>
      <c r="F112" s="220">
        <v>28.73</v>
      </c>
      <c r="G112" s="220">
        <v>27.06</v>
      </c>
    </row>
    <row r="113" spans="1:7">
      <c r="A113" s="219">
        <v>99</v>
      </c>
      <c r="B113" s="212" t="s">
        <v>1787</v>
      </c>
      <c r="C113" s="219" t="s">
        <v>23</v>
      </c>
      <c r="D113" s="219" t="s">
        <v>285</v>
      </c>
      <c r="E113" s="348">
        <f t="shared" si="1"/>
        <v>27.15</v>
      </c>
      <c r="F113" s="220">
        <v>27.15</v>
      </c>
      <c r="G113" s="220">
        <v>25.57</v>
      </c>
    </row>
    <row r="114" spans="1:7">
      <c r="A114" s="219">
        <v>60</v>
      </c>
      <c r="B114" s="212" t="s">
        <v>1788</v>
      </c>
      <c r="C114" s="219" t="s">
        <v>23</v>
      </c>
      <c r="D114" s="219" t="s">
        <v>285</v>
      </c>
      <c r="E114" s="348">
        <f t="shared" si="1"/>
        <v>5.8</v>
      </c>
      <c r="F114" s="220"/>
      <c r="G114" s="220">
        <v>5.8</v>
      </c>
    </row>
    <row r="115" spans="1:7">
      <c r="A115" s="219">
        <v>72</v>
      </c>
      <c r="B115" s="212" t="s">
        <v>1789</v>
      </c>
      <c r="C115" s="219" t="s">
        <v>23</v>
      </c>
      <c r="D115" s="219" t="s">
        <v>285</v>
      </c>
      <c r="E115" s="348">
        <f t="shared" si="1"/>
        <v>52.07</v>
      </c>
      <c r="F115" s="220">
        <v>52.07</v>
      </c>
      <c r="G115" s="220">
        <v>49.04</v>
      </c>
    </row>
    <row r="116" spans="1:7">
      <c r="A116" s="219">
        <v>71</v>
      </c>
      <c r="B116" s="212" t="s">
        <v>1790</v>
      </c>
      <c r="C116" s="219" t="s">
        <v>23</v>
      </c>
      <c r="D116" s="219" t="s">
        <v>285</v>
      </c>
      <c r="E116" s="348">
        <f t="shared" si="1"/>
        <v>32.159999999999997</v>
      </c>
      <c r="F116" s="220">
        <v>32.159999999999997</v>
      </c>
      <c r="G116" s="220">
        <v>30.29</v>
      </c>
    </row>
    <row r="117" spans="1:7">
      <c r="A117" s="219">
        <v>67</v>
      </c>
      <c r="B117" s="212" t="s">
        <v>1791</v>
      </c>
      <c r="C117" s="219" t="s">
        <v>23</v>
      </c>
      <c r="D117" s="219" t="s">
        <v>285</v>
      </c>
      <c r="E117" s="348">
        <f t="shared" si="1"/>
        <v>16.829999999999998</v>
      </c>
      <c r="F117" s="220">
        <v>16.829999999999998</v>
      </c>
      <c r="G117" s="220">
        <v>15.86</v>
      </c>
    </row>
    <row r="118" spans="1:7">
      <c r="A118" s="219">
        <v>73</v>
      </c>
      <c r="B118" s="212" t="s">
        <v>1792</v>
      </c>
      <c r="C118" s="219" t="s">
        <v>23</v>
      </c>
      <c r="D118" s="219" t="s">
        <v>285</v>
      </c>
      <c r="E118" s="348">
        <f t="shared" si="1"/>
        <v>16.11</v>
      </c>
      <c r="F118" s="220">
        <v>16.11</v>
      </c>
      <c r="G118" s="220">
        <v>15.17</v>
      </c>
    </row>
    <row r="119" spans="1:7">
      <c r="A119" s="219">
        <v>100</v>
      </c>
      <c r="B119" s="212" t="s">
        <v>1793</v>
      </c>
      <c r="C119" s="219" t="s">
        <v>23</v>
      </c>
      <c r="D119" s="219" t="s">
        <v>285</v>
      </c>
      <c r="E119" s="348">
        <f t="shared" si="1"/>
        <v>47.44</v>
      </c>
      <c r="F119" s="220">
        <v>47.44</v>
      </c>
      <c r="G119" s="220">
        <v>44.68</v>
      </c>
    </row>
    <row r="120" spans="1:7">
      <c r="A120" s="219">
        <v>75</v>
      </c>
      <c r="B120" s="212" t="s">
        <v>1794</v>
      </c>
      <c r="C120" s="219" t="s">
        <v>23</v>
      </c>
      <c r="D120" s="219" t="s">
        <v>285</v>
      </c>
      <c r="E120" s="348">
        <f t="shared" si="1"/>
        <v>276.58</v>
      </c>
      <c r="F120" s="220">
        <v>276.58</v>
      </c>
      <c r="G120" s="220">
        <v>260.5</v>
      </c>
    </row>
    <row r="121" spans="1:7">
      <c r="A121" s="219">
        <v>83</v>
      </c>
      <c r="B121" s="212" t="s">
        <v>1795</v>
      </c>
      <c r="C121" s="219" t="s">
        <v>23</v>
      </c>
      <c r="D121" s="219" t="s">
        <v>285</v>
      </c>
      <c r="E121" s="348">
        <f t="shared" si="1"/>
        <v>221.11</v>
      </c>
      <c r="F121" s="220">
        <v>221.11</v>
      </c>
      <c r="G121" s="220">
        <v>208.26</v>
      </c>
    </row>
    <row r="122" spans="1:7">
      <c r="A122" s="219">
        <v>74</v>
      </c>
      <c r="B122" s="212" t="s">
        <v>1796</v>
      </c>
      <c r="C122" s="219" t="s">
        <v>23</v>
      </c>
      <c r="D122" s="219" t="s">
        <v>285</v>
      </c>
      <c r="E122" s="348">
        <f t="shared" si="1"/>
        <v>316.13</v>
      </c>
      <c r="F122" s="220">
        <v>316.13</v>
      </c>
      <c r="G122" s="220">
        <v>297.75</v>
      </c>
    </row>
    <row r="123" spans="1:7">
      <c r="A123" s="219">
        <v>106</v>
      </c>
      <c r="B123" s="212" t="s">
        <v>1797</v>
      </c>
      <c r="C123" s="219" t="s">
        <v>23</v>
      </c>
      <c r="D123" s="219" t="s">
        <v>285</v>
      </c>
      <c r="E123" s="348">
        <f t="shared" si="1"/>
        <v>399.76</v>
      </c>
      <c r="F123" s="220">
        <v>399.76</v>
      </c>
      <c r="G123" s="220">
        <v>376.52</v>
      </c>
    </row>
    <row r="124" spans="1:7">
      <c r="A124" s="219">
        <v>88</v>
      </c>
      <c r="B124" s="212" t="s">
        <v>1798</v>
      </c>
      <c r="C124" s="219" t="s">
        <v>23</v>
      </c>
      <c r="D124" s="219" t="s">
        <v>285</v>
      </c>
      <c r="E124" s="348">
        <f t="shared" si="1"/>
        <v>11.23</v>
      </c>
      <c r="F124" s="220">
        <v>11.23</v>
      </c>
      <c r="G124" s="220">
        <v>10.58</v>
      </c>
    </row>
    <row r="125" spans="1:7">
      <c r="A125" s="219">
        <v>82</v>
      </c>
      <c r="B125" s="212" t="s">
        <v>1799</v>
      </c>
      <c r="C125" s="219" t="s">
        <v>23</v>
      </c>
      <c r="D125" s="219" t="s">
        <v>285</v>
      </c>
      <c r="E125" s="348">
        <f t="shared" si="1"/>
        <v>210.37</v>
      </c>
      <c r="F125" s="220">
        <v>210.37</v>
      </c>
      <c r="G125" s="220">
        <v>198.14</v>
      </c>
    </row>
    <row r="126" spans="1:7">
      <c r="A126" s="219">
        <v>105</v>
      </c>
      <c r="B126" s="212" t="s">
        <v>1800</v>
      </c>
      <c r="C126" s="219" t="s">
        <v>23</v>
      </c>
      <c r="D126" s="219" t="s">
        <v>285</v>
      </c>
      <c r="E126" s="348">
        <f t="shared" si="1"/>
        <v>298.10000000000002</v>
      </c>
      <c r="F126" s="220">
        <v>298.10000000000002</v>
      </c>
      <c r="G126" s="220">
        <v>280.76</v>
      </c>
    </row>
    <row r="127" spans="1:7">
      <c r="A127" s="219">
        <v>39719</v>
      </c>
      <c r="B127" s="212" t="s">
        <v>1801</v>
      </c>
      <c r="C127" s="219" t="s">
        <v>168</v>
      </c>
      <c r="D127" s="219" t="s">
        <v>285</v>
      </c>
      <c r="E127" s="348">
        <f t="shared" si="1"/>
        <v>174.93</v>
      </c>
      <c r="F127" s="220">
        <v>174.93</v>
      </c>
      <c r="G127" s="220">
        <v>148.51</v>
      </c>
    </row>
    <row r="128" spans="1:7">
      <c r="A128" s="219">
        <v>3410</v>
      </c>
      <c r="B128" s="212" t="s">
        <v>1802</v>
      </c>
      <c r="C128" s="219" t="s">
        <v>63</v>
      </c>
      <c r="D128" s="219" t="s">
        <v>285</v>
      </c>
      <c r="E128" s="348">
        <f t="shared" si="1"/>
        <v>39.35</v>
      </c>
      <c r="F128" s="220">
        <v>39.35</v>
      </c>
      <c r="G128" s="220">
        <v>33.4</v>
      </c>
    </row>
    <row r="129" spans="1:7">
      <c r="A129" s="219">
        <v>4791</v>
      </c>
      <c r="B129" s="212" t="s">
        <v>1803</v>
      </c>
      <c r="C129" s="219" t="s">
        <v>63</v>
      </c>
      <c r="D129" s="219" t="s">
        <v>285</v>
      </c>
      <c r="E129" s="348">
        <f t="shared" si="1"/>
        <v>52.39</v>
      </c>
      <c r="F129" s="220">
        <v>52.39</v>
      </c>
      <c r="G129" s="220">
        <v>49.59</v>
      </c>
    </row>
    <row r="130" spans="1:7">
      <c r="A130" s="219">
        <v>157</v>
      </c>
      <c r="B130" s="212" t="s">
        <v>1804</v>
      </c>
      <c r="C130" s="219" t="s">
        <v>63</v>
      </c>
      <c r="D130" s="219" t="s">
        <v>285</v>
      </c>
      <c r="E130" s="348">
        <f t="shared" si="1"/>
        <v>154.87</v>
      </c>
      <c r="F130" s="220">
        <v>154.87</v>
      </c>
      <c r="G130" s="220">
        <v>154.24</v>
      </c>
    </row>
    <row r="131" spans="1:7">
      <c r="A131" s="219">
        <v>156</v>
      </c>
      <c r="B131" s="212" t="s">
        <v>1805</v>
      </c>
      <c r="C131" s="219" t="s">
        <v>63</v>
      </c>
      <c r="D131" s="219" t="s">
        <v>285</v>
      </c>
      <c r="E131" s="348">
        <f t="shared" si="1"/>
        <v>55.14</v>
      </c>
      <c r="F131" s="220">
        <v>55.14</v>
      </c>
      <c r="G131" s="220">
        <v>54.92</v>
      </c>
    </row>
    <row r="132" spans="1:7">
      <c r="A132" s="219">
        <v>131</v>
      </c>
      <c r="B132" s="212" t="s">
        <v>1806</v>
      </c>
      <c r="C132" s="219" t="s">
        <v>63</v>
      </c>
      <c r="D132" s="219" t="s">
        <v>285</v>
      </c>
      <c r="E132" s="348">
        <f t="shared" si="1"/>
        <v>47.15</v>
      </c>
      <c r="F132" s="220">
        <v>47.15</v>
      </c>
      <c r="G132" s="220">
        <v>46.96</v>
      </c>
    </row>
    <row r="133" spans="1:7">
      <c r="A133" s="219">
        <v>21114</v>
      </c>
      <c r="B133" s="212" t="s">
        <v>1807</v>
      </c>
      <c r="C133" s="219" t="s">
        <v>23</v>
      </c>
      <c r="D133" s="219" t="s">
        <v>285</v>
      </c>
      <c r="E133" s="348">
        <f t="shared" si="1"/>
        <v>34.479999999999997</v>
      </c>
      <c r="F133" s="220">
        <v>34.479999999999997</v>
      </c>
      <c r="G133" s="220">
        <v>29.27</v>
      </c>
    </row>
    <row r="134" spans="1:7">
      <c r="A134" s="219">
        <v>119</v>
      </c>
      <c r="B134" s="212" t="s">
        <v>1808</v>
      </c>
      <c r="C134" s="219" t="s">
        <v>23</v>
      </c>
      <c r="D134" s="219" t="s">
        <v>1699</v>
      </c>
      <c r="E134" s="348">
        <f t="shared" si="1"/>
        <v>8.74</v>
      </c>
      <c r="F134" s="220">
        <v>8.74</v>
      </c>
      <c r="G134" s="220">
        <v>7.42</v>
      </c>
    </row>
    <row r="135" spans="1:7">
      <c r="A135" s="219">
        <v>122</v>
      </c>
      <c r="B135" s="212" t="s">
        <v>286</v>
      </c>
      <c r="C135" s="219" t="s">
        <v>23</v>
      </c>
      <c r="D135" s="219" t="s">
        <v>285</v>
      </c>
      <c r="E135" s="348">
        <f t="shared" si="1"/>
        <v>67.239999999999995</v>
      </c>
      <c r="F135" s="220">
        <v>67.239999999999995</v>
      </c>
      <c r="G135" s="220">
        <v>57.09</v>
      </c>
    </row>
    <row r="136" spans="1:7">
      <c r="A136" s="219">
        <v>20080</v>
      </c>
      <c r="B136" s="212" t="s">
        <v>1390</v>
      </c>
      <c r="C136" s="219" t="s">
        <v>23</v>
      </c>
      <c r="D136" s="219" t="s">
        <v>285</v>
      </c>
      <c r="E136" s="348">
        <f t="shared" si="1"/>
        <v>21.95</v>
      </c>
      <c r="F136" s="220">
        <v>21.95</v>
      </c>
      <c r="G136" s="220">
        <v>18.63</v>
      </c>
    </row>
    <row r="137" spans="1:7">
      <c r="A137" s="219">
        <v>124</v>
      </c>
      <c r="B137" s="212" t="s">
        <v>1809</v>
      </c>
      <c r="C137" s="219" t="s">
        <v>168</v>
      </c>
      <c r="D137" s="219" t="s">
        <v>285</v>
      </c>
      <c r="E137" s="348">
        <f t="shared" si="1"/>
        <v>18.18</v>
      </c>
      <c r="F137" s="220">
        <v>18.18</v>
      </c>
      <c r="G137" s="220">
        <v>18.11</v>
      </c>
    </row>
    <row r="138" spans="1:7">
      <c r="A138" s="219">
        <v>7334</v>
      </c>
      <c r="B138" s="212" t="s">
        <v>287</v>
      </c>
      <c r="C138" s="219" t="s">
        <v>168</v>
      </c>
      <c r="D138" s="219" t="s">
        <v>285</v>
      </c>
      <c r="E138" s="348">
        <f t="shared" si="1"/>
        <v>14.4</v>
      </c>
      <c r="F138" s="220">
        <v>14.4</v>
      </c>
      <c r="G138" s="220">
        <v>14.39</v>
      </c>
    </row>
    <row r="139" spans="1:7">
      <c r="A139" s="219">
        <v>45146</v>
      </c>
      <c r="B139" s="212" t="s">
        <v>1810</v>
      </c>
      <c r="C139" s="219" t="s">
        <v>63</v>
      </c>
      <c r="D139" s="219" t="s">
        <v>285</v>
      </c>
      <c r="E139" s="348">
        <f t="shared" si="1"/>
        <v>34.869999999999997</v>
      </c>
      <c r="F139" s="220">
        <v>34.869999999999997</v>
      </c>
      <c r="G139" s="220">
        <v>34.729999999999997</v>
      </c>
    </row>
    <row r="140" spans="1:7">
      <c r="A140" s="219">
        <v>123</v>
      </c>
      <c r="B140" s="212" t="s">
        <v>1811</v>
      </c>
      <c r="C140" s="219" t="s">
        <v>168</v>
      </c>
      <c r="D140" s="219" t="s">
        <v>1699</v>
      </c>
      <c r="E140" s="348">
        <f t="shared" ref="E140:E203" si="2">IF(F140=0,G140,F140)</f>
        <v>7.44</v>
      </c>
      <c r="F140" s="220">
        <v>7.44</v>
      </c>
      <c r="G140" s="220">
        <v>7.41</v>
      </c>
    </row>
    <row r="141" spans="1:7">
      <c r="A141" s="219">
        <v>127</v>
      </c>
      <c r="B141" s="212" t="s">
        <v>1812</v>
      </c>
      <c r="C141" s="219" t="s">
        <v>168</v>
      </c>
      <c r="D141" s="219" t="s">
        <v>285</v>
      </c>
      <c r="E141" s="348">
        <f t="shared" si="2"/>
        <v>17.760000000000002</v>
      </c>
      <c r="F141" s="220">
        <v>17.760000000000002</v>
      </c>
      <c r="G141" s="220">
        <v>17.690000000000001</v>
      </c>
    </row>
    <row r="142" spans="1:7">
      <c r="A142" s="219">
        <v>133</v>
      </c>
      <c r="B142" s="212" t="s">
        <v>1813</v>
      </c>
      <c r="C142" s="219" t="s">
        <v>168</v>
      </c>
      <c r="D142" s="219" t="s">
        <v>285</v>
      </c>
      <c r="E142" s="348">
        <f t="shared" si="2"/>
        <v>7.37</v>
      </c>
      <c r="F142" s="220">
        <v>7.37</v>
      </c>
      <c r="G142" s="220">
        <v>7.34</v>
      </c>
    </row>
    <row r="143" spans="1:7">
      <c r="A143" s="219">
        <v>43617</v>
      </c>
      <c r="B143" s="212" t="s">
        <v>1322</v>
      </c>
      <c r="C143" s="219" t="s">
        <v>168</v>
      </c>
      <c r="D143" s="219" t="s">
        <v>285</v>
      </c>
      <c r="E143" s="348">
        <f t="shared" si="2"/>
        <v>8.24</v>
      </c>
      <c r="F143" s="220">
        <v>8.24</v>
      </c>
      <c r="G143" s="220">
        <v>8.2100000000000009</v>
      </c>
    </row>
    <row r="144" spans="1:7">
      <c r="A144" s="219">
        <v>132</v>
      </c>
      <c r="B144" s="212" t="s">
        <v>1814</v>
      </c>
      <c r="C144" s="219" t="s">
        <v>168</v>
      </c>
      <c r="D144" s="219" t="s">
        <v>285</v>
      </c>
      <c r="E144" s="348">
        <f t="shared" si="2"/>
        <v>7.65</v>
      </c>
      <c r="F144" s="220">
        <v>7.65</v>
      </c>
      <c r="G144" s="220">
        <v>7.62</v>
      </c>
    </row>
    <row r="145" spans="1:7">
      <c r="A145" s="219">
        <v>43618</v>
      </c>
      <c r="B145" s="212" t="s">
        <v>1815</v>
      </c>
      <c r="C145" s="219" t="s">
        <v>63</v>
      </c>
      <c r="D145" s="219" t="s">
        <v>285</v>
      </c>
      <c r="E145" s="348">
        <f t="shared" si="2"/>
        <v>19.25</v>
      </c>
      <c r="F145" s="220">
        <v>19.25</v>
      </c>
      <c r="G145" s="220">
        <v>19.170000000000002</v>
      </c>
    </row>
    <row r="146" spans="1:7">
      <c r="A146" s="219">
        <v>37476</v>
      </c>
      <c r="B146" s="212" t="s">
        <v>1816</v>
      </c>
      <c r="C146" s="219" t="s">
        <v>23</v>
      </c>
      <c r="D146" s="219" t="s">
        <v>285</v>
      </c>
      <c r="E146" s="348">
        <f t="shared" si="2"/>
        <v>3726.55</v>
      </c>
      <c r="F146" s="220"/>
      <c r="G146" s="220">
        <v>3726.55</v>
      </c>
    </row>
    <row r="147" spans="1:7">
      <c r="A147" s="219">
        <v>37478</v>
      </c>
      <c r="B147" s="212" t="s">
        <v>1817</v>
      </c>
      <c r="C147" s="219" t="s">
        <v>23</v>
      </c>
      <c r="D147" s="219" t="s">
        <v>285</v>
      </c>
      <c r="E147" s="348">
        <f t="shared" si="2"/>
        <v>4667.6099999999997</v>
      </c>
      <c r="F147" s="220"/>
      <c r="G147" s="220">
        <v>4667.6099999999997</v>
      </c>
    </row>
    <row r="148" spans="1:7">
      <c r="A148" s="219">
        <v>37477</v>
      </c>
      <c r="B148" s="212" t="s">
        <v>1818</v>
      </c>
      <c r="C148" s="219" t="s">
        <v>23</v>
      </c>
      <c r="D148" s="219" t="s">
        <v>285</v>
      </c>
      <c r="E148" s="348">
        <f t="shared" si="2"/>
        <v>6323.85</v>
      </c>
      <c r="F148" s="220"/>
      <c r="G148" s="220">
        <v>6323.85</v>
      </c>
    </row>
    <row r="149" spans="1:7">
      <c r="A149" s="219">
        <v>37479</v>
      </c>
      <c r="B149" s="212" t="s">
        <v>1819</v>
      </c>
      <c r="C149" s="219" t="s">
        <v>23</v>
      </c>
      <c r="D149" s="219" t="s">
        <v>285</v>
      </c>
      <c r="E149" s="348">
        <f t="shared" si="2"/>
        <v>7500.17</v>
      </c>
      <c r="F149" s="220"/>
      <c r="G149" s="220">
        <v>7500.17</v>
      </c>
    </row>
    <row r="150" spans="1:7">
      <c r="A150" s="219">
        <v>4319</v>
      </c>
      <c r="B150" s="212" t="s">
        <v>1820</v>
      </c>
      <c r="C150" s="219" t="s">
        <v>23</v>
      </c>
      <c r="D150" s="219" t="s">
        <v>285</v>
      </c>
      <c r="E150" s="348">
        <f t="shared" si="2"/>
        <v>1.54</v>
      </c>
      <c r="F150" s="220">
        <v>1.54</v>
      </c>
      <c r="G150" s="220">
        <v>1.81</v>
      </c>
    </row>
    <row r="151" spans="1:7">
      <c r="A151" s="219">
        <v>42409</v>
      </c>
      <c r="B151" s="212" t="s">
        <v>1821</v>
      </c>
      <c r="C151" s="219" t="s">
        <v>63</v>
      </c>
      <c r="D151" s="219" t="s">
        <v>285</v>
      </c>
      <c r="E151" s="348">
        <f t="shared" si="2"/>
        <v>12.12</v>
      </c>
      <c r="F151" s="220">
        <v>12.12</v>
      </c>
      <c r="G151" s="220">
        <v>12.07</v>
      </c>
    </row>
    <row r="152" spans="1:7">
      <c r="A152" s="219">
        <v>40553</v>
      </c>
      <c r="B152" s="212" t="s">
        <v>1822</v>
      </c>
      <c r="C152" s="219" t="s">
        <v>58</v>
      </c>
      <c r="D152" s="219" t="s">
        <v>1699</v>
      </c>
      <c r="E152" s="348">
        <f t="shared" si="2"/>
        <v>63.75</v>
      </c>
      <c r="F152" s="220"/>
      <c r="G152" s="220">
        <v>63.75</v>
      </c>
    </row>
    <row r="153" spans="1:7">
      <c r="A153" s="219">
        <v>6114</v>
      </c>
      <c r="B153" s="212" t="s">
        <v>1823</v>
      </c>
      <c r="C153" s="219" t="s">
        <v>134</v>
      </c>
      <c r="D153" s="219" t="s">
        <v>285</v>
      </c>
      <c r="E153" s="348">
        <f t="shared" si="2"/>
        <v>14.73</v>
      </c>
      <c r="F153" s="220">
        <v>14.73</v>
      </c>
      <c r="G153" s="220">
        <v>22.81</v>
      </c>
    </row>
    <row r="154" spans="1:7">
      <c r="A154" s="219">
        <v>40912</v>
      </c>
      <c r="B154" s="212" t="s">
        <v>1824</v>
      </c>
      <c r="C154" s="219" t="s">
        <v>426</v>
      </c>
      <c r="D154" s="219" t="s">
        <v>285</v>
      </c>
      <c r="E154" s="348">
        <f t="shared" si="2"/>
        <v>2597.37</v>
      </c>
      <c r="F154" s="220">
        <v>2597.37</v>
      </c>
      <c r="G154" s="220">
        <v>3997.37</v>
      </c>
    </row>
    <row r="155" spans="1:7">
      <c r="A155" s="219">
        <v>247</v>
      </c>
      <c r="B155" s="212" t="s">
        <v>1825</v>
      </c>
      <c r="C155" s="219" t="s">
        <v>134</v>
      </c>
      <c r="D155" s="219" t="s">
        <v>285</v>
      </c>
      <c r="E155" s="348">
        <f t="shared" si="2"/>
        <v>14.73</v>
      </c>
      <c r="F155" s="220">
        <v>14.73</v>
      </c>
      <c r="G155" s="220">
        <v>22.81</v>
      </c>
    </row>
    <row r="156" spans="1:7">
      <c r="A156" s="219">
        <v>40919</v>
      </c>
      <c r="B156" s="212" t="s">
        <v>1826</v>
      </c>
      <c r="C156" s="219" t="s">
        <v>426</v>
      </c>
      <c r="D156" s="219" t="s">
        <v>285</v>
      </c>
      <c r="E156" s="348">
        <f t="shared" si="2"/>
        <v>2597.37</v>
      </c>
      <c r="F156" s="220">
        <v>2597.37</v>
      </c>
      <c r="G156" s="220">
        <v>3997.37</v>
      </c>
    </row>
    <row r="157" spans="1:7">
      <c r="A157" s="219">
        <v>44499</v>
      </c>
      <c r="B157" s="212" t="s">
        <v>1827</v>
      </c>
      <c r="C157" s="219" t="s">
        <v>134</v>
      </c>
      <c r="D157" s="219" t="s">
        <v>285</v>
      </c>
      <c r="E157" s="348">
        <f t="shared" si="2"/>
        <v>14.73</v>
      </c>
      <c r="F157" s="220">
        <v>14.73</v>
      </c>
      <c r="G157" s="220">
        <v>22.81</v>
      </c>
    </row>
    <row r="158" spans="1:7">
      <c r="A158" s="219">
        <v>40984</v>
      </c>
      <c r="B158" s="212" t="s">
        <v>1828</v>
      </c>
      <c r="C158" s="219" t="s">
        <v>426</v>
      </c>
      <c r="D158" s="219" t="s">
        <v>285</v>
      </c>
      <c r="E158" s="348">
        <f t="shared" si="2"/>
        <v>2597.37</v>
      </c>
      <c r="F158" s="220">
        <v>2597.37</v>
      </c>
      <c r="G158" s="220">
        <v>3997.37</v>
      </c>
    </row>
    <row r="159" spans="1:7">
      <c r="A159" s="219">
        <v>248</v>
      </c>
      <c r="B159" s="212" t="s">
        <v>1619</v>
      </c>
      <c r="C159" s="219" t="s">
        <v>134</v>
      </c>
      <c r="D159" s="219" t="s">
        <v>285</v>
      </c>
      <c r="E159" s="348">
        <f t="shared" si="2"/>
        <v>15.13</v>
      </c>
      <c r="F159" s="220">
        <v>15.13</v>
      </c>
      <c r="G159" s="220">
        <v>20.49</v>
      </c>
    </row>
    <row r="160" spans="1:7">
      <c r="A160" s="219">
        <v>41086</v>
      </c>
      <c r="B160" s="212" t="s">
        <v>1829</v>
      </c>
      <c r="C160" s="219" t="s">
        <v>426</v>
      </c>
      <c r="D160" s="219" t="s">
        <v>285</v>
      </c>
      <c r="E160" s="348">
        <f t="shared" si="2"/>
        <v>2669.15</v>
      </c>
      <c r="F160" s="220">
        <v>2669.15</v>
      </c>
      <c r="G160" s="220">
        <v>3590.91</v>
      </c>
    </row>
    <row r="161" spans="1:7">
      <c r="A161" s="219">
        <v>34466</v>
      </c>
      <c r="B161" s="212" t="s">
        <v>1830</v>
      </c>
      <c r="C161" s="219" t="s">
        <v>134</v>
      </c>
      <c r="D161" s="219" t="s">
        <v>285</v>
      </c>
      <c r="E161" s="348">
        <f t="shared" si="2"/>
        <v>14.73</v>
      </c>
      <c r="F161" s="220">
        <v>14.73</v>
      </c>
      <c r="G161" s="220">
        <v>22.81</v>
      </c>
    </row>
    <row r="162" spans="1:7">
      <c r="A162" s="219">
        <v>41083</v>
      </c>
      <c r="B162" s="212" t="s">
        <v>1831</v>
      </c>
      <c r="C162" s="219" t="s">
        <v>426</v>
      </c>
      <c r="D162" s="219" t="s">
        <v>285</v>
      </c>
      <c r="E162" s="348">
        <f t="shared" si="2"/>
        <v>2597.37</v>
      </c>
      <c r="F162" s="220">
        <v>2597.37</v>
      </c>
      <c r="G162" s="220">
        <v>3997.37</v>
      </c>
    </row>
    <row r="163" spans="1:7">
      <c r="A163" s="219">
        <v>252</v>
      </c>
      <c r="B163" s="212" t="s">
        <v>1832</v>
      </c>
      <c r="C163" s="219" t="s">
        <v>134</v>
      </c>
      <c r="D163" s="219" t="s">
        <v>285</v>
      </c>
      <c r="E163" s="348">
        <f t="shared" si="2"/>
        <v>14.73</v>
      </c>
      <c r="F163" s="220">
        <v>14.73</v>
      </c>
      <c r="G163" s="220">
        <v>22.81</v>
      </c>
    </row>
    <row r="164" spans="1:7">
      <c r="A164" s="219">
        <v>40909</v>
      </c>
      <c r="B164" s="212" t="s">
        <v>1833</v>
      </c>
      <c r="C164" s="219" t="s">
        <v>426</v>
      </c>
      <c r="D164" s="219" t="s">
        <v>285</v>
      </c>
      <c r="E164" s="348">
        <f t="shared" si="2"/>
        <v>2597.37</v>
      </c>
      <c r="F164" s="220">
        <v>2597.37</v>
      </c>
      <c r="G164" s="220">
        <v>3997.37</v>
      </c>
    </row>
    <row r="165" spans="1:7">
      <c r="A165" s="219">
        <v>242</v>
      </c>
      <c r="B165" s="212" t="s">
        <v>508</v>
      </c>
      <c r="C165" s="219" t="s">
        <v>134</v>
      </c>
      <c r="D165" s="219" t="s">
        <v>285</v>
      </c>
      <c r="E165" s="348">
        <f t="shared" si="2"/>
        <v>15.13</v>
      </c>
      <c r="F165" s="220">
        <v>15.13</v>
      </c>
      <c r="G165" s="220">
        <v>21.93</v>
      </c>
    </row>
    <row r="166" spans="1:7">
      <c r="A166" s="219">
        <v>41085</v>
      </c>
      <c r="B166" s="212" t="s">
        <v>1834</v>
      </c>
      <c r="C166" s="219" t="s">
        <v>426</v>
      </c>
      <c r="D166" s="219" t="s">
        <v>285</v>
      </c>
      <c r="E166" s="348">
        <f t="shared" si="2"/>
        <v>2669.15</v>
      </c>
      <c r="F166" s="220">
        <v>2669.15</v>
      </c>
      <c r="G166" s="220">
        <v>3842.7</v>
      </c>
    </row>
    <row r="167" spans="1:7">
      <c r="A167" s="219">
        <v>427</v>
      </c>
      <c r="B167" s="212" t="s">
        <v>1835</v>
      </c>
      <c r="C167" s="219" t="s">
        <v>23</v>
      </c>
      <c r="D167" s="219" t="s">
        <v>285</v>
      </c>
      <c r="E167" s="348">
        <f t="shared" si="2"/>
        <v>9.7100000000000009</v>
      </c>
      <c r="F167" s="220">
        <v>9.7100000000000009</v>
      </c>
      <c r="G167" s="220">
        <v>6.55</v>
      </c>
    </row>
    <row r="168" spans="1:7">
      <c r="A168" s="219">
        <v>417</v>
      </c>
      <c r="B168" s="212" t="s">
        <v>1836</v>
      </c>
      <c r="C168" s="219" t="s">
        <v>23</v>
      </c>
      <c r="D168" s="219" t="s">
        <v>285</v>
      </c>
      <c r="E168" s="348">
        <f t="shared" si="2"/>
        <v>4.57</v>
      </c>
      <c r="F168" s="220">
        <v>4.57</v>
      </c>
      <c r="G168" s="220">
        <v>3.08</v>
      </c>
    </row>
    <row r="169" spans="1:7">
      <c r="A169" s="219">
        <v>11273</v>
      </c>
      <c r="B169" s="212" t="s">
        <v>1837</v>
      </c>
      <c r="C169" s="219" t="s">
        <v>23</v>
      </c>
      <c r="D169" s="219" t="s">
        <v>285</v>
      </c>
      <c r="E169" s="348">
        <f t="shared" si="2"/>
        <v>14.2</v>
      </c>
      <c r="F169" s="220">
        <v>14.2</v>
      </c>
      <c r="G169" s="220">
        <v>9.58</v>
      </c>
    </row>
    <row r="170" spans="1:7">
      <c r="A170" s="219">
        <v>11272</v>
      </c>
      <c r="B170" s="212" t="s">
        <v>1838</v>
      </c>
      <c r="C170" s="219" t="s">
        <v>23</v>
      </c>
      <c r="D170" s="219" t="s">
        <v>285</v>
      </c>
      <c r="E170" s="348">
        <f t="shared" si="2"/>
        <v>8.57</v>
      </c>
      <c r="F170" s="220">
        <v>8.57</v>
      </c>
      <c r="G170" s="220">
        <v>5.78</v>
      </c>
    </row>
    <row r="171" spans="1:7">
      <c r="A171" s="219">
        <v>11275</v>
      </c>
      <c r="B171" s="212" t="s">
        <v>1839</v>
      </c>
      <c r="C171" s="219" t="s">
        <v>23</v>
      </c>
      <c r="D171" s="219" t="s">
        <v>285</v>
      </c>
      <c r="E171" s="348">
        <f t="shared" si="2"/>
        <v>3.44</v>
      </c>
      <c r="F171" s="220">
        <v>3.44</v>
      </c>
      <c r="G171" s="220">
        <v>2.3199999999999998</v>
      </c>
    </row>
    <row r="172" spans="1:7">
      <c r="A172" s="219">
        <v>11274</v>
      </c>
      <c r="B172" s="212" t="s">
        <v>1840</v>
      </c>
      <c r="C172" s="219" t="s">
        <v>23</v>
      </c>
      <c r="D172" s="219" t="s">
        <v>285</v>
      </c>
      <c r="E172" s="348">
        <f t="shared" si="2"/>
        <v>2.62</v>
      </c>
      <c r="F172" s="220">
        <v>2.62</v>
      </c>
      <c r="G172" s="220">
        <v>1.77</v>
      </c>
    </row>
    <row r="173" spans="1:7">
      <c r="A173" s="219">
        <v>38470</v>
      </c>
      <c r="B173" s="212" t="s">
        <v>1841</v>
      </c>
      <c r="C173" s="219" t="s">
        <v>23</v>
      </c>
      <c r="D173" s="219" t="s">
        <v>1699</v>
      </c>
      <c r="E173" s="348">
        <f t="shared" si="2"/>
        <v>40.26</v>
      </c>
      <c r="F173" s="220">
        <v>40.26</v>
      </c>
      <c r="G173" s="220">
        <v>61.96</v>
      </c>
    </row>
    <row r="174" spans="1:7">
      <c r="A174" s="219">
        <v>38547</v>
      </c>
      <c r="B174" s="212" t="s">
        <v>1842</v>
      </c>
      <c r="C174" s="219" t="s">
        <v>23</v>
      </c>
      <c r="D174" s="219" t="s">
        <v>285</v>
      </c>
      <c r="E174" s="348">
        <f t="shared" si="2"/>
        <v>109.86</v>
      </c>
      <c r="F174" s="220">
        <v>109.86</v>
      </c>
      <c r="G174" s="220">
        <v>169.08</v>
      </c>
    </row>
    <row r="175" spans="1:7">
      <c r="A175" s="219">
        <v>38467</v>
      </c>
      <c r="B175" s="212" t="s">
        <v>1843</v>
      </c>
      <c r="C175" s="219" t="s">
        <v>23</v>
      </c>
      <c r="D175" s="219" t="s">
        <v>285</v>
      </c>
      <c r="E175" s="348">
        <f t="shared" si="2"/>
        <v>66.47</v>
      </c>
      <c r="F175" s="220">
        <v>66.47</v>
      </c>
      <c r="G175" s="220">
        <v>102.3</v>
      </c>
    </row>
    <row r="176" spans="1:7">
      <c r="A176" s="219">
        <v>38468</v>
      </c>
      <c r="B176" s="212" t="s">
        <v>1844</v>
      </c>
      <c r="C176" s="219" t="s">
        <v>23</v>
      </c>
      <c r="D176" s="219" t="s">
        <v>285</v>
      </c>
      <c r="E176" s="348">
        <f t="shared" si="2"/>
        <v>73.14</v>
      </c>
      <c r="F176" s="220">
        <v>73.14</v>
      </c>
      <c r="G176" s="220">
        <v>112.57</v>
      </c>
    </row>
    <row r="177" spans="1:7">
      <c r="A177" s="219">
        <v>38469</v>
      </c>
      <c r="B177" s="212" t="s">
        <v>1845</v>
      </c>
      <c r="C177" s="219" t="s">
        <v>23</v>
      </c>
      <c r="D177" s="219" t="s">
        <v>285</v>
      </c>
      <c r="E177" s="348">
        <f t="shared" si="2"/>
        <v>118.13</v>
      </c>
      <c r="F177" s="220">
        <v>118.13</v>
      </c>
      <c r="G177" s="220">
        <v>181.8</v>
      </c>
    </row>
    <row r="178" spans="1:7">
      <c r="A178" s="219">
        <v>38471</v>
      </c>
      <c r="B178" s="212" t="s">
        <v>1846</v>
      </c>
      <c r="C178" s="219" t="s">
        <v>23</v>
      </c>
      <c r="D178" s="219" t="s">
        <v>285</v>
      </c>
      <c r="E178" s="348">
        <f t="shared" si="2"/>
        <v>94.98</v>
      </c>
      <c r="F178" s="220">
        <v>94.98</v>
      </c>
      <c r="G178" s="220">
        <v>146.18</v>
      </c>
    </row>
    <row r="179" spans="1:7">
      <c r="A179" s="219">
        <v>37370</v>
      </c>
      <c r="B179" s="212" t="s">
        <v>1847</v>
      </c>
      <c r="C179" s="219" t="s">
        <v>134</v>
      </c>
      <c r="D179" s="219" t="s">
        <v>1699</v>
      </c>
      <c r="E179" s="348">
        <f t="shared" si="2"/>
        <v>3.32</v>
      </c>
      <c r="F179" s="220">
        <v>3.32</v>
      </c>
      <c r="G179" s="220">
        <v>4.33</v>
      </c>
    </row>
    <row r="180" spans="1:7">
      <c r="A180" s="219">
        <v>40862</v>
      </c>
      <c r="B180" s="212" t="s">
        <v>1848</v>
      </c>
      <c r="C180" s="219" t="s">
        <v>426</v>
      </c>
      <c r="D180" s="219" t="s">
        <v>1699</v>
      </c>
      <c r="E180" s="348">
        <f t="shared" si="2"/>
        <v>625.14</v>
      </c>
      <c r="F180" s="220">
        <v>625.14</v>
      </c>
      <c r="G180" s="220">
        <v>817.31</v>
      </c>
    </row>
    <row r="181" spans="1:7">
      <c r="A181" s="219">
        <v>10658</v>
      </c>
      <c r="B181" s="212" t="s">
        <v>1849</v>
      </c>
      <c r="C181" s="219" t="s">
        <v>23</v>
      </c>
      <c r="D181" s="219" t="s">
        <v>1699</v>
      </c>
      <c r="E181" s="348">
        <f t="shared" si="2"/>
        <v>8337.5300000000007</v>
      </c>
      <c r="F181" s="220"/>
      <c r="G181" s="220">
        <v>8337.5300000000007</v>
      </c>
    </row>
    <row r="182" spans="1:7">
      <c r="A182" s="219">
        <v>253</v>
      </c>
      <c r="B182" s="212" t="s">
        <v>1850</v>
      </c>
      <c r="C182" s="219" t="s">
        <v>134</v>
      </c>
      <c r="D182" s="219" t="s">
        <v>1699</v>
      </c>
      <c r="E182" s="348">
        <f t="shared" si="2"/>
        <v>22.48</v>
      </c>
      <c r="F182" s="220">
        <v>22.48</v>
      </c>
      <c r="G182" s="220">
        <v>35.29</v>
      </c>
    </row>
    <row r="183" spans="1:7">
      <c r="A183" s="219">
        <v>40809</v>
      </c>
      <c r="B183" s="212" t="s">
        <v>1851</v>
      </c>
      <c r="C183" s="219" t="s">
        <v>426</v>
      </c>
      <c r="D183" s="219" t="s">
        <v>285</v>
      </c>
      <c r="E183" s="348">
        <f t="shared" si="2"/>
        <v>3961.87</v>
      </c>
      <c r="F183" s="220">
        <v>3961.87</v>
      </c>
      <c r="G183" s="220">
        <v>6181.61</v>
      </c>
    </row>
    <row r="184" spans="1:7">
      <c r="A184" s="219">
        <v>42428</v>
      </c>
      <c r="B184" s="212" t="s">
        <v>1852</v>
      </c>
      <c r="C184" s="219" t="s">
        <v>23</v>
      </c>
      <c r="D184" s="219" t="s">
        <v>1699</v>
      </c>
      <c r="E184" s="348">
        <f t="shared" si="2"/>
        <v>2271</v>
      </c>
      <c r="F184" s="220"/>
      <c r="G184" s="220">
        <v>2271</v>
      </c>
    </row>
    <row r="185" spans="1:7">
      <c r="A185" s="219">
        <v>301</v>
      </c>
      <c r="B185" s="212" t="s">
        <v>288</v>
      </c>
      <c r="C185" s="219" t="s">
        <v>23</v>
      </c>
      <c r="D185" s="219" t="s">
        <v>1699</v>
      </c>
      <c r="E185" s="348">
        <f t="shared" si="2"/>
        <v>3.4</v>
      </c>
      <c r="F185" s="220">
        <v>3.4</v>
      </c>
      <c r="G185" s="220">
        <v>2.73</v>
      </c>
    </row>
    <row r="186" spans="1:7">
      <c r="A186" s="219">
        <v>296</v>
      </c>
      <c r="B186" s="212" t="s">
        <v>289</v>
      </c>
      <c r="C186" s="219" t="s">
        <v>23</v>
      </c>
      <c r="D186" s="219" t="s">
        <v>285</v>
      </c>
      <c r="E186" s="348">
        <f t="shared" si="2"/>
        <v>1.92</v>
      </c>
      <c r="F186" s="220">
        <v>1.92</v>
      </c>
      <c r="G186" s="220">
        <v>1.54</v>
      </c>
    </row>
    <row r="187" spans="1:7">
      <c r="A187" s="219">
        <v>297</v>
      </c>
      <c r="B187" s="212" t="s">
        <v>290</v>
      </c>
      <c r="C187" s="219" t="s">
        <v>23</v>
      </c>
      <c r="D187" s="219" t="s">
        <v>285</v>
      </c>
      <c r="E187" s="348">
        <f t="shared" si="2"/>
        <v>2.82</v>
      </c>
      <c r="F187" s="220">
        <v>2.82</v>
      </c>
      <c r="G187" s="220">
        <v>2.2599999999999998</v>
      </c>
    </row>
    <row r="188" spans="1:7">
      <c r="A188" s="219">
        <v>299</v>
      </c>
      <c r="B188" s="212" t="s">
        <v>1457</v>
      </c>
      <c r="C188" s="219" t="s">
        <v>23</v>
      </c>
      <c r="D188" s="219" t="s">
        <v>285</v>
      </c>
      <c r="E188" s="348">
        <f t="shared" si="2"/>
        <v>3.99</v>
      </c>
      <c r="F188" s="220">
        <v>3.99</v>
      </c>
      <c r="G188" s="220">
        <v>3.2</v>
      </c>
    </row>
    <row r="189" spans="1:7">
      <c r="A189" s="219">
        <v>300</v>
      </c>
      <c r="B189" s="212" t="s">
        <v>1461</v>
      </c>
      <c r="C189" s="219" t="s">
        <v>23</v>
      </c>
      <c r="D189" s="219" t="s">
        <v>285</v>
      </c>
      <c r="E189" s="348">
        <f t="shared" si="2"/>
        <v>13.8</v>
      </c>
      <c r="F189" s="220">
        <v>13.8</v>
      </c>
      <c r="G189" s="220">
        <v>11.08</v>
      </c>
    </row>
    <row r="190" spans="1:7">
      <c r="A190" s="219">
        <v>20085</v>
      </c>
      <c r="B190" s="212" t="s">
        <v>291</v>
      </c>
      <c r="C190" s="219" t="s">
        <v>23</v>
      </c>
      <c r="D190" s="219" t="s">
        <v>285</v>
      </c>
      <c r="E190" s="348">
        <f t="shared" si="2"/>
        <v>2.52</v>
      </c>
      <c r="F190" s="220">
        <v>2.52</v>
      </c>
      <c r="G190" s="220">
        <v>2.02</v>
      </c>
    </row>
    <row r="191" spans="1:7">
      <c r="A191" s="219">
        <v>298</v>
      </c>
      <c r="B191" s="212" t="s">
        <v>292</v>
      </c>
      <c r="C191" s="219" t="s">
        <v>23</v>
      </c>
      <c r="D191" s="219" t="s">
        <v>285</v>
      </c>
      <c r="E191" s="348">
        <f t="shared" si="2"/>
        <v>3.06</v>
      </c>
      <c r="F191" s="220">
        <v>3.06</v>
      </c>
      <c r="G191" s="220">
        <v>2.46</v>
      </c>
    </row>
    <row r="192" spans="1:7">
      <c r="A192" s="219">
        <v>311</v>
      </c>
      <c r="B192" s="212" t="s">
        <v>1853</v>
      </c>
      <c r="C192" s="219" t="s">
        <v>23</v>
      </c>
      <c r="D192" s="219" t="s">
        <v>285</v>
      </c>
      <c r="E192" s="348">
        <f t="shared" si="2"/>
        <v>11.38</v>
      </c>
      <c r="F192" s="220">
        <v>11.38</v>
      </c>
      <c r="G192" s="220">
        <v>9.14</v>
      </c>
    </row>
    <row r="193" spans="1:7">
      <c r="A193" s="219">
        <v>318</v>
      </c>
      <c r="B193" s="212" t="s">
        <v>1854</v>
      </c>
      <c r="C193" s="219" t="s">
        <v>23</v>
      </c>
      <c r="D193" s="219" t="s">
        <v>285</v>
      </c>
      <c r="E193" s="348">
        <f t="shared" si="2"/>
        <v>22.92</v>
      </c>
      <c r="F193" s="220">
        <v>22.92</v>
      </c>
      <c r="G193" s="220">
        <v>18.399999999999999</v>
      </c>
    </row>
    <row r="194" spans="1:7">
      <c r="A194" s="219">
        <v>319</v>
      </c>
      <c r="B194" s="212" t="s">
        <v>1855</v>
      </c>
      <c r="C194" s="219" t="s">
        <v>23</v>
      </c>
      <c r="D194" s="219" t="s">
        <v>285</v>
      </c>
      <c r="E194" s="348">
        <f t="shared" si="2"/>
        <v>35.94</v>
      </c>
      <c r="F194" s="220">
        <v>35.94</v>
      </c>
      <c r="G194" s="220">
        <v>28.86</v>
      </c>
    </row>
    <row r="195" spans="1:7">
      <c r="A195" s="219">
        <v>303</v>
      </c>
      <c r="B195" s="212" t="s">
        <v>1856</v>
      </c>
      <c r="C195" s="219" t="s">
        <v>23</v>
      </c>
      <c r="D195" s="219" t="s">
        <v>285</v>
      </c>
      <c r="E195" s="348">
        <f t="shared" si="2"/>
        <v>3.76</v>
      </c>
      <c r="F195" s="220">
        <v>3.76</v>
      </c>
      <c r="G195" s="220">
        <v>3.02</v>
      </c>
    </row>
    <row r="196" spans="1:7">
      <c r="A196" s="219">
        <v>305</v>
      </c>
      <c r="B196" s="212" t="s">
        <v>1857</v>
      </c>
      <c r="C196" s="219" t="s">
        <v>23</v>
      </c>
      <c r="D196" s="219" t="s">
        <v>285</v>
      </c>
      <c r="E196" s="348">
        <f t="shared" si="2"/>
        <v>11.85</v>
      </c>
      <c r="F196" s="220">
        <v>11.85</v>
      </c>
      <c r="G196" s="220">
        <v>9.51</v>
      </c>
    </row>
    <row r="197" spans="1:7">
      <c r="A197" s="219">
        <v>306</v>
      </c>
      <c r="B197" s="212" t="s">
        <v>1858</v>
      </c>
      <c r="C197" s="219" t="s">
        <v>23</v>
      </c>
      <c r="D197" s="219" t="s">
        <v>285</v>
      </c>
      <c r="E197" s="348">
        <f t="shared" si="2"/>
        <v>17.97</v>
      </c>
      <c r="F197" s="220">
        <v>17.97</v>
      </c>
      <c r="G197" s="220">
        <v>14.43</v>
      </c>
    </row>
    <row r="198" spans="1:7">
      <c r="A198" s="219">
        <v>307</v>
      </c>
      <c r="B198" s="212" t="s">
        <v>1859</v>
      </c>
      <c r="C198" s="219" t="s">
        <v>23</v>
      </c>
      <c r="D198" s="219" t="s">
        <v>285</v>
      </c>
      <c r="E198" s="348">
        <f t="shared" si="2"/>
        <v>45.4</v>
      </c>
      <c r="F198" s="220">
        <v>45.4</v>
      </c>
      <c r="G198" s="220">
        <v>36.450000000000003</v>
      </c>
    </row>
    <row r="199" spans="1:7">
      <c r="A199" s="219">
        <v>309</v>
      </c>
      <c r="B199" s="212" t="s">
        <v>1860</v>
      </c>
      <c r="C199" s="219" t="s">
        <v>23</v>
      </c>
      <c r="D199" s="219" t="s">
        <v>285</v>
      </c>
      <c r="E199" s="348">
        <f t="shared" si="2"/>
        <v>74.37</v>
      </c>
      <c r="F199" s="220">
        <v>74.37</v>
      </c>
      <c r="G199" s="220">
        <v>59.71</v>
      </c>
    </row>
    <row r="200" spans="1:7">
      <c r="A200" s="219">
        <v>310</v>
      </c>
      <c r="B200" s="212" t="s">
        <v>1861</v>
      </c>
      <c r="C200" s="219" t="s">
        <v>23</v>
      </c>
      <c r="D200" s="219" t="s">
        <v>285</v>
      </c>
      <c r="E200" s="348">
        <f t="shared" si="2"/>
        <v>103.07</v>
      </c>
      <c r="F200" s="220">
        <v>103.07</v>
      </c>
      <c r="G200" s="220">
        <v>82.76</v>
      </c>
    </row>
    <row r="201" spans="1:7">
      <c r="A201" s="219">
        <v>308</v>
      </c>
      <c r="B201" s="212" t="s">
        <v>1862</v>
      </c>
      <c r="C201" s="219" t="s">
        <v>23</v>
      </c>
      <c r="D201" s="219" t="s">
        <v>285</v>
      </c>
      <c r="E201" s="348">
        <f t="shared" si="2"/>
        <v>101.32</v>
      </c>
      <c r="F201" s="220">
        <v>101.32</v>
      </c>
      <c r="G201" s="220">
        <v>81.36</v>
      </c>
    </row>
    <row r="202" spans="1:7">
      <c r="A202" s="219">
        <v>328</v>
      </c>
      <c r="B202" s="212" t="s">
        <v>1863</v>
      </c>
      <c r="C202" s="219" t="s">
        <v>23</v>
      </c>
      <c r="D202" s="219" t="s">
        <v>285</v>
      </c>
      <c r="E202" s="348">
        <f t="shared" si="2"/>
        <v>9.01</v>
      </c>
      <c r="F202" s="220">
        <v>9.01</v>
      </c>
      <c r="G202" s="220">
        <v>7.23</v>
      </c>
    </row>
    <row r="203" spans="1:7">
      <c r="A203" s="219">
        <v>325</v>
      </c>
      <c r="B203" s="212" t="s">
        <v>1864</v>
      </c>
      <c r="C203" s="219" t="s">
        <v>23</v>
      </c>
      <c r="D203" s="219" t="s">
        <v>285</v>
      </c>
      <c r="E203" s="348">
        <f t="shared" si="2"/>
        <v>2.66</v>
      </c>
      <c r="F203" s="220">
        <v>2.66</v>
      </c>
      <c r="G203" s="220">
        <v>2.13</v>
      </c>
    </row>
    <row r="204" spans="1:7">
      <c r="A204" s="219">
        <v>20326</v>
      </c>
      <c r="B204" s="212" t="s">
        <v>1865</v>
      </c>
      <c r="C204" s="219" t="s">
        <v>23</v>
      </c>
      <c r="D204" s="219" t="s">
        <v>285</v>
      </c>
      <c r="E204" s="348">
        <f t="shared" ref="E204:E267" si="3">IF(F204=0,G204,F204)</f>
        <v>4.8600000000000003</v>
      </c>
      <c r="F204" s="220">
        <v>4.8600000000000003</v>
      </c>
      <c r="G204" s="220">
        <v>3.9</v>
      </c>
    </row>
    <row r="205" spans="1:7">
      <c r="A205" s="219">
        <v>329</v>
      </c>
      <c r="B205" s="212" t="s">
        <v>1866</v>
      </c>
      <c r="C205" s="219" t="s">
        <v>23</v>
      </c>
      <c r="D205" s="219" t="s">
        <v>285</v>
      </c>
      <c r="E205" s="348">
        <f t="shared" si="3"/>
        <v>7.53</v>
      </c>
      <c r="F205" s="220">
        <v>7.53</v>
      </c>
      <c r="G205" s="220">
        <v>6.05</v>
      </c>
    </row>
    <row r="206" spans="1:7">
      <c r="A206" s="219">
        <v>39642</v>
      </c>
      <c r="B206" s="212" t="s">
        <v>1867</v>
      </c>
      <c r="C206" s="219" t="s">
        <v>23</v>
      </c>
      <c r="D206" s="219" t="s">
        <v>285</v>
      </c>
      <c r="E206" s="348">
        <f t="shared" si="3"/>
        <v>3.34</v>
      </c>
      <c r="F206" s="220">
        <v>3.34</v>
      </c>
      <c r="G206" s="220">
        <v>2.68</v>
      </c>
    </row>
    <row r="207" spans="1:7">
      <c r="A207" s="219">
        <v>39641</v>
      </c>
      <c r="B207" s="212" t="s">
        <v>1868</v>
      </c>
      <c r="C207" s="219" t="s">
        <v>23</v>
      </c>
      <c r="D207" s="219" t="s">
        <v>285</v>
      </c>
      <c r="E207" s="348">
        <f t="shared" si="3"/>
        <v>2.93</v>
      </c>
      <c r="F207" s="220">
        <v>2.93</v>
      </c>
      <c r="G207" s="220">
        <v>2.35</v>
      </c>
    </row>
    <row r="208" spans="1:7">
      <c r="A208" s="219">
        <v>39643</v>
      </c>
      <c r="B208" s="212" t="s">
        <v>1869</v>
      </c>
      <c r="C208" s="219" t="s">
        <v>23</v>
      </c>
      <c r="D208" s="219" t="s">
        <v>285</v>
      </c>
      <c r="E208" s="348">
        <f t="shared" si="3"/>
        <v>3.92</v>
      </c>
      <c r="F208" s="220">
        <v>3.92</v>
      </c>
      <c r="G208" s="220">
        <v>3.15</v>
      </c>
    </row>
    <row r="209" spans="1:7">
      <c r="A209" s="219">
        <v>39644</v>
      </c>
      <c r="B209" s="212" t="s">
        <v>1870</v>
      </c>
      <c r="C209" s="219" t="s">
        <v>23</v>
      </c>
      <c r="D209" s="219" t="s">
        <v>285</v>
      </c>
      <c r="E209" s="348">
        <f t="shared" si="3"/>
        <v>6.08</v>
      </c>
      <c r="F209" s="220">
        <v>6.08</v>
      </c>
      <c r="G209" s="220">
        <v>4.88</v>
      </c>
    </row>
    <row r="210" spans="1:7">
      <c r="A210" s="219">
        <v>39645</v>
      </c>
      <c r="B210" s="212" t="s">
        <v>1871</v>
      </c>
      <c r="C210" s="219" t="s">
        <v>23</v>
      </c>
      <c r="D210" s="219" t="s">
        <v>285</v>
      </c>
      <c r="E210" s="348">
        <f t="shared" si="3"/>
        <v>6.66</v>
      </c>
      <c r="F210" s="220">
        <v>6.66</v>
      </c>
      <c r="G210" s="220">
        <v>5.35</v>
      </c>
    </row>
    <row r="211" spans="1:7">
      <c r="A211" s="219">
        <v>41610</v>
      </c>
      <c r="B211" s="212" t="s">
        <v>1872</v>
      </c>
      <c r="C211" s="219" t="s">
        <v>23</v>
      </c>
      <c r="D211" s="219" t="s">
        <v>285</v>
      </c>
      <c r="E211" s="348">
        <f t="shared" si="3"/>
        <v>691.37</v>
      </c>
      <c r="F211" s="220"/>
      <c r="G211" s="220">
        <v>691.37</v>
      </c>
    </row>
    <row r="212" spans="1:7">
      <c r="A212" s="219">
        <v>41611</v>
      </c>
      <c r="B212" s="212" t="s">
        <v>1873</v>
      </c>
      <c r="C212" s="219" t="s">
        <v>23</v>
      </c>
      <c r="D212" s="219" t="s">
        <v>285</v>
      </c>
      <c r="E212" s="348">
        <f t="shared" si="3"/>
        <v>1089.73</v>
      </c>
      <c r="F212" s="220"/>
      <c r="G212" s="220">
        <v>1089.73</v>
      </c>
    </row>
    <row r="213" spans="1:7">
      <c r="A213" s="219">
        <v>41612</v>
      </c>
      <c r="B213" s="212" t="s">
        <v>1874</v>
      </c>
      <c r="C213" s="219" t="s">
        <v>23</v>
      </c>
      <c r="D213" s="219" t="s">
        <v>285</v>
      </c>
      <c r="E213" s="348">
        <f t="shared" si="3"/>
        <v>1530.14</v>
      </c>
      <c r="F213" s="220"/>
      <c r="G213" s="220">
        <v>1530.14</v>
      </c>
    </row>
    <row r="214" spans="1:7">
      <c r="A214" s="219">
        <v>41637</v>
      </c>
      <c r="B214" s="212" t="s">
        <v>1875</v>
      </c>
      <c r="C214" s="219" t="s">
        <v>23</v>
      </c>
      <c r="D214" s="219" t="s">
        <v>285</v>
      </c>
      <c r="E214" s="348">
        <f t="shared" si="3"/>
        <v>143.03</v>
      </c>
      <c r="F214" s="220"/>
      <c r="G214" s="220">
        <v>143.03</v>
      </c>
    </row>
    <row r="215" spans="1:7">
      <c r="A215" s="219">
        <v>41638</v>
      </c>
      <c r="B215" s="212" t="s">
        <v>1876</v>
      </c>
      <c r="C215" s="219" t="s">
        <v>23</v>
      </c>
      <c r="D215" s="219" t="s">
        <v>285</v>
      </c>
      <c r="E215" s="348">
        <f t="shared" si="3"/>
        <v>186.32</v>
      </c>
      <c r="F215" s="220"/>
      <c r="G215" s="220">
        <v>186.32</v>
      </c>
    </row>
    <row r="216" spans="1:7">
      <c r="A216" s="219">
        <v>41639</v>
      </c>
      <c r="B216" s="212" t="s">
        <v>1877</v>
      </c>
      <c r="C216" s="219" t="s">
        <v>23</v>
      </c>
      <c r="D216" s="219" t="s">
        <v>285</v>
      </c>
      <c r="E216" s="348">
        <f t="shared" si="3"/>
        <v>450.76</v>
      </c>
      <c r="F216" s="220"/>
      <c r="G216" s="220">
        <v>450.76</v>
      </c>
    </row>
    <row r="217" spans="1:7">
      <c r="A217" s="219">
        <v>11789</v>
      </c>
      <c r="B217" s="212" t="s">
        <v>1878</v>
      </c>
      <c r="C217" s="219" t="s">
        <v>23</v>
      </c>
      <c r="D217" s="219" t="s">
        <v>285</v>
      </c>
      <c r="E217" s="348">
        <f t="shared" si="3"/>
        <v>1.29</v>
      </c>
      <c r="F217" s="220">
        <v>1.29</v>
      </c>
      <c r="G217" s="220">
        <v>0.87</v>
      </c>
    </row>
    <row r="218" spans="1:7">
      <c r="A218" s="219">
        <v>20975</v>
      </c>
      <c r="B218" s="212" t="s">
        <v>1879</v>
      </c>
      <c r="C218" s="219" t="s">
        <v>23</v>
      </c>
      <c r="D218" s="219" t="s">
        <v>285</v>
      </c>
      <c r="E218" s="348">
        <f t="shared" si="3"/>
        <v>22.72</v>
      </c>
      <c r="F218" s="220"/>
      <c r="G218" s="220">
        <v>22.72</v>
      </c>
    </row>
    <row r="219" spans="1:7">
      <c r="A219" s="219">
        <v>20976</v>
      </c>
      <c r="B219" s="212" t="s">
        <v>1880</v>
      </c>
      <c r="C219" s="219" t="s">
        <v>23</v>
      </c>
      <c r="D219" s="219" t="s">
        <v>285</v>
      </c>
      <c r="E219" s="348">
        <f t="shared" si="3"/>
        <v>34.33</v>
      </c>
      <c r="F219" s="220"/>
      <c r="G219" s="220">
        <v>34.33</v>
      </c>
    </row>
    <row r="220" spans="1:7">
      <c r="A220" s="219">
        <v>6138</v>
      </c>
      <c r="B220" s="212" t="s">
        <v>1486</v>
      </c>
      <c r="C220" s="219" t="s">
        <v>23</v>
      </c>
      <c r="D220" s="219" t="s">
        <v>285</v>
      </c>
      <c r="E220" s="348">
        <f t="shared" si="3"/>
        <v>12.26</v>
      </c>
      <c r="F220" s="220">
        <v>12.26</v>
      </c>
      <c r="G220" s="220">
        <v>11.03</v>
      </c>
    </row>
    <row r="221" spans="1:7">
      <c r="A221" s="219">
        <v>40340</v>
      </c>
      <c r="B221" s="212" t="s">
        <v>1881</v>
      </c>
      <c r="C221" s="219" t="s">
        <v>23</v>
      </c>
      <c r="D221" s="219" t="s">
        <v>285</v>
      </c>
      <c r="E221" s="348">
        <f t="shared" si="3"/>
        <v>25.01</v>
      </c>
      <c r="F221" s="220">
        <v>25.01</v>
      </c>
      <c r="G221" s="220">
        <v>20.079999999999998</v>
      </c>
    </row>
    <row r="222" spans="1:7">
      <c r="A222" s="219">
        <v>40341</v>
      </c>
      <c r="B222" s="212" t="s">
        <v>1882</v>
      </c>
      <c r="C222" s="219" t="s">
        <v>23</v>
      </c>
      <c r="D222" s="219" t="s">
        <v>285</v>
      </c>
      <c r="E222" s="348">
        <f t="shared" si="3"/>
        <v>29.85</v>
      </c>
      <c r="F222" s="220">
        <v>29.85</v>
      </c>
      <c r="G222" s="220">
        <v>23.96</v>
      </c>
    </row>
    <row r="223" spans="1:7">
      <c r="A223" s="219">
        <v>40342</v>
      </c>
      <c r="B223" s="212" t="s">
        <v>1883</v>
      </c>
      <c r="C223" s="219" t="s">
        <v>23</v>
      </c>
      <c r="D223" s="219" t="s">
        <v>285</v>
      </c>
      <c r="E223" s="348">
        <f t="shared" si="3"/>
        <v>35.6</v>
      </c>
      <c r="F223" s="220">
        <v>35.6</v>
      </c>
      <c r="G223" s="220">
        <v>28.58</v>
      </c>
    </row>
    <row r="224" spans="1:7">
      <c r="A224" s="219">
        <v>40343</v>
      </c>
      <c r="B224" s="212" t="s">
        <v>1884</v>
      </c>
      <c r="C224" s="219" t="s">
        <v>23</v>
      </c>
      <c r="D224" s="219" t="s">
        <v>285</v>
      </c>
      <c r="E224" s="348">
        <f t="shared" si="3"/>
        <v>42.22</v>
      </c>
      <c r="F224" s="220">
        <v>42.22</v>
      </c>
      <c r="G224" s="220">
        <v>33.9</v>
      </c>
    </row>
    <row r="225" spans="1:7">
      <c r="A225" s="219">
        <v>40344</v>
      </c>
      <c r="B225" s="212" t="s">
        <v>1885</v>
      </c>
      <c r="C225" s="219" t="s">
        <v>23</v>
      </c>
      <c r="D225" s="219" t="s">
        <v>285</v>
      </c>
      <c r="E225" s="348">
        <f t="shared" si="3"/>
        <v>57.56</v>
      </c>
      <c r="F225" s="220">
        <v>57.56</v>
      </c>
      <c r="G225" s="220">
        <v>46.22</v>
      </c>
    </row>
    <row r="226" spans="1:7">
      <c r="A226" s="219">
        <v>40345</v>
      </c>
      <c r="B226" s="212" t="s">
        <v>1886</v>
      </c>
      <c r="C226" s="219" t="s">
        <v>23</v>
      </c>
      <c r="D226" s="219" t="s">
        <v>285</v>
      </c>
      <c r="E226" s="348">
        <f t="shared" si="3"/>
        <v>70.930000000000007</v>
      </c>
      <c r="F226" s="220">
        <v>70.930000000000007</v>
      </c>
      <c r="G226" s="220">
        <v>56.95</v>
      </c>
    </row>
    <row r="227" spans="1:7">
      <c r="A227" s="219">
        <v>40346</v>
      </c>
      <c r="B227" s="212" t="s">
        <v>1887</v>
      </c>
      <c r="C227" s="219" t="s">
        <v>23</v>
      </c>
      <c r="D227" s="219" t="s">
        <v>285</v>
      </c>
      <c r="E227" s="348">
        <f t="shared" si="3"/>
        <v>82.28</v>
      </c>
      <c r="F227" s="220">
        <v>82.28</v>
      </c>
      <c r="G227" s="220">
        <v>66.06</v>
      </c>
    </row>
    <row r="228" spans="1:7">
      <c r="A228" s="219">
        <v>40347</v>
      </c>
      <c r="B228" s="212" t="s">
        <v>1888</v>
      </c>
      <c r="C228" s="219" t="s">
        <v>23</v>
      </c>
      <c r="D228" s="219" t="s">
        <v>285</v>
      </c>
      <c r="E228" s="348">
        <f t="shared" si="3"/>
        <v>103.37</v>
      </c>
      <c r="F228" s="220">
        <v>103.37</v>
      </c>
      <c r="G228" s="220">
        <v>83</v>
      </c>
    </row>
    <row r="229" spans="1:7">
      <c r="A229" s="219">
        <v>43424</v>
      </c>
      <c r="B229" s="212" t="s">
        <v>1889</v>
      </c>
      <c r="C229" s="219" t="s">
        <v>23</v>
      </c>
      <c r="D229" s="219" t="s">
        <v>285</v>
      </c>
      <c r="E229" s="348">
        <f t="shared" si="3"/>
        <v>579.25</v>
      </c>
      <c r="F229" s="220"/>
      <c r="G229" s="220">
        <v>579.25</v>
      </c>
    </row>
    <row r="230" spans="1:7">
      <c r="A230" s="219">
        <v>43426</v>
      </c>
      <c r="B230" s="212" t="s">
        <v>1890</v>
      </c>
      <c r="C230" s="219" t="s">
        <v>23</v>
      </c>
      <c r="D230" s="219" t="s">
        <v>285</v>
      </c>
      <c r="E230" s="348">
        <f t="shared" si="3"/>
        <v>1997.85</v>
      </c>
      <c r="F230" s="220"/>
      <c r="G230" s="220">
        <v>1997.85</v>
      </c>
    </row>
    <row r="231" spans="1:7">
      <c r="A231" s="219">
        <v>12565</v>
      </c>
      <c r="B231" s="212" t="s">
        <v>1891</v>
      </c>
      <c r="C231" s="219" t="s">
        <v>23</v>
      </c>
      <c r="D231" s="219" t="s">
        <v>285</v>
      </c>
      <c r="E231" s="348">
        <f t="shared" si="3"/>
        <v>700.62</v>
      </c>
      <c r="F231" s="220"/>
      <c r="G231" s="220">
        <v>700.62</v>
      </c>
    </row>
    <row r="232" spans="1:7">
      <c r="A232" s="219">
        <v>12567</v>
      </c>
      <c r="B232" s="212" t="s">
        <v>1892</v>
      </c>
      <c r="C232" s="219" t="s">
        <v>23</v>
      </c>
      <c r="D232" s="219" t="s">
        <v>285</v>
      </c>
      <c r="E232" s="348">
        <f t="shared" si="3"/>
        <v>941.05</v>
      </c>
      <c r="F232" s="220"/>
      <c r="G232" s="220">
        <v>941.05</v>
      </c>
    </row>
    <row r="233" spans="1:7">
      <c r="A233" s="219">
        <v>12568</v>
      </c>
      <c r="B233" s="212" t="s">
        <v>1893</v>
      </c>
      <c r="C233" s="219" t="s">
        <v>23</v>
      </c>
      <c r="D233" s="219" t="s">
        <v>285</v>
      </c>
      <c r="E233" s="348">
        <f t="shared" si="3"/>
        <v>1317.47</v>
      </c>
      <c r="F233" s="220"/>
      <c r="G233" s="220">
        <v>1317.47</v>
      </c>
    </row>
    <row r="234" spans="1:7">
      <c r="A234" s="219">
        <v>43441</v>
      </c>
      <c r="B234" s="212" t="s">
        <v>1894</v>
      </c>
      <c r="C234" s="219" t="s">
        <v>23</v>
      </c>
      <c r="D234" s="219" t="s">
        <v>285</v>
      </c>
      <c r="E234" s="348">
        <f t="shared" si="3"/>
        <v>169.38</v>
      </c>
      <c r="F234" s="220"/>
      <c r="G234" s="220">
        <v>169.38</v>
      </c>
    </row>
    <row r="235" spans="1:7">
      <c r="A235" s="219">
        <v>43423</v>
      </c>
      <c r="B235" s="212" t="s">
        <v>1895</v>
      </c>
      <c r="C235" s="219" t="s">
        <v>23</v>
      </c>
      <c r="D235" s="219" t="s">
        <v>285</v>
      </c>
      <c r="E235" s="348">
        <f t="shared" si="3"/>
        <v>79.040000000000006</v>
      </c>
      <c r="F235" s="220"/>
      <c r="G235" s="220">
        <v>79.040000000000006</v>
      </c>
    </row>
    <row r="236" spans="1:7">
      <c r="A236" s="219">
        <v>12532</v>
      </c>
      <c r="B236" s="212" t="s">
        <v>1896</v>
      </c>
      <c r="C236" s="219" t="s">
        <v>23</v>
      </c>
      <c r="D236" s="219" t="s">
        <v>285</v>
      </c>
      <c r="E236" s="348">
        <f t="shared" si="3"/>
        <v>121.91</v>
      </c>
      <c r="F236" s="220"/>
      <c r="G236" s="220">
        <v>121.91</v>
      </c>
    </row>
    <row r="237" spans="1:7">
      <c r="A237" s="219">
        <v>43444</v>
      </c>
      <c r="B237" s="212" t="s">
        <v>1897</v>
      </c>
      <c r="C237" s="219" t="s">
        <v>23</v>
      </c>
      <c r="D237" s="219" t="s">
        <v>285</v>
      </c>
      <c r="E237" s="348">
        <f t="shared" si="3"/>
        <v>409.35</v>
      </c>
      <c r="F237" s="220"/>
      <c r="G237" s="220">
        <v>409.35</v>
      </c>
    </row>
    <row r="238" spans="1:7">
      <c r="A238" s="219">
        <v>12551</v>
      </c>
      <c r="B238" s="212" t="s">
        <v>1898</v>
      </c>
      <c r="C238" s="219" t="s">
        <v>23</v>
      </c>
      <c r="D238" s="219" t="s">
        <v>285</v>
      </c>
      <c r="E238" s="348">
        <f t="shared" si="3"/>
        <v>292.06</v>
      </c>
      <c r="F238" s="220"/>
      <c r="G238" s="220">
        <v>292.06</v>
      </c>
    </row>
    <row r="239" spans="1:7">
      <c r="A239" s="219">
        <v>43442</v>
      </c>
      <c r="B239" s="212" t="s">
        <v>1899</v>
      </c>
      <c r="C239" s="219" t="s">
        <v>23</v>
      </c>
      <c r="D239" s="219" t="s">
        <v>285</v>
      </c>
      <c r="E239" s="348">
        <f t="shared" si="3"/>
        <v>225.85</v>
      </c>
      <c r="F239" s="220"/>
      <c r="G239" s="220">
        <v>225.85</v>
      </c>
    </row>
    <row r="240" spans="1:7">
      <c r="A240" s="219">
        <v>43443</v>
      </c>
      <c r="B240" s="212" t="s">
        <v>1900</v>
      </c>
      <c r="C240" s="219" t="s">
        <v>23</v>
      </c>
      <c r="D240" s="219" t="s">
        <v>285</v>
      </c>
      <c r="E240" s="348">
        <f t="shared" si="3"/>
        <v>296.43</v>
      </c>
      <c r="F240" s="220"/>
      <c r="G240" s="220">
        <v>296.43</v>
      </c>
    </row>
    <row r="241" spans="1:7">
      <c r="A241" s="219">
        <v>12544</v>
      </c>
      <c r="B241" s="212" t="s">
        <v>1901</v>
      </c>
      <c r="C241" s="219" t="s">
        <v>23</v>
      </c>
      <c r="D241" s="219" t="s">
        <v>285</v>
      </c>
      <c r="E241" s="348">
        <f t="shared" si="3"/>
        <v>159.97</v>
      </c>
      <c r="F241" s="220"/>
      <c r="G241" s="220">
        <v>159.97</v>
      </c>
    </row>
    <row r="242" spans="1:7">
      <c r="A242" s="219">
        <v>12547</v>
      </c>
      <c r="B242" s="212" t="s">
        <v>1902</v>
      </c>
      <c r="C242" s="219" t="s">
        <v>23</v>
      </c>
      <c r="D242" s="219" t="s">
        <v>285</v>
      </c>
      <c r="E242" s="348">
        <f t="shared" si="3"/>
        <v>215.16</v>
      </c>
      <c r="F242" s="220"/>
      <c r="G242" s="220">
        <v>215.16</v>
      </c>
    </row>
    <row r="243" spans="1:7">
      <c r="A243" s="219">
        <v>43445</v>
      </c>
      <c r="B243" s="212" t="s">
        <v>1903</v>
      </c>
      <c r="C243" s="219" t="s">
        <v>23</v>
      </c>
      <c r="D243" s="219" t="s">
        <v>285</v>
      </c>
      <c r="E243" s="348">
        <f t="shared" si="3"/>
        <v>564.63</v>
      </c>
      <c r="F243" s="220"/>
      <c r="G243" s="220">
        <v>564.63</v>
      </c>
    </row>
    <row r="244" spans="1:7">
      <c r="A244" s="219">
        <v>12563</v>
      </c>
      <c r="B244" s="212" t="s">
        <v>1904</v>
      </c>
      <c r="C244" s="219" t="s">
        <v>23</v>
      </c>
      <c r="D244" s="219" t="s">
        <v>285</v>
      </c>
      <c r="E244" s="348">
        <f t="shared" si="3"/>
        <v>403.97</v>
      </c>
      <c r="F244" s="220"/>
      <c r="G244" s="220">
        <v>403.97</v>
      </c>
    </row>
    <row r="245" spans="1:7">
      <c r="A245" s="219">
        <v>43425</v>
      </c>
      <c r="B245" s="212" t="s">
        <v>1905</v>
      </c>
      <c r="C245" s="219" t="s">
        <v>23</v>
      </c>
      <c r="D245" s="219" t="s">
        <v>285</v>
      </c>
      <c r="E245" s="348">
        <f t="shared" si="3"/>
        <v>254.08</v>
      </c>
      <c r="F245" s="220"/>
      <c r="G245" s="220">
        <v>254.08</v>
      </c>
    </row>
    <row r="246" spans="1:7">
      <c r="A246" s="219">
        <v>43446</v>
      </c>
      <c r="B246" s="212" t="s">
        <v>1906</v>
      </c>
      <c r="C246" s="219" t="s">
        <v>23</v>
      </c>
      <c r="D246" s="219" t="s">
        <v>285</v>
      </c>
      <c r="E246" s="348">
        <f t="shared" si="3"/>
        <v>536.39</v>
      </c>
      <c r="F246" s="220"/>
      <c r="G246" s="220">
        <v>536.39</v>
      </c>
    </row>
    <row r="247" spans="1:7">
      <c r="A247" s="219">
        <v>43447</v>
      </c>
      <c r="B247" s="212" t="s">
        <v>1907</v>
      </c>
      <c r="C247" s="219" t="s">
        <v>23</v>
      </c>
      <c r="D247" s="219" t="s">
        <v>285</v>
      </c>
      <c r="E247" s="348">
        <f t="shared" si="3"/>
        <v>658.73</v>
      </c>
      <c r="F247" s="220"/>
      <c r="G247" s="220">
        <v>658.73</v>
      </c>
    </row>
    <row r="248" spans="1:7">
      <c r="A248" s="219">
        <v>43448</v>
      </c>
      <c r="B248" s="212" t="s">
        <v>1908</v>
      </c>
      <c r="C248" s="219" t="s">
        <v>23</v>
      </c>
      <c r="D248" s="219" t="s">
        <v>285</v>
      </c>
      <c r="E248" s="348">
        <f t="shared" si="3"/>
        <v>922.22</v>
      </c>
      <c r="F248" s="220"/>
      <c r="G248" s="220">
        <v>922.22</v>
      </c>
    </row>
    <row r="249" spans="1:7">
      <c r="A249" s="219">
        <v>13761</v>
      </c>
      <c r="B249" s="212" t="s">
        <v>1909</v>
      </c>
      <c r="C249" s="219" t="s">
        <v>23</v>
      </c>
      <c r="D249" s="219" t="s">
        <v>285</v>
      </c>
      <c r="E249" s="348">
        <f t="shared" si="3"/>
        <v>3206.66</v>
      </c>
      <c r="F249" s="220">
        <v>3206.66</v>
      </c>
      <c r="G249" s="220">
        <v>2201.31</v>
      </c>
    </row>
    <row r="250" spans="1:7">
      <c r="A250" s="219">
        <v>4814</v>
      </c>
      <c r="B250" s="212" t="s">
        <v>1910</v>
      </c>
      <c r="C250" s="219" t="s">
        <v>23</v>
      </c>
      <c r="D250" s="219" t="s">
        <v>285</v>
      </c>
      <c r="E250" s="348">
        <f t="shared" si="3"/>
        <v>50.85</v>
      </c>
      <c r="F250" s="220">
        <v>50.85</v>
      </c>
      <c r="G250" s="220">
        <v>51.29</v>
      </c>
    </row>
    <row r="251" spans="1:7">
      <c r="A251" s="219">
        <v>44473</v>
      </c>
      <c r="B251" s="212" t="s">
        <v>1911</v>
      </c>
      <c r="C251" s="219" t="s">
        <v>23</v>
      </c>
      <c r="D251" s="219" t="s">
        <v>285</v>
      </c>
      <c r="E251" s="348">
        <f t="shared" si="3"/>
        <v>2452.2800000000002</v>
      </c>
      <c r="F251" s="220"/>
      <c r="G251" s="220">
        <v>2452.2800000000002</v>
      </c>
    </row>
    <row r="252" spans="1:7">
      <c r="A252" s="219">
        <v>6122</v>
      </c>
      <c r="B252" s="212" t="s">
        <v>1912</v>
      </c>
      <c r="C252" s="219" t="s">
        <v>134</v>
      </c>
      <c r="D252" s="219" t="s">
        <v>285</v>
      </c>
      <c r="E252" s="348">
        <f t="shared" si="3"/>
        <v>22.73</v>
      </c>
      <c r="F252" s="220">
        <v>22.73</v>
      </c>
      <c r="G252" s="220">
        <v>36.58</v>
      </c>
    </row>
    <row r="253" spans="1:7">
      <c r="A253" s="219">
        <v>40810</v>
      </c>
      <c r="B253" s="212" t="s">
        <v>1913</v>
      </c>
      <c r="C253" s="219" t="s">
        <v>426</v>
      </c>
      <c r="D253" s="219" t="s">
        <v>285</v>
      </c>
      <c r="E253" s="348">
        <f t="shared" si="3"/>
        <v>4009.61</v>
      </c>
      <c r="F253" s="220">
        <v>4009.61</v>
      </c>
      <c r="G253" s="220">
        <v>6408.42</v>
      </c>
    </row>
    <row r="254" spans="1:7">
      <c r="A254" s="219">
        <v>21100</v>
      </c>
      <c r="B254" s="212" t="s">
        <v>1914</v>
      </c>
      <c r="C254" s="219" t="s">
        <v>23</v>
      </c>
      <c r="D254" s="219" t="s">
        <v>285</v>
      </c>
      <c r="E254" s="348">
        <f t="shared" si="3"/>
        <v>3845.1</v>
      </c>
      <c r="F254" s="220"/>
      <c r="G254" s="220">
        <v>3845.1</v>
      </c>
    </row>
    <row r="255" spans="1:7">
      <c r="A255" s="219">
        <v>11811</v>
      </c>
      <c r="B255" s="212" t="s">
        <v>1915</v>
      </c>
      <c r="C255" s="219" t="s">
        <v>23</v>
      </c>
      <c r="D255" s="219" t="s">
        <v>285</v>
      </c>
      <c r="E255" s="348">
        <f t="shared" si="3"/>
        <v>5550.48</v>
      </c>
      <c r="F255" s="220"/>
      <c r="G255" s="220">
        <v>5550.48</v>
      </c>
    </row>
    <row r="256" spans="1:7">
      <c r="A256" s="219">
        <v>11816</v>
      </c>
      <c r="B256" s="212" t="s">
        <v>1916</v>
      </c>
      <c r="C256" s="219" t="s">
        <v>23</v>
      </c>
      <c r="D256" s="219" t="s">
        <v>1699</v>
      </c>
      <c r="E256" s="348">
        <f t="shared" si="3"/>
        <v>4100</v>
      </c>
      <c r="F256" s="220"/>
      <c r="G256" s="220">
        <v>4100</v>
      </c>
    </row>
    <row r="257" spans="1:7">
      <c r="A257" s="219">
        <v>11814</v>
      </c>
      <c r="B257" s="212" t="s">
        <v>1917</v>
      </c>
      <c r="C257" s="219" t="s">
        <v>23</v>
      </c>
      <c r="D257" s="219" t="s">
        <v>285</v>
      </c>
      <c r="E257" s="348">
        <f t="shared" si="3"/>
        <v>8924.67</v>
      </c>
      <c r="F257" s="220"/>
      <c r="G257" s="220">
        <v>8924.67</v>
      </c>
    </row>
    <row r="258" spans="1:7">
      <c r="A258" s="219">
        <v>14186</v>
      </c>
      <c r="B258" s="212" t="s">
        <v>1918</v>
      </c>
      <c r="C258" s="219" t="s">
        <v>23</v>
      </c>
      <c r="D258" s="219" t="s">
        <v>285</v>
      </c>
      <c r="E258" s="348">
        <f t="shared" si="3"/>
        <v>11206.13</v>
      </c>
      <c r="F258" s="220"/>
      <c r="G258" s="220">
        <v>11206.13</v>
      </c>
    </row>
    <row r="259" spans="1:7">
      <c r="A259" s="219">
        <v>14185</v>
      </c>
      <c r="B259" s="212" t="s">
        <v>1919</v>
      </c>
      <c r="C259" s="219" t="s">
        <v>23</v>
      </c>
      <c r="D259" s="219" t="s">
        <v>285</v>
      </c>
      <c r="E259" s="348">
        <f t="shared" si="3"/>
        <v>14516.3</v>
      </c>
      <c r="F259" s="220"/>
      <c r="G259" s="220">
        <v>14516.3</v>
      </c>
    </row>
    <row r="260" spans="1:7">
      <c r="A260" s="219">
        <v>44498</v>
      </c>
      <c r="B260" s="212" t="s">
        <v>1920</v>
      </c>
      <c r="C260" s="219" t="s">
        <v>23</v>
      </c>
      <c r="D260" s="219" t="s">
        <v>285</v>
      </c>
      <c r="E260" s="348">
        <f t="shared" si="3"/>
        <v>318204.48</v>
      </c>
      <c r="F260" s="220"/>
      <c r="G260" s="220">
        <v>318204.48</v>
      </c>
    </row>
    <row r="261" spans="1:7">
      <c r="A261" s="219">
        <v>34469</v>
      </c>
      <c r="B261" s="212" t="s">
        <v>1921</v>
      </c>
      <c r="C261" s="219" t="s">
        <v>23</v>
      </c>
      <c r="D261" s="219" t="s">
        <v>285</v>
      </c>
      <c r="E261" s="348">
        <f t="shared" si="3"/>
        <v>11310.87</v>
      </c>
      <c r="F261" s="220"/>
      <c r="G261" s="220">
        <v>11310.87</v>
      </c>
    </row>
    <row r="262" spans="1:7">
      <c r="A262" s="219">
        <v>34476</v>
      </c>
      <c r="B262" s="212" t="s">
        <v>1922</v>
      </c>
      <c r="C262" s="219" t="s">
        <v>23</v>
      </c>
      <c r="D262" s="219" t="s">
        <v>285</v>
      </c>
      <c r="E262" s="348">
        <f t="shared" si="3"/>
        <v>5899.09</v>
      </c>
      <c r="F262" s="220"/>
      <c r="G262" s="220">
        <v>5899.09</v>
      </c>
    </row>
    <row r="263" spans="1:7">
      <c r="A263" s="219">
        <v>34477</v>
      </c>
      <c r="B263" s="212" t="s">
        <v>1923</v>
      </c>
      <c r="C263" s="219" t="s">
        <v>23</v>
      </c>
      <c r="D263" s="219" t="s">
        <v>285</v>
      </c>
      <c r="E263" s="348">
        <f t="shared" si="3"/>
        <v>7829.24</v>
      </c>
      <c r="F263" s="220"/>
      <c r="G263" s="220">
        <v>7829.24</v>
      </c>
    </row>
    <row r="264" spans="1:7">
      <c r="A264" s="219">
        <v>34482</v>
      </c>
      <c r="B264" s="212" t="s">
        <v>1924</v>
      </c>
      <c r="C264" s="219" t="s">
        <v>23</v>
      </c>
      <c r="D264" s="219" t="s">
        <v>285</v>
      </c>
      <c r="E264" s="348">
        <f t="shared" si="3"/>
        <v>7312.08</v>
      </c>
      <c r="F264" s="220"/>
      <c r="G264" s="220">
        <v>7312.08</v>
      </c>
    </row>
    <row r="265" spans="1:7">
      <c r="A265" s="219">
        <v>34472</v>
      </c>
      <c r="B265" s="212" t="s">
        <v>1925</v>
      </c>
      <c r="C265" s="219" t="s">
        <v>23</v>
      </c>
      <c r="D265" s="219" t="s">
        <v>1699</v>
      </c>
      <c r="E265" s="348">
        <f t="shared" si="3"/>
        <v>3480</v>
      </c>
      <c r="F265" s="220"/>
      <c r="G265" s="220">
        <v>3480</v>
      </c>
    </row>
    <row r="266" spans="1:7">
      <c r="A266" s="219">
        <v>42425</v>
      </c>
      <c r="B266" s="212" t="s">
        <v>1926</v>
      </c>
      <c r="C266" s="219" t="s">
        <v>23</v>
      </c>
      <c r="D266" s="219" t="s">
        <v>285</v>
      </c>
      <c r="E266" s="348">
        <f t="shared" si="3"/>
        <v>2985.45</v>
      </c>
      <c r="F266" s="220">
        <v>2985.45</v>
      </c>
      <c r="G266" s="220">
        <v>2611.6999999999998</v>
      </c>
    </row>
    <row r="267" spans="1:7">
      <c r="A267" s="219">
        <v>42422</v>
      </c>
      <c r="B267" s="212" t="s">
        <v>1927</v>
      </c>
      <c r="C267" s="219" t="s">
        <v>23</v>
      </c>
      <c r="D267" s="219" t="s">
        <v>1699</v>
      </c>
      <c r="E267" s="348">
        <f t="shared" si="3"/>
        <v>4432</v>
      </c>
      <c r="F267" s="220">
        <v>4432</v>
      </c>
      <c r="G267" s="220">
        <v>3877.16</v>
      </c>
    </row>
    <row r="268" spans="1:7">
      <c r="A268" s="219">
        <v>43184</v>
      </c>
      <c r="B268" s="212" t="s">
        <v>1928</v>
      </c>
      <c r="C268" s="219" t="s">
        <v>23</v>
      </c>
      <c r="D268" s="219" t="s">
        <v>285</v>
      </c>
      <c r="E268" s="348">
        <f t="shared" ref="E268:E331" si="4">IF(F268=0,G268,F268)</f>
        <v>6125.45</v>
      </c>
      <c r="F268" s="220">
        <v>6125.45</v>
      </c>
      <c r="G268" s="220">
        <v>5358.61</v>
      </c>
    </row>
    <row r="269" spans="1:7">
      <c r="A269" s="219">
        <v>42424</v>
      </c>
      <c r="B269" s="212" t="s">
        <v>1929</v>
      </c>
      <c r="C269" s="219" t="s">
        <v>23</v>
      </c>
      <c r="D269" s="219" t="s">
        <v>285</v>
      </c>
      <c r="E269" s="348">
        <f t="shared" si="4"/>
        <v>2666.27</v>
      </c>
      <c r="F269" s="220">
        <v>2666.27</v>
      </c>
      <c r="G269" s="220">
        <v>2332.48</v>
      </c>
    </row>
    <row r="270" spans="1:7">
      <c r="A270" s="219">
        <v>42416</v>
      </c>
      <c r="B270" s="212" t="s">
        <v>1930</v>
      </c>
      <c r="C270" s="219" t="s">
        <v>23</v>
      </c>
      <c r="D270" s="219" t="s">
        <v>285</v>
      </c>
      <c r="E270" s="348">
        <f t="shared" si="4"/>
        <v>11493.97</v>
      </c>
      <c r="F270" s="220">
        <v>11493.97</v>
      </c>
      <c r="G270" s="220">
        <v>10055.040000000001</v>
      </c>
    </row>
    <row r="271" spans="1:7">
      <c r="A271" s="219">
        <v>42417</v>
      </c>
      <c r="B271" s="212" t="s">
        <v>1931</v>
      </c>
      <c r="C271" s="219" t="s">
        <v>23</v>
      </c>
      <c r="D271" s="219" t="s">
        <v>285</v>
      </c>
      <c r="E271" s="348">
        <f t="shared" si="4"/>
        <v>12885.68</v>
      </c>
      <c r="F271" s="220">
        <v>12885.68</v>
      </c>
      <c r="G271" s="220">
        <v>11272.53</v>
      </c>
    </row>
    <row r="272" spans="1:7">
      <c r="A272" s="219">
        <v>42419</v>
      </c>
      <c r="B272" s="212" t="s">
        <v>1932</v>
      </c>
      <c r="C272" s="219" t="s">
        <v>23</v>
      </c>
      <c r="D272" s="219" t="s">
        <v>285</v>
      </c>
      <c r="E272" s="348">
        <f t="shared" si="4"/>
        <v>14558.08</v>
      </c>
      <c r="F272" s="220">
        <v>14558.08</v>
      </c>
      <c r="G272" s="220">
        <v>12735.56</v>
      </c>
    </row>
    <row r="273" spans="1:7">
      <c r="A273" s="219">
        <v>42420</v>
      </c>
      <c r="B273" s="212" t="s">
        <v>1933</v>
      </c>
      <c r="C273" s="219" t="s">
        <v>23</v>
      </c>
      <c r="D273" s="219" t="s">
        <v>285</v>
      </c>
      <c r="E273" s="348">
        <f t="shared" si="4"/>
        <v>20009.009999999998</v>
      </c>
      <c r="F273" s="220">
        <v>20009.009999999998</v>
      </c>
      <c r="G273" s="220">
        <v>17504.09</v>
      </c>
    </row>
    <row r="274" spans="1:7">
      <c r="A274" s="219">
        <v>42421</v>
      </c>
      <c r="B274" s="212" t="s">
        <v>1934</v>
      </c>
      <c r="C274" s="219" t="s">
        <v>23</v>
      </c>
      <c r="D274" s="219" t="s">
        <v>285</v>
      </c>
      <c r="E274" s="348">
        <f t="shared" si="4"/>
        <v>24276.06</v>
      </c>
      <c r="F274" s="220">
        <v>24276.06</v>
      </c>
      <c r="G274" s="220">
        <v>21236.95</v>
      </c>
    </row>
    <row r="275" spans="1:7">
      <c r="A275" s="219">
        <v>39556</v>
      </c>
      <c r="B275" s="212" t="s">
        <v>1935</v>
      </c>
      <c r="C275" s="219" t="s">
        <v>23</v>
      </c>
      <c r="D275" s="219" t="s">
        <v>285</v>
      </c>
      <c r="E275" s="348">
        <f t="shared" si="4"/>
        <v>8430.5300000000007</v>
      </c>
      <c r="F275" s="220">
        <v>8430.5300000000007</v>
      </c>
      <c r="G275" s="220">
        <v>7375.12</v>
      </c>
    </row>
    <row r="276" spans="1:7">
      <c r="A276" s="219">
        <v>39557</v>
      </c>
      <c r="B276" s="212" t="s">
        <v>1936</v>
      </c>
      <c r="C276" s="219" t="s">
        <v>23</v>
      </c>
      <c r="D276" s="219" t="s">
        <v>285</v>
      </c>
      <c r="E276" s="348">
        <f t="shared" si="4"/>
        <v>9077.84</v>
      </c>
      <c r="F276" s="220">
        <v>9077.84</v>
      </c>
      <c r="G276" s="220">
        <v>7941.39</v>
      </c>
    </row>
    <row r="277" spans="1:7">
      <c r="A277" s="219">
        <v>39559</v>
      </c>
      <c r="B277" s="212" t="s">
        <v>1937</v>
      </c>
      <c r="C277" s="219" t="s">
        <v>23</v>
      </c>
      <c r="D277" s="219" t="s">
        <v>285</v>
      </c>
      <c r="E277" s="348">
        <f t="shared" si="4"/>
        <v>13415.31</v>
      </c>
      <c r="F277" s="220">
        <v>13415.31</v>
      </c>
      <c r="G277" s="220">
        <v>11735.85</v>
      </c>
    </row>
    <row r="278" spans="1:7">
      <c r="A278" s="219">
        <v>39560</v>
      </c>
      <c r="B278" s="212" t="s">
        <v>1938</v>
      </c>
      <c r="C278" s="219" t="s">
        <v>23</v>
      </c>
      <c r="D278" s="219" t="s">
        <v>285</v>
      </c>
      <c r="E278" s="348">
        <f t="shared" si="4"/>
        <v>15520.2</v>
      </c>
      <c r="F278" s="220">
        <v>15520.2</v>
      </c>
      <c r="G278" s="220">
        <v>13577.23</v>
      </c>
    </row>
    <row r="279" spans="1:7">
      <c r="A279" s="219">
        <v>39561</v>
      </c>
      <c r="B279" s="212" t="s">
        <v>1939</v>
      </c>
      <c r="C279" s="219" t="s">
        <v>23</v>
      </c>
      <c r="D279" s="219" t="s">
        <v>285</v>
      </c>
      <c r="E279" s="348">
        <f t="shared" si="4"/>
        <v>16236.11</v>
      </c>
      <c r="F279" s="220">
        <v>16236.11</v>
      </c>
      <c r="G279" s="220">
        <v>14203.52</v>
      </c>
    </row>
    <row r="280" spans="1:7">
      <c r="A280" s="219">
        <v>43195</v>
      </c>
      <c r="B280" s="212" t="s">
        <v>1940</v>
      </c>
      <c r="C280" s="219" t="s">
        <v>23</v>
      </c>
      <c r="D280" s="219" t="s">
        <v>285</v>
      </c>
      <c r="E280" s="348">
        <f t="shared" si="4"/>
        <v>7045.45</v>
      </c>
      <c r="F280" s="220">
        <v>7045.45</v>
      </c>
      <c r="G280" s="220">
        <v>6163.44</v>
      </c>
    </row>
    <row r="281" spans="1:7">
      <c r="A281" s="219">
        <v>43196</v>
      </c>
      <c r="B281" s="212" t="s">
        <v>1941</v>
      </c>
      <c r="C281" s="219" t="s">
        <v>23</v>
      </c>
      <c r="D281" s="219" t="s">
        <v>285</v>
      </c>
      <c r="E281" s="348">
        <f t="shared" si="4"/>
        <v>8731.83</v>
      </c>
      <c r="F281" s="220">
        <v>8731.83</v>
      </c>
      <c r="G281" s="220">
        <v>7638.69</v>
      </c>
    </row>
    <row r="282" spans="1:7">
      <c r="A282" s="219">
        <v>43198</v>
      </c>
      <c r="B282" s="212" t="s">
        <v>1942</v>
      </c>
      <c r="C282" s="219" t="s">
        <v>23</v>
      </c>
      <c r="D282" s="219" t="s">
        <v>285</v>
      </c>
      <c r="E282" s="348">
        <f t="shared" si="4"/>
        <v>12975.29</v>
      </c>
      <c r="F282" s="220">
        <v>12975.29</v>
      </c>
      <c r="G282" s="220">
        <v>11350.92</v>
      </c>
    </row>
    <row r="283" spans="1:7">
      <c r="A283" s="219">
        <v>43199</v>
      </c>
      <c r="B283" s="212" t="s">
        <v>1943</v>
      </c>
      <c r="C283" s="219" t="s">
        <v>23</v>
      </c>
      <c r="D283" s="219" t="s">
        <v>285</v>
      </c>
      <c r="E283" s="348">
        <f t="shared" si="4"/>
        <v>13450.75</v>
      </c>
      <c r="F283" s="220">
        <v>13450.75</v>
      </c>
      <c r="G283" s="220">
        <v>11766.86</v>
      </c>
    </row>
    <row r="284" spans="1:7">
      <c r="A284" s="219">
        <v>43200</v>
      </c>
      <c r="B284" s="212" t="s">
        <v>1944</v>
      </c>
      <c r="C284" s="219" t="s">
        <v>23</v>
      </c>
      <c r="D284" s="219" t="s">
        <v>285</v>
      </c>
      <c r="E284" s="348">
        <f t="shared" si="4"/>
        <v>15435.71</v>
      </c>
      <c r="F284" s="220">
        <v>15435.71</v>
      </c>
      <c r="G284" s="220">
        <v>13503.32</v>
      </c>
    </row>
    <row r="285" spans="1:7">
      <c r="A285" s="219">
        <v>43190</v>
      </c>
      <c r="B285" s="212" t="s">
        <v>1945</v>
      </c>
      <c r="C285" s="219" t="s">
        <v>23</v>
      </c>
      <c r="D285" s="219" t="s">
        <v>285</v>
      </c>
      <c r="E285" s="348">
        <f t="shared" si="4"/>
        <v>2396.02</v>
      </c>
      <c r="F285" s="220">
        <v>2396.02</v>
      </c>
      <c r="G285" s="220">
        <v>2096.06</v>
      </c>
    </row>
    <row r="286" spans="1:7">
      <c r="A286" s="219">
        <v>39555</v>
      </c>
      <c r="B286" s="212" t="s">
        <v>1946</v>
      </c>
      <c r="C286" s="219" t="s">
        <v>23</v>
      </c>
      <c r="D286" s="219" t="s">
        <v>285</v>
      </c>
      <c r="E286" s="348">
        <f t="shared" si="4"/>
        <v>2591.88</v>
      </c>
      <c r="F286" s="220">
        <v>2591.88</v>
      </c>
      <c r="G286" s="220">
        <v>2267.4</v>
      </c>
    </row>
    <row r="287" spans="1:7">
      <c r="A287" s="219">
        <v>43191</v>
      </c>
      <c r="B287" s="212" t="s">
        <v>1947</v>
      </c>
      <c r="C287" s="219" t="s">
        <v>23</v>
      </c>
      <c r="D287" s="219" t="s">
        <v>285</v>
      </c>
      <c r="E287" s="348">
        <f t="shared" si="4"/>
        <v>3447.55</v>
      </c>
      <c r="F287" s="220">
        <v>3447.55</v>
      </c>
      <c r="G287" s="220">
        <v>3015.95</v>
      </c>
    </row>
    <row r="288" spans="1:7">
      <c r="A288" s="219">
        <v>39548</v>
      </c>
      <c r="B288" s="212" t="s">
        <v>1948</v>
      </c>
      <c r="C288" s="219" t="s">
        <v>23</v>
      </c>
      <c r="D288" s="219" t="s">
        <v>285</v>
      </c>
      <c r="E288" s="348">
        <f t="shared" si="4"/>
        <v>3844.55</v>
      </c>
      <c r="F288" s="220">
        <v>3844.55</v>
      </c>
      <c r="G288" s="220">
        <v>3363.26</v>
      </c>
    </row>
    <row r="289" spans="1:7">
      <c r="A289" s="219">
        <v>43192</v>
      </c>
      <c r="B289" s="212" t="s">
        <v>1949</v>
      </c>
      <c r="C289" s="219" t="s">
        <v>23</v>
      </c>
      <c r="D289" s="219" t="s">
        <v>285</v>
      </c>
      <c r="E289" s="348">
        <f t="shared" si="4"/>
        <v>4515.9799999999996</v>
      </c>
      <c r="F289" s="220">
        <v>4515.9799999999996</v>
      </c>
      <c r="G289" s="220">
        <v>3950.63</v>
      </c>
    </row>
    <row r="290" spans="1:7">
      <c r="A290" s="219">
        <v>39554</v>
      </c>
      <c r="B290" s="212" t="s">
        <v>1950</v>
      </c>
      <c r="C290" s="219" t="s">
        <v>23</v>
      </c>
      <c r="D290" s="219" t="s">
        <v>285</v>
      </c>
      <c r="E290" s="348">
        <f t="shared" si="4"/>
        <v>5083.8500000000004</v>
      </c>
      <c r="F290" s="220">
        <v>5083.8500000000004</v>
      </c>
      <c r="G290" s="220">
        <v>4447.3999999999996</v>
      </c>
    </row>
    <row r="291" spans="1:7">
      <c r="A291" s="219">
        <v>43194</v>
      </c>
      <c r="B291" s="212" t="s">
        <v>1951</v>
      </c>
      <c r="C291" s="219" t="s">
        <v>23</v>
      </c>
      <c r="D291" s="219" t="s">
        <v>285</v>
      </c>
      <c r="E291" s="348">
        <f t="shared" si="4"/>
        <v>2052.6</v>
      </c>
      <c r="F291" s="220">
        <v>2052.6</v>
      </c>
      <c r="G291" s="220">
        <v>1795.63</v>
      </c>
    </row>
    <row r="292" spans="1:7">
      <c r="A292" s="219">
        <v>39551</v>
      </c>
      <c r="B292" s="212" t="s">
        <v>1952</v>
      </c>
      <c r="C292" s="219" t="s">
        <v>23</v>
      </c>
      <c r="D292" s="219" t="s">
        <v>285</v>
      </c>
      <c r="E292" s="348">
        <f t="shared" si="4"/>
        <v>2260.13</v>
      </c>
      <c r="F292" s="220">
        <v>2260.13</v>
      </c>
      <c r="G292" s="220">
        <v>1977.19</v>
      </c>
    </row>
    <row r="293" spans="1:7">
      <c r="A293" s="219">
        <v>43185</v>
      </c>
      <c r="B293" s="212" t="s">
        <v>1953</v>
      </c>
      <c r="C293" s="219" t="s">
        <v>23</v>
      </c>
      <c r="D293" s="219" t="s">
        <v>285</v>
      </c>
      <c r="E293" s="348">
        <f t="shared" si="4"/>
        <v>6422.89</v>
      </c>
      <c r="F293" s="220">
        <v>6422.89</v>
      </c>
      <c r="G293" s="220">
        <v>5618.81</v>
      </c>
    </row>
    <row r="294" spans="1:7">
      <c r="A294" s="219">
        <v>43186</v>
      </c>
      <c r="B294" s="212" t="s">
        <v>1954</v>
      </c>
      <c r="C294" s="219" t="s">
        <v>23</v>
      </c>
      <c r="D294" s="219" t="s">
        <v>285</v>
      </c>
      <c r="E294" s="348">
        <f t="shared" si="4"/>
        <v>6774.85</v>
      </c>
      <c r="F294" s="220">
        <v>6774.85</v>
      </c>
      <c r="G294" s="220">
        <v>5926.71</v>
      </c>
    </row>
    <row r="295" spans="1:7">
      <c r="A295" s="219">
        <v>43187</v>
      </c>
      <c r="B295" s="212" t="s">
        <v>1955</v>
      </c>
      <c r="C295" s="219" t="s">
        <v>23</v>
      </c>
      <c r="D295" s="219" t="s">
        <v>285</v>
      </c>
      <c r="E295" s="348">
        <f t="shared" si="4"/>
        <v>8990.2900000000009</v>
      </c>
      <c r="F295" s="220">
        <v>8990.2900000000009</v>
      </c>
      <c r="G295" s="220">
        <v>7864.8</v>
      </c>
    </row>
    <row r="296" spans="1:7">
      <c r="A296" s="219">
        <v>43188</v>
      </c>
      <c r="B296" s="212" t="s">
        <v>1956</v>
      </c>
      <c r="C296" s="219" t="s">
        <v>23</v>
      </c>
      <c r="D296" s="219" t="s">
        <v>285</v>
      </c>
      <c r="E296" s="348">
        <f t="shared" si="4"/>
        <v>10892.93</v>
      </c>
      <c r="F296" s="220">
        <v>10892.93</v>
      </c>
      <c r="G296" s="220">
        <v>9529.25</v>
      </c>
    </row>
    <row r="297" spans="1:7">
      <c r="A297" s="219">
        <v>43189</v>
      </c>
      <c r="B297" s="212" t="s">
        <v>1957</v>
      </c>
      <c r="C297" s="219" t="s">
        <v>23</v>
      </c>
      <c r="D297" s="219" t="s">
        <v>285</v>
      </c>
      <c r="E297" s="348">
        <f t="shared" si="4"/>
        <v>12252.73</v>
      </c>
      <c r="F297" s="220">
        <v>12252.73</v>
      </c>
      <c r="G297" s="220">
        <v>10718.82</v>
      </c>
    </row>
    <row r="298" spans="1:7">
      <c r="A298" s="219">
        <v>39580</v>
      </c>
      <c r="B298" s="212" t="s">
        <v>1958</v>
      </c>
      <c r="C298" s="219" t="s">
        <v>23</v>
      </c>
      <c r="D298" s="219" t="s">
        <v>285</v>
      </c>
      <c r="E298" s="348">
        <f t="shared" si="4"/>
        <v>96556.52</v>
      </c>
      <c r="F298" s="220">
        <v>96556.52</v>
      </c>
      <c r="G298" s="220">
        <v>84468.66</v>
      </c>
    </row>
    <row r="299" spans="1:7">
      <c r="A299" s="219">
        <v>39577</v>
      </c>
      <c r="B299" s="212" t="s">
        <v>1959</v>
      </c>
      <c r="C299" s="219" t="s">
        <v>23</v>
      </c>
      <c r="D299" s="219" t="s">
        <v>285</v>
      </c>
      <c r="E299" s="348">
        <f t="shared" si="4"/>
        <v>30221.99</v>
      </c>
      <c r="F299" s="220">
        <v>30221.99</v>
      </c>
      <c r="G299" s="220">
        <v>26438.51</v>
      </c>
    </row>
    <row r="300" spans="1:7">
      <c r="A300" s="219">
        <v>39578</v>
      </c>
      <c r="B300" s="212" t="s">
        <v>1960</v>
      </c>
      <c r="C300" s="219" t="s">
        <v>23</v>
      </c>
      <c r="D300" s="219" t="s">
        <v>285</v>
      </c>
      <c r="E300" s="348">
        <f t="shared" si="4"/>
        <v>39002.07</v>
      </c>
      <c r="F300" s="220">
        <v>39002.07</v>
      </c>
      <c r="G300" s="220">
        <v>34119.42</v>
      </c>
    </row>
    <row r="301" spans="1:7">
      <c r="A301" s="219">
        <v>39579</v>
      </c>
      <c r="B301" s="212" t="s">
        <v>1961</v>
      </c>
      <c r="C301" s="219" t="s">
        <v>23</v>
      </c>
      <c r="D301" s="219" t="s">
        <v>285</v>
      </c>
      <c r="E301" s="348">
        <f t="shared" si="4"/>
        <v>56744.959999999999</v>
      </c>
      <c r="F301" s="220">
        <v>56744.959999999999</v>
      </c>
      <c r="G301" s="220">
        <v>49641.08</v>
      </c>
    </row>
    <row r="302" spans="1:7">
      <c r="A302" s="219">
        <v>39826</v>
      </c>
      <c r="B302" s="212" t="s">
        <v>1962</v>
      </c>
      <c r="C302" s="219" t="s">
        <v>23</v>
      </c>
      <c r="D302" s="219" t="s">
        <v>285</v>
      </c>
      <c r="E302" s="348">
        <f t="shared" si="4"/>
        <v>6969.31</v>
      </c>
      <c r="F302" s="220">
        <v>6969.31</v>
      </c>
      <c r="G302" s="220">
        <v>6096.83</v>
      </c>
    </row>
    <row r="303" spans="1:7">
      <c r="A303" s="219">
        <v>10700</v>
      </c>
      <c r="B303" s="212" t="s">
        <v>1963</v>
      </c>
      <c r="C303" s="219" t="s">
        <v>23</v>
      </c>
      <c r="D303" s="219" t="s">
        <v>285</v>
      </c>
      <c r="E303" s="348">
        <f t="shared" si="4"/>
        <v>24073.87</v>
      </c>
      <c r="F303" s="220"/>
      <c r="G303" s="220">
        <v>24073.87</v>
      </c>
    </row>
    <row r="304" spans="1:7">
      <c r="A304" s="219">
        <v>346</v>
      </c>
      <c r="B304" s="212" t="s">
        <v>1964</v>
      </c>
      <c r="C304" s="219" t="s">
        <v>63</v>
      </c>
      <c r="D304" s="219" t="s">
        <v>285</v>
      </c>
      <c r="E304" s="348">
        <f t="shared" si="4"/>
        <v>30.62</v>
      </c>
      <c r="F304" s="220">
        <v>30.62</v>
      </c>
      <c r="G304" s="220">
        <v>25</v>
      </c>
    </row>
    <row r="305" spans="1:7">
      <c r="A305" s="219">
        <v>3312</v>
      </c>
      <c r="B305" s="212" t="s">
        <v>1965</v>
      </c>
      <c r="C305" s="219" t="s">
        <v>63</v>
      </c>
      <c r="D305" s="219" t="s">
        <v>285</v>
      </c>
      <c r="E305" s="348">
        <f t="shared" si="4"/>
        <v>27.12</v>
      </c>
      <c r="F305" s="220">
        <v>27.12</v>
      </c>
      <c r="G305" s="220">
        <v>22.14</v>
      </c>
    </row>
    <row r="306" spans="1:7">
      <c r="A306" s="219">
        <v>339</v>
      </c>
      <c r="B306" s="212" t="s">
        <v>1966</v>
      </c>
      <c r="C306" s="219" t="s">
        <v>65</v>
      </c>
      <c r="D306" s="219" t="s">
        <v>285</v>
      </c>
      <c r="E306" s="348">
        <f t="shared" si="4"/>
        <v>1.58</v>
      </c>
      <c r="F306" s="220">
        <v>1.58</v>
      </c>
      <c r="G306" s="220">
        <v>1.29</v>
      </c>
    </row>
    <row r="307" spans="1:7">
      <c r="A307" s="219">
        <v>340</v>
      </c>
      <c r="B307" s="212" t="s">
        <v>1302</v>
      </c>
      <c r="C307" s="219" t="s">
        <v>65</v>
      </c>
      <c r="D307" s="219" t="s">
        <v>285</v>
      </c>
      <c r="E307" s="348">
        <f t="shared" si="4"/>
        <v>1.42</v>
      </c>
      <c r="F307" s="220">
        <v>1.42</v>
      </c>
      <c r="G307" s="220">
        <v>1.1599999999999999</v>
      </c>
    </row>
    <row r="308" spans="1:7">
      <c r="A308" s="219">
        <v>43130</v>
      </c>
      <c r="B308" s="212" t="s">
        <v>1289</v>
      </c>
      <c r="C308" s="219" t="s">
        <v>63</v>
      </c>
      <c r="D308" s="219" t="s">
        <v>1699</v>
      </c>
      <c r="E308" s="348">
        <f t="shared" si="4"/>
        <v>25.85</v>
      </c>
      <c r="F308" s="220">
        <v>25.85</v>
      </c>
      <c r="G308" s="220">
        <v>21.11</v>
      </c>
    </row>
    <row r="309" spans="1:7">
      <c r="A309" s="219">
        <v>344</v>
      </c>
      <c r="B309" s="212" t="s">
        <v>1967</v>
      </c>
      <c r="C309" s="219" t="s">
        <v>63</v>
      </c>
      <c r="D309" s="219" t="s">
        <v>285</v>
      </c>
      <c r="E309" s="348">
        <f t="shared" si="4"/>
        <v>33.979999999999997</v>
      </c>
      <c r="F309" s="220">
        <v>33.979999999999997</v>
      </c>
      <c r="G309" s="220">
        <v>27.75</v>
      </c>
    </row>
    <row r="310" spans="1:7">
      <c r="A310" s="219">
        <v>345</v>
      </c>
      <c r="B310" s="212" t="s">
        <v>1287</v>
      </c>
      <c r="C310" s="219" t="s">
        <v>63</v>
      </c>
      <c r="D310" s="219" t="s">
        <v>285</v>
      </c>
      <c r="E310" s="348">
        <f t="shared" si="4"/>
        <v>36.869999999999997</v>
      </c>
      <c r="F310" s="220">
        <v>36.869999999999997</v>
      </c>
      <c r="G310" s="220">
        <v>30.11</v>
      </c>
    </row>
    <row r="311" spans="1:7">
      <c r="A311" s="219">
        <v>43131</v>
      </c>
      <c r="B311" s="212" t="s">
        <v>180</v>
      </c>
      <c r="C311" s="219" t="s">
        <v>63</v>
      </c>
      <c r="D311" s="219" t="s">
        <v>285</v>
      </c>
      <c r="E311" s="348">
        <f t="shared" si="4"/>
        <v>30.03</v>
      </c>
      <c r="F311" s="220">
        <v>30.03</v>
      </c>
      <c r="G311" s="220">
        <v>24.52</v>
      </c>
    </row>
    <row r="312" spans="1:7">
      <c r="A312" s="219">
        <v>3313</v>
      </c>
      <c r="B312" s="212" t="s">
        <v>1968</v>
      </c>
      <c r="C312" s="219" t="s">
        <v>63</v>
      </c>
      <c r="D312" s="219" t="s">
        <v>285</v>
      </c>
      <c r="E312" s="348">
        <f t="shared" si="4"/>
        <v>34.9</v>
      </c>
      <c r="F312" s="220">
        <v>34.9</v>
      </c>
      <c r="G312" s="220">
        <v>28.5</v>
      </c>
    </row>
    <row r="313" spans="1:7">
      <c r="A313" s="219">
        <v>43132</v>
      </c>
      <c r="B313" s="212" t="s">
        <v>1254</v>
      </c>
      <c r="C313" s="219" t="s">
        <v>63</v>
      </c>
      <c r="D313" s="219" t="s">
        <v>285</v>
      </c>
      <c r="E313" s="348">
        <f t="shared" si="4"/>
        <v>25.85</v>
      </c>
      <c r="F313" s="220">
        <v>25.85</v>
      </c>
      <c r="G313" s="220">
        <v>21.11</v>
      </c>
    </row>
    <row r="314" spans="1:7">
      <c r="A314" s="219">
        <v>366</v>
      </c>
      <c r="B314" s="212" t="s">
        <v>1969</v>
      </c>
      <c r="C314" s="219" t="s">
        <v>58</v>
      </c>
      <c r="D314" s="219" t="s">
        <v>1699</v>
      </c>
      <c r="E314" s="348">
        <f t="shared" si="4"/>
        <v>150</v>
      </c>
      <c r="F314" s="220">
        <v>150</v>
      </c>
      <c r="G314" s="220">
        <v>78</v>
      </c>
    </row>
    <row r="315" spans="1:7">
      <c r="A315" s="219">
        <v>367</v>
      </c>
      <c r="B315" s="212" t="s">
        <v>1288</v>
      </c>
      <c r="C315" s="219" t="s">
        <v>58</v>
      </c>
      <c r="D315" s="219" t="s">
        <v>285</v>
      </c>
      <c r="E315" s="348">
        <f t="shared" si="4"/>
        <v>151.96</v>
      </c>
      <c r="F315" s="220">
        <v>151.96</v>
      </c>
      <c r="G315" s="220">
        <v>79.010000000000005</v>
      </c>
    </row>
    <row r="316" spans="1:7">
      <c r="A316" s="219">
        <v>370</v>
      </c>
      <c r="B316" s="212" t="s">
        <v>138</v>
      </c>
      <c r="C316" s="219" t="s">
        <v>58</v>
      </c>
      <c r="D316" s="219" t="s">
        <v>285</v>
      </c>
      <c r="E316" s="348">
        <f t="shared" si="4"/>
        <v>150</v>
      </c>
      <c r="F316" s="220">
        <v>150</v>
      </c>
      <c r="G316" s="220">
        <v>78</v>
      </c>
    </row>
    <row r="317" spans="1:7">
      <c r="A317" s="219">
        <v>368</v>
      </c>
      <c r="B317" s="212" t="s">
        <v>1970</v>
      </c>
      <c r="C317" s="219" t="s">
        <v>58</v>
      </c>
      <c r="D317" s="219" t="s">
        <v>285</v>
      </c>
      <c r="E317" s="348">
        <f t="shared" si="4"/>
        <v>75</v>
      </c>
      <c r="F317" s="220">
        <v>75</v>
      </c>
      <c r="G317" s="220">
        <v>39</v>
      </c>
    </row>
    <row r="318" spans="1:7">
      <c r="A318" s="219">
        <v>11075</v>
      </c>
      <c r="B318" s="212" t="s">
        <v>1971</v>
      </c>
      <c r="C318" s="219" t="s">
        <v>58</v>
      </c>
      <c r="D318" s="219" t="s">
        <v>285</v>
      </c>
      <c r="E318" s="348">
        <f t="shared" si="4"/>
        <v>1721.53</v>
      </c>
      <c r="F318" s="220">
        <v>1721.53</v>
      </c>
      <c r="G318" s="220">
        <v>895.19</v>
      </c>
    </row>
    <row r="319" spans="1:7">
      <c r="A319" s="219">
        <v>1381</v>
      </c>
      <c r="B319" s="212" t="s">
        <v>1330</v>
      </c>
      <c r="C319" s="219" t="s">
        <v>63</v>
      </c>
      <c r="D319" s="219" t="s">
        <v>1699</v>
      </c>
      <c r="E319" s="348">
        <f t="shared" si="4"/>
        <v>0.8</v>
      </c>
      <c r="F319" s="220">
        <v>0.8</v>
      </c>
      <c r="G319" s="220">
        <v>0.8</v>
      </c>
    </row>
    <row r="320" spans="1:7">
      <c r="A320" s="219">
        <v>34353</v>
      </c>
      <c r="B320" s="212" t="s">
        <v>293</v>
      </c>
      <c r="C320" s="219" t="s">
        <v>63</v>
      </c>
      <c r="D320" s="219" t="s">
        <v>285</v>
      </c>
      <c r="E320" s="348">
        <f t="shared" si="4"/>
        <v>1.49</v>
      </c>
      <c r="F320" s="220">
        <v>1.49</v>
      </c>
      <c r="G320" s="220">
        <v>1.49</v>
      </c>
    </row>
    <row r="321" spans="1:7">
      <c r="A321" s="219">
        <v>37595</v>
      </c>
      <c r="B321" s="212" t="s">
        <v>163</v>
      </c>
      <c r="C321" s="219" t="s">
        <v>63</v>
      </c>
      <c r="D321" s="219" t="s">
        <v>285</v>
      </c>
      <c r="E321" s="348">
        <f t="shared" si="4"/>
        <v>2.46</v>
      </c>
      <c r="F321" s="220">
        <v>2.46</v>
      </c>
      <c r="G321" s="220">
        <v>2.46</v>
      </c>
    </row>
    <row r="322" spans="1:7">
      <c r="A322" s="219">
        <v>37596</v>
      </c>
      <c r="B322" s="212" t="s">
        <v>1972</v>
      </c>
      <c r="C322" s="219" t="s">
        <v>63</v>
      </c>
      <c r="D322" s="219" t="s">
        <v>285</v>
      </c>
      <c r="E322" s="348">
        <f t="shared" si="4"/>
        <v>2.82</v>
      </c>
      <c r="F322" s="220">
        <v>2.82</v>
      </c>
      <c r="G322" s="220">
        <v>2.82</v>
      </c>
    </row>
    <row r="323" spans="1:7">
      <c r="A323" s="219">
        <v>371</v>
      </c>
      <c r="B323" s="212" t="s">
        <v>294</v>
      </c>
      <c r="C323" s="219" t="s">
        <v>63</v>
      </c>
      <c r="D323" s="219" t="s">
        <v>285</v>
      </c>
      <c r="E323" s="348">
        <f t="shared" si="4"/>
        <v>0.87</v>
      </c>
      <c r="F323" s="220">
        <v>0.87</v>
      </c>
      <c r="G323" s="220">
        <v>0.87</v>
      </c>
    </row>
    <row r="324" spans="1:7">
      <c r="A324" s="219">
        <v>37553</v>
      </c>
      <c r="B324" s="212" t="s">
        <v>1973</v>
      </c>
      <c r="C324" s="219" t="s">
        <v>63</v>
      </c>
      <c r="D324" s="219" t="s">
        <v>285</v>
      </c>
      <c r="E324" s="348">
        <f t="shared" si="4"/>
        <v>1.63</v>
      </c>
      <c r="F324" s="220">
        <v>1.63</v>
      </c>
      <c r="G324" s="220">
        <v>1.63</v>
      </c>
    </row>
    <row r="325" spans="1:7">
      <c r="A325" s="219">
        <v>37552</v>
      </c>
      <c r="B325" s="212" t="s">
        <v>1974</v>
      </c>
      <c r="C325" s="219" t="s">
        <v>63</v>
      </c>
      <c r="D325" s="219" t="s">
        <v>285</v>
      </c>
      <c r="E325" s="348">
        <f t="shared" si="4"/>
        <v>2.63</v>
      </c>
      <c r="F325" s="220">
        <v>2.63</v>
      </c>
      <c r="G325" s="220">
        <v>2.63</v>
      </c>
    </row>
    <row r="326" spans="1:7">
      <c r="A326" s="219">
        <v>36880</v>
      </c>
      <c r="B326" s="212" t="s">
        <v>1975</v>
      </c>
      <c r="C326" s="219" t="s">
        <v>63</v>
      </c>
      <c r="D326" s="219" t="s">
        <v>285</v>
      </c>
      <c r="E326" s="348">
        <f t="shared" si="4"/>
        <v>2.67</v>
      </c>
      <c r="F326" s="220">
        <v>2.67</v>
      </c>
      <c r="G326" s="220">
        <v>2.67</v>
      </c>
    </row>
    <row r="327" spans="1:7">
      <c r="A327" s="219">
        <v>34355</v>
      </c>
      <c r="B327" s="212" t="s">
        <v>1976</v>
      </c>
      <c r="C327" s="219" t="s">
        <v>63</v>
      </c>
      <c r="D327" s="219" t="s">
        <v>285</v>
      </c>
      <c r="E327" s="348">
        <f t="shared" si="4"/>
        <v>2.2999999999999998</v>
      </c>
      <c r="F327" s="220">
        <v>2.2999999999999998</v>
      </c>
      <c r="G327" s="220">
        <v>2.2999999999999998</v>
      </c>
    </row>
    <row r="328" spans="1:7">
      <c r="A328" s="219">
        <v>130</v>
      </c>
      <c r="B328" s="212" t="s">
        <v>1977</v>
      </c>
      <c r="C328" s="219" t="s">
        <v>63</v>
      </c>
      <c r="D328" s="219" t="s">
        <v>285</v>
      </c>
      <c r="E328" s="348">
        <f t="shared" si="4"/>
        <v>4.24</v>
      </c>
      <c r="F328" s="220">
        <v>4.24</v>
      </c>
      <c r="G328" s="220">
        <v>4.22</v>
      </c>
    </row>
    <row r="329" spans="1:7">
      <c r="A329" s="219">
        <v>135</v>
      </c>
      <c r="B329" s="212" t="s">
        <v>1281</v>
      </c>
      <c r="C329" s="219" t="s">
        <v>63</v>
      </c>
      <c r="D329" s="219" t="s">
        <v>285</v>
      </c>
      <c r="E329" s="348">
        <f t="shared" si="4"/>
        <v>3.41</v>
      </c>
      <c r="F329" s="220">
        <v>3.41</v>
      </c>
      <c r="G329" s="220">
        <v>3.4</v>
      </c>
    </row>
    <row r="330" spans="1:7">
      <c r="A330" s="219">
        <v>36886</v>
      </c>
      <c r="B330" s="212" t="s">
        <v>295</v>
      </c>
      <c r="C330" s="219" t="s">
        <v>63</v>
      </c>
      <c r="D330" s="219" t="s">
        <v>285</v>
      </c>
      <c r="E330" s="348">
        <f t="shared" si="4"/>
        <v>0.83</v>
      </c>
      <c r="F330" s="220">
        <v>0.83</v>
      </c>
      <c r="G330" s="220">
        <v>0.83</v>
      </c>
    </row>
    <row r="331" spans="1:7">
      <c r="A331" s="219">
        <v>38546</v>
      </c>
      <c r="B331" s="212" t="s">
        <v>1978</v>
      </c>
      <c r="C331" s="219" t="s">
        <v>58</v>
      </c>
      <c r="D331" s="219" t="s">
        <v>285</v>
      </c>
      <c r="E331" s="348">
        <f t="shared" si="4"/>
        <v>635.04</v>
      </c>
      <c r="F331" s="220">
        <v>635.04</v>
      </c>
      <c r="G331" s="220">
        <v>458.28</v>
      </c>
    </row>
    <row r="332" spans="1:7">
      <c r="A332" s="219">
        <v>34549</v>
      </c>
      <c r="B332" s="212" t="s">
        <v>1979</v>
      </c>
      <c r="C332" s="219" t="s">
        <v>58</v>
      </c>
      <c r="D332" s="219" t="s">
        <v>285</v>
      </c>
      <c r="E332" s="348">
        <f t="shared" ref="E332:E395" si="5">IF(F332=0,G332,F332)</f>
        <v>747.19</v>
      </c>
      <c r="F332" s="220"/>
      <c r="G332" s="220">
        <v>747.19</v>
      </c>
    </row>
    <row r="333" spans="1:7">
      <c r="A333" s="219">
        <v>6081</v>
      </c>
      <c r="B333" s="212" t="s">
        <v>1980</v>
      </c>
      <c r="C333" s="219" t="s">
        <v>58</v>
      </c>
      <c r="D333" s="219" t="s">
        <v>285</v>
      </c>
      <c r="E333" s="348">
        <f t="shared" si="5"/>
        <v>52.3</v>
      </c>
      <c r="F333" s="220"/>
      <c r="G333" s="220">
        <v>52.3</v>
      </c>
    </row>
    <row r="334" spans="1:7">
      <c r="A334" s="219">
        <v>6077</v>
      </c>
      <c r="B334" s="212" t="s">
        <v>1981</v>
      </c>
      <c r="C334" s="219" t="s">
        <v>58</v>
      </c>
      <c r="D334" s="219" t="s">
        <v>285</v>
      </c>
      <c r="E334" s="348">
        <f t="shared" si="5"/>
        <v>37.35</v>
      </c>
      <c r="F334" s="220"/>
      <c r="G334" s="220">
        <v>37.35</v>
      </c>
    </row>
    <row r="335" spans="1:7">
      <c r="A335" s="219">
        <v>6079</v>
      </c>
      <c r="B335" s="212" t="s">
        <v>1982</v>
      </c>
      <c r="C335" s="219" t="s">
        <v>58</v>
      </c>
      <c r="D335" s="219" t="s">
        <v>285</v>
      </c>
      <c r="E335" s="348">
        <f t="shared" si="5"/>
        <v>37.35</v>
      </c>
      <c r="F335" s="220"/>
      <c r="G335" s="220">
        <v>37.35</v>
      </c>
    </row>
    <row r="336" spans="1:7">
      <c r="A336" s="219">
        <v>1091</v>
      </c>
      <c r="B336" s="212" t="s">
        <v>1983</v>
      </c>
      <c r="C336" s="219" t="s">
        <v>23</v>
      </c>
      <c r="D336" s="219" t="s">
        <v>285</v>
      </c>
      <c r="E336" s="348">
        <f t="shared" si="5"/>
        <v>38.659999999999997</v>
      </c>
      <c r="F336" s="220">
        <v>38.659999999999997</v>
      </c>
      <c r="G336" s="220">
        <v>26.08</v>
      </c>
    </row>
    <row r="337" spans="1:7">
      <c r="A337" s="219">
        <v>1094</v>
      </c>
      <c r="B337" s="212" t="s">
        <v>1546</v>
      </c>
      <c r="C337" s="219" t="s">
        <v>23</v>
      </c>
      <c r="D337" s="219" t="s">
        <v>285</v>
      </c>
      <c r="E337" s="348">
        <f t="shared" si="5"/>
        <v>27.04</v>
      </c>
      <c r="F337" s="220">
        <v>27.04</v>
      </c>
      <c r="G337" s="220">
        <v>18.239999999999998</v>
      </c>
    </row>
    <row r="338" spans="1:7">
      <c r="A338" s="219">
        <v>1095</v>
      </c>
      <c r="B338" s="212" t="s">
        <v>1984</v>
      </c>
      <c r="C338" s="219" t="s">
        <v>23</v>
      </c>
      <c r="D338" s="219" t="s">
        <v>285</v>
      </c>
      <c r="E338" s="348">
        <f t="shared" si="5"/>
        <v>57.47</v>
      </c>
      <c r="F338" s="220">
        <v>57.47</v>
      </c>
      <c r="G338" s="220">
        <v>38.770000000000003</v>
      </c>
    </row>
    <row r="339" spans="1:7">
      <c r="A339" s="219">
        <v>1092</v>
      </c>
      <c r="B339" s="212" t="s">
        <v>1985</v>
      </c>
      <c r="C339" s="219" t="s">
        <v>23</v>
      </c>
      <c r="D339" s="219" t="s">
        <v>1699</v>
      </c>
      <c r="E339" s="348">
        <f t="shared" si="5"/>
        <v>44.47</v>
      </c>
      <c r="F339" s="220">
        <v>44.47</v>
      </c>
      <c r="G339" s="220">
        <v>30</v>
      </c>
    </row>
    <row r="340" spans="1:7">
      <c r="A340" s="219">
        <v>1093</v>
      </c>
      <c r="B340" s="212" t="s">
        <v>1986</v>
      </c>
      <c r="C340" s="219" t="s">
        <v>23</v>
      </c>
      <c r="D340" s="219" t="s">
        <v>285</v>
      </c>
      <c r="E340" s="348">
        <f t="shared" si="5"/>
        <v>103.85</v>
      </c>
      <c r="F340" s="220">
        <v>103.85</v>
      </c>
      <c r="G340" s="220">
        <v>70.06</v>
      </c>
    </row>
    <row r="341" spans="1:7">
      <c r="A341" s="219">
        <v>1090</v>
      </c>
      <c r="B341" s="212" t="s">
        <v>1987</v>
      </c>
      <c r="C341" s="219" t="s">
        <v>23</v>
      </c>
      <c r="D341" s="219" t="s">
        <v>285</v>
      </c>
      <c r="E341" s="348">
        <f t="shared" si="5"/>
        <v>74.349999999999994</v>
      </c>
      <c r="F341" s="220">
        <v>74.349999999999994</v>
      </c>
      <c r="G341" s="220">
        <v>50.16</v>
      </c>
    </row>
    <row r="342" spans="1:7">
      <c r="A342" s="219">
        <v>1096</v>
      </c>
      <c r="B342" s="212" t="s">
        <v>1988</v>
      </c>
      <c r="C342" s="219" t="s">
        <v>23</v>
      </c>
      <c r="D342" s="219" t="s">
        <v>285</v>
      </c>
      <c r="E342" s="348">
        <f t="shared" si="5"/>
        <v>133.81</v>
      </c>
      <c r="F342" s="220">
        <v>133.81</v>
      </c>
      <c r="G342" s="220">
        <v>90.27</v>
      </c>
    </row>
    <row r="343" spans="1:7">
      <c r="A343" s="219">
        <v>1097</v>
      </c>
      <c r="B343" s="212" t="s">
        <v>1989</v>
      </c>
      <c r="C343" s="219" t="s">
        <v>23</v>
      </c>
      <c r="D343" s="219" t="s">
        <v>285</v>
      </c>
      <c r="E343" s="348">
        <f t="shared" si="5"/>
        <v>113.59</v>
      </c>
      <c r="F343" s="220">
        <v>113.59</v>
      </c>
      <c r="G343" s="220">
        <v>76.63</v>
      </c>
    </row>
    <row r="344" spans="1:7">
      <c r="A344" s="219">
        <v>378</v>
      </c>
      <c r="B344" s="212" t="s">
        <v>1990</v>
      </c>
      <c r="C344" s="219" t="s">
        <v>134</v>
      </c>
      <c r="D344" s="219" t="s">
        <v>285</v>
      </c>
      <c r="E344" s="348">
        <f t="shared" si="5"/>
        <v>22.48</v>
      </c>
      <c r="F344" s="220">
        <v>22.48</v>
      </c>
      <c r="G344" s="220">
        <v>24.62</v>
      </c>
    </row>
    <row r="345" spans="1:7">
      <c r="A345" s="219">
        <v>40911</v>
      </c>
      <c r="B345" s="212" t="s">
        <v>1991</v>
      </c>
      <c r="C345" s="219" t="s">
        <v>426</v>
      </c>
      <c r="D345" s="219" t="s">
        <v>285</v>
      </c>
      <c r="E345" s="348">
        <f t="shared" si="5"/>
        <v>3961.87</v>
      </c>
      <c r="F345" s="220">
        <v>3961.87</v>
      </c>
      <c r="G345" s="220">
        <v>4313.54</v>
      </c>
    </row>
    <row r="346" spans="1:7">
      <c r="A346" s="219">
        <v>33939</v>
      </c>
      <c r="B346" s="212" t="s">
        <v>1992</v>
      </c>
      <c r="C346" s="219" t="s">
        <v>134</v>
      </c>
      <c r="D346" s="219" t="s">
        <v>285</v>
      </c>
      <c r="E346" s="348">
        <f t="shared" si="5"/>
        <v>120.17</v>
      </c>
      <c r="F346" s="220">
        <v>120.17</v>
      </c>
      <c r="G346" s="220">
        <v>122.41</v>
      </c>
    </row>
    <row r="347" spans="1:7">
      <c r="A347" s="219">
        <v>40815</v>
      </c>
      <c r="B347" s="212" t="s">
        <v>1993</v>
      </c>
      <c r="C347" s="219" t="s">
        <v>426</v>
      </c>
      <c r="D347" s="219" t="s">
        <v>285</v>
      </c>
      <c r="E347" s="348">
        <f t="shared" si="5"/>
        <v>21176.34</v>
      </c>
      <c r="F347" s="220">
        <v>21176.34</v>
      </c>
      <c r="G347" s="220">
        <v>21443.01</v>
      </c>
    </row>
    <row r="348" spans="1:7">
      <c r="A348" s="219">
        <v>33952</v>
      </c>
      <c r="B348" s="212" t="s">
        <v>1994</v>
      </c>
      <c r="C348" s="219" t="s">
        <v>134</v>
      </c>
      <c r="D348" s="219" t="s">
        <v>285</v>
      </c>
      <c r="E348" s="348">
        <f t="shared" si="5"/>
        <v>127.31</v>
      </c>
      <c r="F348" s="220">
        <v>127.31</v>
      </c>
      <c r="G348" s="220">
        <v>129.15</v>
      </c>
    </row>
    <row r="349" spans="1:7">
      <c r="A349" s="219">
        <v>40816</v>
      </c>
      <c r="B349" s="212" t="s">
        <v>1995</v>
      </c>
      <c r="C349" s="219" t="s">
        <v>426</v>
      </c>
      <c r="D349" s="219" t="s">
        <v>285</v>
      </c>
      <c r="E349" s="348">
        <f t="shared" si="5"/>
        <v>22434.29</v>
      </c>
      <c r="F349" s="220">
        <v>22434.29</v>
      </c>
      <c r="G349" s="220">
        <v>22623.1</v>
      </c>
    </row>
    <row r="350" spans="1:7">
      <c r="A350" s="219">
        <v>33953</v>
      </c>
      <c r="B350" s="212" t="s">
        <v>1996</v>
      </c>
      <c r="C350" s="219" t="s">
        <v>134</v>
      </c>
      <c r="D350" s="219" t="s">
        <v>285</v>
      </c>
      <c r="E350" s="348">
        <f t="shared" si="5"/>
        <v>133.43</v>
      </c>
      <c r="F350" s="220">
        <v>133.43</v>
      </c>
      <c r="G350" s="220">
        <v>138.07</v>
      </c>
    </row>
    <row r="351" spans="1:7">
      <c r="A351" s="219">
        <v>40817</v>
      </c>
      <c r="B351" s="212" t="s">
        <v>1997</v>
      </c>
      <c r="C351" s="219" t="s">
        <v>426</v>
      </c>
      <c r="D351" s="219" t="s">
        <v>285</v>
      </c>
      <c r="E351" s="348">
        <f t="shared" si="5"/>
        <v>23511.86</v>
      </c>
      <c r="F351" s="220">
        <v>23511.86</v>
      </c>
      <c r="G351" s="220">
        <v>24185.83</v>
      </c>
    </row>
    <row r="352" spans="1:7">
      <c r="A352" s="219">
        <v>13348</v>
      </c>
      <c r="B352" s="212" t="s">
        <v>1998</v>
      </c>
      <c r="C352" s="219" t="s">
        <v>23</v>
      </c>
      <c r="D352" s="219" t="s">
        <v>285</v>
      </c>
      <c r="E352" s="348">
        <f t="shared" si="5"/>
        <v>1.63</v>
      </c>
      <c r="F352" s="220"/>
      <c r="G352" s="220">
        <v>1.63</v>
      </c>
    </row>
    <row r="353" spans="1:7">
      <c r="A353" s="219">
        <v>39212</v>
      </c>
      <c r="B353" s="212" t="s">
        <v>1999</v>
      </c>
      <c r="C353" s="219" t="s">
        <v>23</v>
      </c>
      <c r="D353" s="219" t="s">
        <v>285</v>
      </c>
      <c r="E353" s="348">
        <f t="shared" si="5"/>
        <v>1.81</v>
      </c>
      <c r="F353" s="220">
        <v>1.81</v>
      </c>
      <c r="G353" s="220">
        <v>2.0299999999999998</v>
      </c>
    </row>
    <row r="354" spans="1:7">
      <c r="A354" s="219">
        <v>39211</v>
      </c>
      <c r="B354" s="212" t="s">
        <v>2000</v>
      </c>
      <c r="C354" s="219" t="s">
        <v>23</v>
      </c>
      <c r="D354" s="219" t="s">
        <v>285</v>
      </c>
      <c r="E354" s="348">
        <f t="shared" si="5"/>
        <v>1.62</v>
      </c>
      <c r="F354" s="220">
        <v>1.62</v>
      </c>
      <c r="G354" s="220">
        <v>1.82</v>
      </c>
    </row>
    <row r="355" spans="1:7">
      <c r="A355" s="219">
        <v>39210</v>
      </c>
      <c r="B355" s="212" t="s">
        <v>2001</v>
      </c>
      <c r="C355" s="219" t="s">
        <v>23</v>
      </c>
      <c r="D355" s="219" t="s">
        <v>285</v>
      </c>
      <c r="E355" s="348">
        <f t="shared" si="5"/>
        <v>0.91</v>
      </c>
      <c r="F355" s="220">
        <v>0.91</v>
      </c>
      <c r="G355" s="220">
        <v>1.02</v>
      </c>
    </row>
    <row r="356" spans="1:7">
      <c r="A356" s="219">
        <v>39208</v>
      </c>
      <c r="B356" s="212" t="s">
        <v>2002</v>
      </c>
      <c r="C356" s="219" t="s">
        <v>23</v>
      </c>
      <c r="D356" s="219" t="s">
        <v>285</v>
      </c>
      <c r="E356" s="348">
        <f t="shared" si="5"/>
        <v>0.49</v>
      </c>
      <c r="F356" s="220">
        <v>0.49</v>
      </c>
      <c r="G356" s="220">
        <v>0.55000000000000004</v>
      </c>
    </row>
    <row r="357" spans="1:7">
      <c r="A357" s="219">
        <v>39214</v>
      </c>
      <c r="B357" s="212" t="s">
        <v>2003</v>
      </c>
      <c r="C357" s="219" t="s">
        <v>23</v>
      </c>
      <c r="D357" s="219" t="s">
        <v>285</v>
      </c>
      <c r="E357" s="348">
        <f t="shared" si="5"/>
        <v>3.36</v>
      </c>
      <c r="F357" s="220">
        <v>3.36</v>
      </c>
      <c r="G357" s="220">
        <v>3.77</v>
      </c>
    </row>
    <row r="358" spans="1:7">
      <c r="A358" s="219">
        <v>39213</v>
      </c>
      <c r="B358" s="212" t="s">
        <v>2004</v>
      </c>
      <c r="C358" s="219" t="s">
        <v>23</v>
      </c>
      <c r="D358" s="219" t="s">
        <v>285</v>
      </c>
      <c r="E358" s="348">
        <f t="shared" si="5"/>
        <v>2.37</v>
      </c>
      <c r="F358" s="220">
        <v>2.37</v>
      </c>
      <c r="G358" s="220">
        <v>2.66</v>
      </c>
    </row>
    <row r="359" spans="1:7">
      <c r="A359" s="219">
        <v>39215</v>
      </c>
      <c r="B359" s="212" t="s">
        <v>2005</v>
      </c>
      <c r="C359" s="219" t="s">
        <v>23</v>
      </c>
      <c r="D359" s="219" t="s">
        <v>285</v>
      </c>
      <c r="E359" s="348">
        <f t="shared" si="5"/>
        <v>6.11</v>
      </c>
      <c r="F359" s="220">
        <v>6.11</v>
      </c>
      <c r="G359" s="220">
        <v>6.87</v>
      </c>
    </row>
    <row r="360" spans="1:7">
      <c r="A360" s="219">
        <v>39209</v>
      </c>
      <c r="B360" s="212" t="s">
        <v>2006</v>
      </c>
      <c r="C360" s="219" t="s">
        <v>23</v>
      </c>
      <c r="D360" s="219" t="s">
        <v>285</v>
      </c>
      <c r="E360" s="348">
        <f t="shared" si="5"/>
        <v>0.59</v>
      </c>
      <c r="F360" s="220">
        <v>0.59</v>
      </c>
      <c r="G360" s="220">
        <v>0.66</v>
      </c>
    </row>
    <row r="361" spans="1:7">
      <c r="A361" s="219">
        <v>39207</v>
      </c>
      <c r="B361" s="212" t="s">
        <v>2007</v>
      </c>
      <c r="C361" s="219" t="s">
        <v>23</v>
      </c>
      <c r="D361" s="219" t="s">
        <v>285</v>
      </c>
      <c r="E361" s="348">
        <f t="shared" si="5"/>
        <v>0.91</v>
      </c>
      <c r="F361" s="220">
        <v>0.91</v>
      </c>
      <c r="G361" s="220">
        <v>1.02</v>
      </c>
    </row>
    <row r="362" spans="1:7">
      <c r="A362" s="219">
        <v>39216</v>
      </c>
      <c r="B362" s="212" t="s">
        <v>2008</v>
      </c>
      <c r="C362" s="219" t="s">
        <v>23</v>
      </c>
      <c r="D362" s="219" t="s">
        <v>285</v>
      </c>
      <c r="E362" s="348">
        <f t="shared" si="5"/>
        <v>8.5299999999999994</v>
      </c>
      <c r="F362" s="220">
        <v>8.5299999999999994</v>
      </c>
      <c r="G362" s="220">
        <v>9.58</v>
      </c>
    </row>
    <row r="363" spans="1:7">
      <c r="A363" s="219">
        <v>11267</v>
      </c>
      <c r="B363" s="212" t="s">
        <v>1547</v>
      </c>
      <c r="C363" s="219" t="s">
        <v>23</v>
      </c>
      <c r="D363" s="219" t="s">
        <v>285</v>
      </c>
      <c r="E363" s="348">
        <f t="shared" si="5"/>
        <v>1.43</v>
      </c>
      <c r="F363" s="220"/>
      <c r="G363" s="220">
        <v>1.43</v>
      </c>
    </row>
    <row r="364" spans="1:7">
      <c r="A364" s="219">
        <v>379</v>
      </c>
      <c r="B364" s="212" t="s">
        <v>2009</v>
      </c>
      <c r="C364" s="219" t="s">
        <v>23</v>
      </c>
      <c r="D364" s="219" t="s">
        <v>285</v>
      </c>
      <c r="E364" s="348">
        <f t="shared" si="5"/>
        <v>1.43</v>
      </c>
      <c r="F364" s="220"/>
      <c r="G364" s="220">
        <v>1.43</v>
      </c>
    </row>
    <row r="365" spans="1:7">
      <c r="A365" s="219">
        <v>510</v>
      </c>
      <c r="B365" s="212" t="s">
        <v>2010</v>
      </c>
      <c r="C365" s="219" t="s">
        <v>63</v>
      </c>
      <c r="D365" s="219" t="s">
        <v>285</v>
      </c>
      <c r="E365" s="348">
        <f t="shared" si="5"/>
        <v>13.07</v>
      </c>
      <c r="F365" s="220">
        <v>13.07</v>
      </c>
      <c r="G365" s="220">
        <v>12.64</v>
      </c>
    </row>
    <row r="366" spans="1:7">
      <c r="A366" s="219">
        <v>516</v>
      </c>
      <c r="B366" s="212" t="s">
        <v>2011</v>
      </c>
      <c r="C366" s="219" t="s">
        <v>63</v>
      </c>
      <c r="D366" s="219" t="s">
        <v>285</v>
      </c>
      <c r="E366" s="348">
        <f t="shared" si="5"/>
        <v>15.48</v>
      </c>
      <c r="F366" s="220">
        <v>15.48</v>
      </c>
      <c r="G366" s="220">
        <v>14.97</v>
      </c>
    </row>
    <row r="367" spans="1:7">
      <c r="A367" s="219">
        <v>509</v>
      </c>
      <c r="B367" s="212" t="s">
        <v>2012</v>
      </c>
      <c r="C367" s="219" t="s">
        <v>63</v>
      </c>
      <c r="D367" s="219" t="s">
        <v>285</v>
      </c>
      <c r="E367" s="348">
        <f t="shared" si="5"/>
        <v>17.37</v>
      </c>
      <c r="F367" s="220">
        <v>17.37</v>
      </c>
      <c r="G367" s="220">
        <v>16.8</v>
      </c>
    </row>
    <row r="368" spans="1:7">
      <c r="A368" s="219">
        <v>40331</v>
      </c>
      <c r="B368" s="212" t="s">
        <v>2013</v>
      </c>
      <c r="C368" s="219" t="s">
        <v>134</v>
      </c>
      <c r="D368" s="219" t="s">
        <v>285</v>
      </c>
      <c r="E368" s="348">
        <f t="shared" si="5"/>
        <v>11.35</v>
      </c>
      <c r="F368" s="220">
        <v>11.35</v>
      </c>
      <c r="G368" s="220">
        <v>19.02</v>
      </c>
    </row>
    <row r="369" spans="1:7">
      <c r="A369" s="219">
        <v>40930</v>
      </c>
      <c r="B369" s="212" t="s">
        <v>2014</v>
      </c>
      <c r="C369" s="219" t="s">
        <v>426</v>
      </c>
      <c r="D369" s="219" t="s">
        <v>285</v>
      </c>
      <c r="E369" s="348">
        <f t="shared" si="5"/>
        <v>2002.84</v>
      </c>
      <c r="F369" s="220">
        <v>2002.84</v>
      </c>
      <c r="G369" s="220">
        <v>3334.17</v>
      </c>
    </row>
    <row r="370" spans="1:7">
      <c r="A370" s="219">
        <v>377</v>
      </c>
      <c r="B370" s="212" t="s">
        <v>1497</v>
      </c>
      <c r="C370" s="219" t="s">
        <v>23</v>
      </c>
      <c r="D370" s="219" t="s">
        <v>1699</v>
      </c>
      <c r="E370" s="348">
        <f t="shared" si="5"/>
        <v>37.25</v>
      </c>
      <c r="F370" s="220">
        <v>37.25</v>
      </c>
      <c r="G370" s="220">
        <v>41.9</v>
      </c>
    </row>
    <row r="371" spans="1:7">
      <c r="A371" s="219">
        <v>11761</v>
      </c>
      <c r="B371" s="212" t="s">
        <v>2015</v>
      </c>
      <c r="C371" s="219" t="s">
        <v>23</v>
      </c>
      <c r="D371" s="219" t="s">
        <v>285</v>
      </c>
      <c r="E371" s="348">
        <f t="shared" si="5"/>
        <v>79.27</v>
      </c>
      <c r="F371" s="220">
        <v>79.27</v>
      </c>
      <c r="G371" s="220">
        <v>89.16</v>
      </c>
    </row>
    <row r="372" spans="1:7">
      <c r="A372" s="219">
        <v>7588</v>
      </c>
      <c r="B372" s="212" t="s">
        <v>2016</v>
      </c>
      <c r="C372" s="219" t="s">
        <v>23</v>
      </c>
      <c r="D372" s="219" t="s">
        <v>1699</v>
      </c>
      <c r="E372" s="348">
        <f t="shared" si="5"/>
        <v>43.5</v>
      </c>
      <c r="F372" s="220">
        <v>43.5</v>
      </c>
      <c r="G372" s="220">
        <v>41.11</v>
      </c>
    </row>
    <row r="373" spans="1:7">
      <c r="A373" s="219">
        <v>34551</v>
      </c>
      <c r="B373" s="212" t="s">
        <v>2017</v>
      </c>
      <c r="C373" s="219" t="s">
        <v>134</v>
      </c>
      <c r="D373" s="219" t="s">
        <v>285</v>
      </c>
      <c r="E373" s="348">
        <f t="shared" si="5"/>
        <v>14.36</v>
      </c>
      <c r="F373" s="220">
        <v>14.36</v>
      </c>
      <c r="G373" s="220">
        <v>20.23</v>
      </c>
    </row>
    <row r="374" spans="1:7">
      <c r="A374" s="219">
        <v>41078</v>
      </c>
      <c r="B374" s="212" t="s">
        <v>2018</v>
      </c>
      <c r="C374" s="219" t="s">
        <v>426</v>
      </c>
      <c r="D374" s="219" t="s">
        <v>285</v>
      </c>
      <c r="E374" s="348">
        <f t="shared" si="5"/>
        <v>2533.86</v>
      </c>
      <c r="F374" s="220">
        <v>2533.86</v>
      </c>
      <c r="G374" s="220">
        <v>3545.88</v>
      </c>
    </row>
    <row r="375" spans="1:7">
      <c r="A375" s="219">
        <v>246</v>
      </c>
      <c r="B375" s="212" t="s">
        <v>2019</v>
      </c>
      <c r="C375" s="219" t="s">
        <v>134</v>
      </c>
      <c r="D375" s="219" t="s">
        <v>285</v>
      </c>
      <c r="E375" s="348">
        <f t="shared" si="5"/>
        <v>14.73</v>
      </c>
      <c r="F375" s="220">
        <v>14.73</v>
      </c>
      <c r="G375" s="220">
        <v>22.81</v>
      </c>
    </row>
    <row r="376" spans="1:7">
      <c r="A376" s="219">
        <v>40927</v>
      </c>
      <c r="B376" s="212" t="s">
        <v>2020</v>
      </c>
      <c r="C376" s="219" t="s">
        <v>426</v>
      </c>
      <c r="D376" s="219" t="s">
        <v>285</v>
      </c>
      <c r="E376" s="348">
        <f t="shared" si="5"/>
        <v>2597.37</v>
      </c>
      <c r="F376" s="220">
        <v>2597.37</v>
      </c>
      <c r="G376" s="220">
        <v>3997.37</v>
      </c>
    </row>
    <row r="377" spans="1:7">
      <c r="A377" s="219">
        <v>2350</v>
      </c>
      <c r="B377" s="212" t="s">
        <v>2021</v>
      </c>
      <c r="C377" s="219" t="s">
        <v>134</v>
      </c>
      <c r="D377" s="219" t="s">
        <v>285</v>
      </c>
      <c r="E377" s="348">
        <f t="shared" si="5"/>
        <v>18.68</v>
      </c>
      <c r="F377" s="220">
        <v>18.68</v>
      </c>
      <c r="G377" s="220">
        <v>30.27</v>
      </c>
    </row>
    <row r="378" spans="1:7">
      <c r="A378" s="219">
        <v>40812</v>
      </c>
      <c r="B378" s="212" t="s">
        <v>2022</v>
      </c>
      <c r="C378" s="219" t="s">
        <v>426</v>
      </c>
      <c r="D378" s="219" t="s">
        <v>285</v>
      </c>
      <c r="E378" s="348">
        <f t="shared" si="5"/>
        <v>3295.29</v>
      </c>
      <c r="F378" s="220">
        <v>3295.29</v>
      </c>
      <c r="G378" s="220">
        <v>5304.05</v>
      </c>
    </row>
    <row r="379" spans="1:7">
      <c r="A379" s="219">
        <v>245</v>
      </c>
      <c r="B379" s="212" t="s">
        <v>2023</v>
      </c>
      <c r="C379" s="219" t="s">
        <v>134</v>
      </c>
      <c r="D379" s="219" t="s">
        <v>285</v>
      </c>
      <c r="E379" s="348">
        <f t="shared" si="5"/>
        <v>25.57</v>
      </c>
      <c r="F379" s="220">
        <v>25.57</v>
      </c>
      <c r="G379" s="220">
        <v>38.46</v>
      </c>
    </row>
    <row r="380" spans="1:7">
      <c r="A380" s="219">
        <v>41090</v>
      </c>
      <c r="B380" s="212" t="s">
        <v>2024</v>
      </c>
      <c r="C380" s="219" t="s">
        <v>426</v>
      </c>
      <c r="D380" s="219" t="s">
        <v>285</v>
      </c>
      <c r="E380" s="348">
        <f t="shared" si="5"/>
        <v>4508.46</v>
      </c>
      <c r="F380" s="220">
        <v>4508.46</v>
      </c>
      <c r="G380" s="220">
        <v>6739.24</v>
      </c>
    </row>
    <row r="381" spans="1:7">
      <c r="A381" s="219">
        <v>251</v>
      </c>
      <c r="B381" s="212" t="s">
        <v>2025</v>
      </c>
      <c r="C381" s="219" t="s">
        <v>134</v>
      </c>
      <c r="D381" s="219" t="s">
        <v>285</v>
      </c>
      <c r="E381" s="348">
        <f t="shared" si="5"/>
        <v>14.73</v>
      </c>
      <c r="F381" s="220">
        <v>14.73</v>
      </c>
      <c r="G381" s="220">
        <v>22.81</v>
      </c>
    </row>
    <row r="382" spans="1:7">
      <c r="A382" s="219">
        <v>40975</v>
      </c>
      <c r="B382" s="212" t="s">
        <v>2026</v>
      </c>
      <c r="C382" s="219" t="s">
        <v>426</v>
      </c>
      <c r="D382" s="219" t="s">
        <v>285</v>
      </c>
      <c r="E382" s="348">
        <f t="shared" si="5"/>
        <v>2597.37</v>
      </c>
      <c r="F382" s="220">
        <v>2597.37</v>
      </c>
      <c r="G382" s="220">
        <v>3997.37</v>
      </c>
    </row>
    <row r="383" spans="1:7">
      <c r="A383" s="219">
        <v>6127</v>
      </c>
      <c r="B383" s="212" t="s">
        <v>2027</v>
      </c>
      <c r="C383" s="219" t="s">
        <v>134</v>
      </c>
      <c r="D383" s="219" t="s">
        <v>285</v>
      </c>
      <c r="E383" s="348">
        <f t="shared" si="5"/>
        <v>14.73</v>
      </c>
      <c r="F383" s="220">
        <v>14.73</v>
      </c>
      <c r="G383" s="220">
        <v>22.81</v>
      </c>
    </row>
    <row r="384" spans="1:7">
      <c r="A384" s="219">
        <v>41072</v>
      </c>
      <c r="B384" s="212" t="s">
        <v>2028</v>
      </c>
      <c r="C384" s="219" t="s">
        <v>426</v>
      </c>
      <c r="D384" s="219" t="s">
        <v>285</v>
      </c>
      <c r="E384" s="348">
        <f t="shared" si="5"/>
        <v>2597.37</v>
      </c>
      <c r="F384" s="220">
        <v>2597.37</v>
      </c>
      <c r="G384" s="220">
        <v>3997.37</v>
      </c>
    </row>
    <row r="385" spans="1:7">
      <c r="A385" s="219">
        <v>6121</v>
      </c>
      <c r="B385" s="212" t="s">
        <v>2029</v>
      </c>
      <c r="C385" s="219" t="s">
        <v>134</v>
      </c>
      <c r="D385" s="219" t="s">
        <v>285</v>
      </c>
      <c r="E385" s="348">
        <f t="shared" si="5"/>
        <v>14.4</v>
      </c>
      <c r="F385" s="220">
        <v>14.4</v>
      </c>
      <c r="G385" s="220">
        <v>20.49</v>
      </c>
    </row>
    <row r="386" spans="1:7">
      <c r="A386" s="219">
        <v>41071</v>
      </c>
      <c r="B386" s="212" t="s">
        <v>2030</v>
      </c>
      <c r="C386" s="219" t="s">
        <v>426</v>
      </c>
      <c r="D386" s="219" t="s">
        <v>285</v>
      </c>
      <c r="E386" s="348">
        <f t="shared" si="5"/>
        <v>2538.2399999999998</v>
      </c>
      <c r="F386" s="220">
        <v>2538.2399999999998</v>
      </c>
      <c r="G386" s="220">
        <v>3588.95</v>
      </c>
    </row>
    <row r="387" spans="1:7">
      <c r="A387" s="219">
        <v>244</v>
      </c>
      <c r="B387" s="212" t="s">
        <v>2031</v>
      </c>
      <c r="C387" s="219" t="s">
        <v>134</v>
      </c>
      <c r="D387" s="219" t="s">
        <v>285</v>
      </c>
      <c r="E387" s="348">
        <f t="shared" si="5"/>
        <v>10.1</v>
      </c>
      <c r="F387" s="220">
        <v>10.1</v>
      </c>
      <c r="G387" s="220">
        <v>33.07</v>
      </c>
    </row>
    <row r="388" spans="1:7">
      <c r="A388" s="219">
        <v>41093</v>
      </c>
      <c r="B388" s="212" t="s">
        <v>2032</v>
      </c>
      <c r="C388" s="219" t="s">
        <v>426</v>
      </c>
      <c r="D388" s="219" t="s">
        <v>285</v>
      </c>
      <c r="E388" s="348">
        <f t="shared" si="5"/>
        <v>1782.96</v>
      </c>
      <c r="F388" s="220">
        <v>1782.96</v>
      </c>
      <c r="G388" s="220">
        <v>5796.49</v>
      </c>
    </row>
    <row r="389" spans="1:7">
      <c r="A389" s="219">
        <v>532</v>
      </c>
      <c r="B389" s="212" t="s">
        <v>2033</v>
      </c>
      <c r="C389" s="219" t="s">
        <v>134</v>
      </c>
      <c r="D389" s="219" t="s">
        <v>285</v>
      </c>
      <c r="E389" s="348">
        <f t="shared" si="5"/>
        <v>29.75</v>
      </c>
      <c r="F389" s="220">
        <v>29.75</v>
      </c>
      <c r="G389" s="220">
        <v>36.729999999999997</v>
      </c>
    </row>
    <row r="390" spans="1:7">
      <c r="A390" s="219">
        <v>40931</v>
      </c>
      <c r="B390" s="212" t="s">
        <v>2034</v>
      </c>
      <c r="C390" s="219" t="s">
        <v>426</v>
      </c>
      <c r="D390" s="219" t="s">
        <v>285</v>
      </c>
      <c r="E390" s="348">
        <f t="shared" si="5"/>
        <v>5245.14</v>
      </c>
      <c r="F390" s="220">
        <v>5245.14</v>
      </c>
      <c r="G390" s="220">
        <v>6434.44</v>
      </c>
    </row>
    <row r="391" spans="1:7">
      <c r="A391" s="219">
        <v>36150</v>
      </c>
      <c r="B391" s="212" t="s">
        <v>2035</v>
      </c>
      <c r="C391" s="219" t="s">
        <v>23</v>
      </c>
      <c r="D391" s="219" t="s">
        <v>285</v>
      </c>
      <c r="E391" s="348">
        <f t="shared" si="5"/>
        <v>36.47</v>
      </c>
      <c r="F391" s="220">
        <v>36.47</v>
      </c>
      <c r="G391" s="220">
        <v>44.55</v>
      </c>
    </row>
    <row r="392" spans="1:7">
      <c r="A392" s="219">
        <v>4760</v>
      </c>
      <c r="B392" s="212" t="s">
        <v>2036</v>
      </c>
      <c r="C392" s="219" t="s">
        <v>134</v>
      </c>
      <c r="D392" s="219" t="s">
        <v>285</v>
      </c>
      <c r="E392" s="348">
        <f t="shared" si="5"/>
        <v>23.11</v>
      </c>
      <c r="F392" s="220">
        <v>23.11</v>
      </c>
      <c r="G392" s="220">
        <v>24.62</v>
      </c>
    </row>
    <row r="393" spans="1:7">
      <c r="A393" s="219">
        <v>41069</v>
      </c>
      <c r="B393" s="212" t="s">
        <v>2037</v>
      </c>
      <c r="C393" s="219" t="s">
        <v>426</v>
      </c>
      <c r="D393" s="219" t="s">
        <v>285</v>
      </c>
      <c r="E393" s="348">
        <f t="shared" si="5"/>
        <v>4074.6</v>
      </c>
      <c r="F393" s="220">
        <v>4074.6</v>
      </c>
      <c r="G393" s="220">
        <v>4313.54</v>
      </c>
    </row>
    <row r="394" spans="1:7">
      <c r="A394" s="219">
        <v>10422</v>
      </c>
      <c r="B394" s="212" t="s">
        <v>1483</v>
      </c>
      <c r="C394" s="219" t="s">
        <v>23</v>
      </c>
      <c r="D394" s="219" t="s">
        <v>285</v>
      </c>
      <c r="E394" s="348">
        <f t="shared" si="5"/>
        <v>348.23</v>
      </c>
      <c r="F394" s="220">
        <v>348.23</v>
      </c>
      <c r="G394" s="220">
        <v>359.26</v>
      </c>
    </row>
    <row r="395" spans="1:7">
      <c r="A395" s="219">
        <v>44019</v>
      </c>
      <c r="B395" s="212" t="s">
        <v>2038</v>
      </c>
      <c r="C395" s="219" t="s">
        <v>23</v>
      </c>
      <c r="D395" s="219" t="s">
        <v>285</v>
      </c>
      <c r="E395" s="348">
        <f t="shared" si="5"/>
        <v>482.04</v>
      </c>
      <c r="F395" s="220">
        <v>482.04</v>
      </c>
      <c r="G395" s="220">
        <v>497.3</v>
      </c>
    </row>
    <row r="396" spans="1:7">
      <c r="A396" s="219">
        <v>36520</v>
      </c>
      <c r="B396" s="212" t="s">
        <v>1495</v>
      </c>
      <c r="C396" s="219" t="s">
        <v>23</v>
      </c>
      <c r="D396" s="219" t="s">
        <v>285</v>
      </c>
      <c r="E396" s="348">
        <f t="shared" ref="E396:E459" si="6">IF(F396=0,G396,F396)</f>
        <v>586.1</v>
      </c>
      <c r="F396" s="220">
        <v>586.1</v>
      </c>
      <c r="G396" s="220">
        <v>604.66</v>
      </c>
    </row>
    <row r="397" spans="1:7">
      <c r="A397" s="219">
        <v>42319</v>
      </c>
      <c r="B397" s="212" t="s">
        <v>2039</v>
      </c>
      <c r="C397" s="219" t="s">
        <v>23</v>
      </c>
      <c r="D397" s="219" t="s">
        <v>285</v>
      </c>
      <c r="E397" s="348">
        <f t="shared" si="6"/>
        <v>525.17999999999995</v>
      </c>
      <c r="F397" s="220">
        <v>525.17999999999995</v>
      </c>
      <c r="G397" s="220">
        <v>541.80999999999995</v>
      </c>
    </row>
    <row r="398" spans="1:7">
      <c r="A398" s="219">
        <v>10420</v>
      </c>
      <c r="B398" s="212" t="s">
        <v>1493</v>
      </c>
      <c r="C398" s="219" t="s">
        <v>23</v>
      </c>
      <c r="D398" s="219" t="s">
        <v>1699</v>
      </c>
      <c r="E398" s="348">
        <f t="shared" si="6"/>
        <v>186.3</v>
      </c>
      <c r="F398" s="220">
        <v>186.3</v>
      </c>
      <c r="G398" s="220">
        <v>192.2</v>
      </c>
    </row>
    <row r="399" spans="1:7">
      <c r="A399" s="219">
        <v>10421</v>
      </c>
      <c r="B399" s="212" t="s">
        <v>2040</v>
      </c>
      <c r="C399" s="219" t="s">
        <v>23</v>
      </c>
      <c r="D399" s="219" t="s">
        <v>285</v>
      </c>
      <c r="E399" s="348">
        <f t="shared" si="6"/>
        <v>204.72</v>
      </c>
      <c r="F399" s="220">
        <v>204.72</v>
      </c>
      <c r="G399" s="220">
        <v>211.2</v>
      </c>
    </row>
    <row r="400" spans="1:7">
      <c r="A400" s="219">
        <v>11786</v>
      </c>
      <c r="B400" s="212" t="s">
        <v>2041</v>
      </c>
      <c r="C400" s="219" t="s">
        <v>23</v>
      </c>
      <c r="D400" s="219" t="s">
        <v>285</v>
      </c>
      <c r="E400" s="348">
        <f t="shared" si="6"/>
        <v>412.79</v>
      </c>
      <c r="F400" s="220">
        <v>412.79</v>
      </c>
      <c r="G400" s="220">
        <v>425.87</v>
      </c>
    </row>
    <row r="401" spans="1:7">
      <c r="A401" s="219">
        <v>4815</v>
      </c>
      <c r="B401" s="212" t="s">
        <v>2042</v>
      </c>
      <c r="C401" s="219" t="s">
        <v>23</v>
      </c>
      <c r="D401" s="219" t="s">
        <v>285</v>
      </c>
      <c r="E401" s="348">
        <f t="shared" si="6"/>
        <v>5.15</v>
      </c>
      <c r="F401" s="220">
        <v>5.15</v>
      </c>
      <c r="G401" s="220">
        <v>6.3</v>
      </c>
    </row>
    <row r="402" spans="1:7">
      <c r="A402" s="219">
        <v>541</v>
      </c>
      <c r="B402" s="212" t="s">
        <v>2043</v>
      </c>
      <c r="C402" s="219" t="s">
        <v>23</v>
      </c>
      <c r="D402" s="219" t="s">
        <v>1699</v>
      </c>
      <c r="E402" s="348">
        <f t="shared" si="6"/>
        <v>189.9</v>
      </c>
      <c r="F402" s="220">
        <v>189.9</v>
      </c>
      <c r="G402" s="220">
        <v>275.89999999999998</v>
      </c>
    </row>
    <row r="403" spans="1:7">
      <c r="A403" s="219">
        <v>542</v>
      </c>
      <c r="B403" s="212" t="s">
        <v>2044</v>
      </c>
      <c r="C403" s="219" t="s">
        <v>23</v>
      </c>
      <c r="D403" s="219" t="s">
        <v>285</v>
      </c>
      <c r="E403" s="348">
        <f t="shared" si="6"/>
        <v>238.04</v>
      </c>
      <c r="F403" s="220">
        <v>238.04</v>
      </c>
      <c r="G403" s="220">
        <v>345.84</v>
      </c>
    </row>
    <row r="404" spans="1:7">
      <c r="A404" s="219">
        <v>540</v>
      </c>
      <c r="B404" s="212" t="s">
        <v>2045</v>
      </c>
      <c r="C404" s="219" t="s">
        <v>23</v>
      </c>
      <c r="D404" s="219" t="s">
        <v>285</v>
      </c>
      <c r="E404" s="348">
        <f t="shared" si="6"/>
        <v>536.41999999999996</v>
      </c>
      <c r="F404" s="220">
        <v>536.41999999999996</v>
      </c>
      <c r="G404" s="220">
        <v>779.35</v>
      </c>
    </row>
    <row r="405" spans="1:7">
      <c r="A405" s="219">
        <v>38364</v>
      </c>
      <c r="B405" s="212" t="s">
        <v>2046</v>
      </c>
      <c r="C405" s="219" t="s">
        <v>23</v>
      </c>
      <c r="D405" s="219" t="s">
        <v>285</v>
      </c>
      <c r="E405" s="348">
        <f t="shared" si="6"/>
        <v>823.89</v>
      </c>
      <c r="F405" s="220">
        <v>823.89</v>
      </c>
      <c r="G405" s="220">
        <v>1037.73</v>
      </c>
    </row>
    <row r="406" spans="1:7">
      <c r="A406" s="219">
        <v>11692</v>
      </c>
      <c r="B406" s="212" t="s">
        <v>2047</v>
      </c>
      <c r="C406" s="219" t="s">
        <v>53</v>
      </c>
      <c r="D406" s="219" t="s">
        <v>285</v>
      </c>
      <c r="E406" s="348">
        <f t="shared" si="6"/>
        <v>715.69</v>
      </c>
      <c r="F406" s="220">
        <v>715.69</v>
      </c>
      <c r="G406" s="220">
        <v>517.22</v>
      </c>
    </row>
    <row r="407" spans="1:7">
      <c r="A407" s="219">
        <v>1746</v>
      </c>
      <c r="B407" s="212" t="s">
        <v>2048</v>
      </c>
      <c r="C407" s="219" t="s">
        <v>23</v>
      </c>
      <c r="D407" s="219" t="s">
        <v>1699</v>
      </c>
      <c r="E407" s="348">
        <f t="shared" si="6"/>
        <v>223.9</v>
      </c>
      <c r="F407" s="220">
        <v>223.9</v>
      </c>
      <c r="G407" s="220">
        <v>236.9</v>
      </c>
    </row>
    <row r="408" spans="1:7">
      <c r="A408" s="219">
        <v>1748</v>
      </c>
      <c r="B408" s="212" t="s">
        <v>2049</v>
      </c>
      <c r="C408" s="219" t="s">
        <v>23</v>
      </c>
      <c r="D408" s="219" t="s">
        <v>285</v>
      </c>
      <c r="E408" s="348">
        <f t="shared" si="6"/>
        <v>297.73</v>
      </c>
      <c r="F408" s="220">
        <v>297.73</v>
      </c>
      <c r="G408" s="220">
        <v>315.02</v>
      </c>
    </row>
    <row r="409" spans="1:7">
      <c r="A409" s="219">
        <v>1749</v>
      </c>
      <c r="B409" s="212" t="s">
        <v>2050</v>
      </c>
      <c r="C409" s="219" t="s">
        <v>23</v>
      </c>
      <c r="D409" s="219" t="s">
        <v>285</v>
      </c>
      <c r="E409" s="348">
        <f t="shared" si="6"/>
        <v>431.36</v>
      </c>
      <c r="F409" s="220">
        <v>431.36</v>
      </c>
      <c r="G409" s="220">
        <v>456.41</v>
      </c>
    </row>
    <row r="410" spans="1:7">
      <c r="A410" s="219">
        <v>37412</v>
      </c>
      <c r="B410" s="212" t="s">
        <v>2051</v>
      </c>
      <c r="C410" s="219" t="s">
        <v>23</v>
      </c>
      <c r="D410" s="219" t="s">
        <v>285</v>
      </c>
      <c r="E410" s="348">
        <f t="shared" si="6"/>
        <v>218.86</v>
      </c>
      <c r="F410" s="220">
        <v>218.86</v>
      </c>
      <c r="G410" s="220">
        <v>231.57</v>
      </c>
    </row>
    <row r="411" spans="1:7">
      <c r="A411" s="219">
        <v>1745</v>
      </c>
      <c r="B411" s="212" t="s">
        <v>2052</v>
      </c>
      <c r="C411" s="219" t="s">
        <v>23</v>
      </c>
      <c r="D411" s="219" t="s">
        <v>285</v>
      </c>
      <c r="E411" s="348">
        <f t="shared" si="6"/>
        <v>260.25</v>
      </c>
      <c r="F411" s="220">
        <v>260.25</v>
      </c>
      <c r="G411" s="220">
        <v>275.36</v>
      </c>
    </row>
    <row r="412" spans="1:7">
      <c r="A412" s="219">
        <v>1750</v>
      </c>
      <c r="B412" s="212" t="s">
        <v>2053</v>
      </c>
      <c r="C412" s="219" t="s">
        <v>23</v>
      </c>
      <c r="D412" s="219" t="s">
        <v>285</v>
      </c>
      <c r="E412" s="348">
        <f t="shared" si="6"/>
        <v>608.17999999999995</v>
      </c>
      <c r="F412" s="220">
        <v>608.17999999999995</v>
      </c>
      <c r="G412" s="220">
        <v>643.49</v>
      </c>
    </row>
    <row r="413" spans="1:7">
      <c r="A413" s="219">
        <v>11687</v>
      </c>
      <c r="B413" s="212" t="s">
        <v>2054</v>
      </c>
      <c r="C413" s="219" t="s">
        <v>65</v>
      </c>
      <c r="D413" s="219" t="s">
        <v>285</v>
      </c>
      <c r="E413" s="348">
        <f t="shared" si="6"/>
        <v>969.01</v>
      </c>
      <c r="F413" s="220">
        <v>969.01</v>
      </c>
      <c r="G413" s="220">
        <v>1025.28</v>
      </c>
    </row>
    <row r="414" spans="1:7">
      <c r="A414" s="219">
        <v>11689</v>
      </c>
      <c r="B414" s="212" t="s">
        <v>2055</v>
      </c>
      <c r="C414" s="219" t="s">
        <v>65</v>
      </c>
      <c r="D414" s="219" t="s">
        <v>285</v>
      </c>
      <c r="E414" s="348">
        <f t="shared" si="6"/>
        <v>1214.1199999999999</v>
      </c>
      <c r="F414" s="220">
        <v>1214.1199999999999</v>
      </c>
      <c r="G414" s="220">
        <v>1284.6099999999999</v>
      </c>
    </row>
    <row r="415" spans="1:7">
      <c r="A415" s="219">
        <v>11693</v>
      </c>
      <c r="B415" s="212" t="s">
        <v>2056</v>
      </c>
      <c r="C415" s="219" t="s">
        <v>53</v>
      </c>
      <c r="D415" s="219" t="s">
        <v>285</v>
      </c>
      <c r="E415" s="348">
        <f t="shared" si="6"/>
        <v>210.56</v>
      </c>
      <c r="F415" s="220">
        <v>210.56</v>
      </c>
      <c r="G415" s="220">
        <v>305.91000000000003</v>
      </c>
    </row>
    <row r="416" spans="1:7">
      <c r="A416" s="219">
        <v>36215</v>
      </c>
      <c r="B416" s="212" t="s">
        <v>2057</v>
      </c>
      <c r="C416" s="219" t="s">
        <v>23</v>
      </c>
      <c r="D416" s="219" t="s">
        <v>285</v>
      </c>
      <c r="E416" s="348">
        <f t="shared" si="6"/>
        <v>976.69</v>
      </c>
      <c r="F416" s="220"/>
      <c r="G416" s="220">
        <v>976.69</v>
      </c>
    </row>
    <row r="417" spans="1:7">
      <c r="A417" s="219">
        <v>42439</v>
      </c>
      <c r="B417" s="212" t="s">
        <v>2058</v>
      </c>
      <c r="C417" s="219" t="s">
        <v>23</v>
      </c>
      <c r="D417" s="219" t="s">
        <v>285</v>
      </c>
      <c r="E417" s="348">
        <f t="shared" si="6"/>
        <v>1207.8399999999999</v>
      </c>
      <c r="F417" s="220"/>
      <c r="G417" s="220">
        <v>1207.8399999999999</v>
      </c>
    </row>
    <row r="418" spans="1:7">
      <c r="A418" s="219">
        <v>38381</v>
      </c>
      <c r="B418" s="212" t="s">
        <v>2059</v>
      </c>
      <c r="C418" s="219" t="s">
        <v>23</v>
      </c>
      <c r="D418" s="219" t="s">
        <v>285</v>
      </c>
      <c r="E418" s="348">
        <f t="shared" si="6"/>
        <v>9.92</v>
      </c>
      <c r="F418" s="220">
        <v>9.92</v>
      </c>
      <c r="G418" s="220">
        <v>12.53</v>
      </c>
    </row>
    <row r="419" spans="1:7">
      <c r="A419" s="219">
        <v>39621</v>
      </c>
      <c r="B419" s="212" t="s">
        <v>296</v>
      </c>
      <c r="C419" s="219" t="s">
        <v>491</v>
      </c>
      <c r="D419" s="219" t="s">
        <v>285</v>
      </c>
      <c r="E419" s="348">
        <f t="shared" si="6"/>
        <v>1476.58</v>
      </c>
      <c r="F419" s="220">
        <v>1476.58</v>
      </c>
      <c r="G419" s="220">
        <v>1354.98</v>
      </c>
    </row>
    <row r="420" spans="1:7">
      <c r="A420" s="219">
        <v>39624</v>
      </c>
      <c r="B420" s="212" t="s">
        <v>297</v>
      </c>
      <c r="C420" s="219" t="s">
        <v>491</v>
      </c>
      <c r="D420" s="219" t="s">
        <v>285</v>
      </c>
      <c r="E420" s="348">
        <f t="shared" si="6"/>
        <v>1628.83</v>
      </c>
      <c r="F420" s="220">
        <v>1628.83</v>
      </c>
      <c r="G420" s="220">
        <v>1494.69</v>
      </c>
    </row>
    <row r="421" spans="1:7">
      <c r="A421" s="219">
        <v>39615</v>
      </c>
      <c r="B421" s="212" t="s">
        <v>2060</v>
      </c>
      <c r="C421" s="219" t="s">
        <v>23</v>
      </c>
      <c r="D421" s="219" t="s">
        <v>285</v>
      </c>
      <c r="E421" s="348">
        <f t="shared" si="6"/>
        <v>658.2</v>
      </c>
      <c r="F421" s="220">
        <v>658.2</v>
      </c>
      <c r="G421" s="220">
        <v>603.99</v>
      </c>
    </row>
    <row r="422" spans="1:7">
      <c r="A422" s="219">
        <v>39620</v>
      </c>
      <c r="B422" s="212" t="s">
        <v>2061</v>
      </c>
      <c r="C422" s="219" t="s">
        <v>23</v>
      </c>
      <c r="D422" s="219" t="s">
        <v>285</v>
      </c>
      <c r="E422" s="348">
        <f t="shared" si="6"/>
        <v>1005.25</v>
      </c>
      <c r="F422" s="220">
        <v>1005.25</v>
      </c>
      <c r="G422" s="220">
        <v>922.46</v>
      </c>
    </row>
    <row r="423" spans="1:7">
      <c r="A423" s="219">
        <v>39623</v>
      </c>
      <c r="B423" s="212" t="s">
        <v>298</v>
      </c>
      <c r="C423" s="219" t="s">
        <v>23</v>
      </c>
      <c r="D423" s="219" t="s">
        <v>285</v>
      </c>
      <c r="E423" s="348">
        <f t="shared" si="6"/>
        <v>1076.71</v>
      </c>
      <c r="F423" s="220">
        <v>1076.71</v>
      </c>
      <c r="G423" s="220">
        <v>988.04</v>
      </c>
    </row>
    <row r="424" spans="1:7">
      <c r="A424" s="219">
        <v>546</v>
      </c>
      <c r="B424" s="212" t="s">
        <v>2062</v>
      </c>
      <c r="C424" s="219" t="s">
        <v>63</v>
      </c>
      <c r="D424" s="219" t="s">
        <v>1699</v>
      </c>
      <c r="E424" s="348">
        <f t="shared" si="6"/>
        <v>9.6999999999999993</v>
      </c>
      <c r="F424" s="220">
        <v>9.6999999999999993</v>
      </c>
      <c r="G424" s="220">
        <v>9.6999999999999993</v>
      </c>
    </row>
    <row r="425" spans="1:7">
      <c r="A425" s="219">
        <v>566</v>
      </c>
      <c r="B425" s="212" t="s">
        <v>2063</v>
      </c>
      <c r="C425" s="219" t="s">
        <v>65</v>
      </c>
      <c r="D425" s="219" t="s">
        <v>285</v>
      </c>
      <c r="E425" s="348">
        <f t="shared" si="6"/>
        <v>4.5999999999999996</v>
      </c>
      <c r="F425" s="220">
        <v>4.5999999999999996</v>
      </c>
      <c r="G425" s="220">
        <v>4.5999999999999996</v>
      </c>
    </row>
    <row r="426" spans="1:7">
      <c r="A426" s="219">
        <v>565</v>
      </c>
      <c r="B426" s="212" t="s">
        <v>2064</v>
      </c>
      <c r="C426" s="219" t="s">
        <v>65</v>
      </c>
      <c r="D426" s="219" t="s">
        <v>285</v>
      </c>
      <c r="E426" s="348">
        <f t="shared" si="6"/>
        <v>16.78</v>
      </c>
      <c r="F426" s="220">
        <v>16.78</v>
      </c>
      <c r="G426" s="220">
        <v>16.78</v>
      </c>
    </row>
    <row r="427" spans="1:7">
      <c r="A427" s="219">
        <v>555</v>
      </c>
      <c r="B427" s="212" t="s">
        <v>2065</v>
      </c>
      <c r="C427" s="219" t="s">
        <v>65</v>
      </c>
      <c r="D427" s="219" t="s">
        <v>285</v>
      </c>
      <c r="E427" s="348">
        <f t="shared" si="6"/>
        <v>11.89</v>
      </c>
      <c r="F427" s="220">
        <v>11.89</v>
      </c>
      <c r="G427" s="220">
        <v>11.89</v>
      </c>
    </row>
    <row r="428" spans="1:7">
      <c r="A428" s="219">
        <v>557</v>
      </c>
      <c r="B428" s="212" t="s">
        <v>2066</v>
      </c>
      <c r="C428" s="219" t="s">
        <v>65</v>
      </c>
      <c r="D428" s="219" t="s">
        <v>285</v>
      </c>
      <c r="E428" s="348">
        <f t="shared" si="6"/>
        <v>37.32</v>
      </c>
      <c r="F428" s="220">
        <v>37.32</v>
      </c>
      <c r="G428" s="220">
        <v>37.32</v>
      </c>
    </row>
    <row r="429" spans="1:7">
      <c r="A429" s="219">
        <v>552</v>
      </c>
      <c r="B429" s="212" t="s">
        <v>2067</v>
      </c>
      <c r="C429" s="219" t="s">
        <v>65</v>
      </c>
      <c r="D429" s="219" t="s">
        <v>285</v>
      </c>
      <c r="E429" s="348">
        <f t="shared" si="6"/>
        <v>18.52</v>
      </c>
      <c r="F429" s="220">
        <v>18.52</v>
      </c>
      <c r="G429" s="220">
        <v>18.52</v>
      </c>
    </row>
    <row r="430" spans="1:7">
      <c r="A430" s="219">
        <v>563</v>
      </c>
      <c r="B430" s="212" t="s">
        <v>2068</v>
      </c>
      <c r="C430" s="219" t="s">
        <v>65</v>
      </c>
      <c r="D430" s="219" t="s">
        <v>285</v>
      </c>
      <c r="E430" s="348">
        <f t="shared" si="6"/>
        <v>27.82</v>
      </c>
      <c r="F430" s="220">
        <v>27.82</v>
      </c>
      <c r="G430" s="220">
        <v>27.82</v>
      </c>
    </row>
    <row r="431" spans="1:7">
      <c r="A431" s="219">
        <v>549</v>
      </c>
      <c r="B431" s="212" t="s">
        <v>2069</v>
      </c>
      <c r="C431" s="219" t="s">
        <v>65</v>
      </c>
      <c r="D431" s="219" t="s">
        <v>285</v>
      </c>
      <c r="E431" s="348">
        <f t="shared" si="6"/>
        <v>50.08</v>
      </c>
      <c r="F431" s="220">
        <v>50.08</v>
      </c>
      <c r="G431" s="220">
        <v>50.08</v>
      </c>
    </row>
    <row r="432" spans="1:7">
      <c r="A432" s="219">
        <v>551</v>
      </c>
      <c r="B432" s="212" t="s">
        <v>2070</v>
      </c>
      <c r="C432" s="219" t="s">
        <v>65</v>
      </c>
      <c r="D432" s="219" t="s">
        <v>285</v>
      </c>
      <c r="E432" s="348">
        <f t="shared" si="6"/>
        <v>99.16</v>
      </c>
      <c r="F432" s="220">
        <v>99.16</v>
      </c>
      <c r="G432" s="220">
        <v>99.16</v>
      </c>
    </row>
    <row r="433" spans="1:7">
      <c r="A433" s="219">
        <v>559</v>
      </c>
      <c r="B433" s="212" t="s">
        <v>2071</v>
      </c>
      <c r="C433" s="219" t="s">
        <v>65</v>
      </c>
      <c r="D433" s="219" t="s">
        <v>285</v>
      </c>
      <c r="E433" s="348">
        <f t="shared" si="6"/>
        <v>24.79</v>
      </c>
      <c r="F433" s="220">
        <v>24.79</v>
      </c>
      <c r="G433" s="220">
        <v>24.79</v>
      </c>
    </row>
    <row r="434" spans="1:7">
      <c r="A434" s="219">
        <v>560</v>
      </c>
      <c r="B434" s="212" t="s">
        <v>2072</v>
      </c>
      <c r="C434" s="219" t="s">
        <v>65</v>
      </c>
      <c r="D434" s="219" t="s">
        <v>285</v>
      </c>
      <c r="E434" s="348">
        <f t="shared" si="6"/>
        <v>31.01</v>
      </c>
      <c r="F434" s="220">
        <v>31.01</v>
      </c>
      <c r="G434" s="220">
        <v>31.01</v>
      </c>
    </row>
    <row r="435" spans="1:7">
      <c r="A435" s="219">
        <v>547</v>
      </c>
      <c r="B435" s="212" t="s">
        <v>2073</v>
      </c>
      <c r="C435" s="219" t="s">
        <v>65</v>
      </c>
      <c r="D435" s="219" t="s">
        <v>285</v>
      </c>
      <c r="E435" s="348">
        <f t="shared" si="6"/>
        <v>37.130000000000003</v>
      </c>
      <c r="F435" s="220">
        <v>37.130000000000003</v>
      </c>
      <c r="G435" s="220">
        <v>37.130000000000003</v>
      </c>
    </row>
    <row r="436" spans="1:7">
      <c r="A436" s="219">
        <v>36207</v>
      </c>
      <c r="B436" s="212" t="s">
        <v>2074</v>
      </c>
      <c r="C436" s="219" t="s">
        <v>23</v>
      </c>
      <c r="D436" s="219" t="s">
        <v>285</v>
      </c>
      <c r="E436" s="348">
        <f t="shared" si="6"/>
        <v>432.6</v>
      </c>
      <c r="F436" s="220"/>
      <c r="G436" s="220">
        <v>432.6</v>
      </c>
    </row>
    <row r="437" spans="1:7">
      <c r="A437" s="219">
        <v>36209</v>
      </c>
      <c r="B437" s="212" t="s">
        <v>2075</v>
      </c>
      <c r="C437" s="219" t="s">
        <v>23</v>
      </c>
      <c r="D437" s="219" t="s">
        <v>285</v>
      </c>
      <c r="E437" s="348">
        <f t="shared" si="6"/>
        <v>496.48</v>
      </c>
      <c r="F437" s="220"/>
      <c r="G437" s="220">
        <v>496.48</v>
      </c>
    </row>
    <row r="438" spans="1:7">
      <c r="A438" s="219">
        <v>36210</v>
      </c>
      <c r="B438" s="212" t="s">
        <v>2076</v>
      </c>
      <c r="C438" s="219" t="s">
        <v>23</v>
      </c>
      <c r="D438" s="219" t="s">
        <v>285</v>
      </c>
      <c r="E438" s="348">
        <f t="shared" si="6"/>
        <v>537.17999999999995</v>
      </c>
      <c r="F438" s="220"/>
      <c r="G438" s="220">
        <v>537.17999999999995</v>
      </c>
    </row>
    <row r="439" spans="1:7">
      <c r="A439" s="219">
        <v>36204</v>
      </c>
      <c r="B439" s="212" t="s">
        <v>1319</v>
      </c>
      <c r="C439" s="219" t="s">
        <v>23</v>
      </c>
      <c r="D439" s="219" t="s">
        <v>285</v>
      </c>
      <c r="E439" s="348">
        <f t="shared" si="6"/>
        <v>190.46</v>
      </c>
      <c r="F439" s="220"/>
      <c r="G439" s="220">
        <v>190.46</v>
      </c>
    </row>
    <row r="440" spans="1:7">
      <c r="A440" s="219">
        <v>36205</v>
      </c>
      <c r="B440" s="212" t="s">
        <v>2077</v>
      </c>
      <c r="C440" s="219" t="s">
        <v>23</v>
      </c>
      <c r="D440" s="219" t="s">
        <v>285</v>
      </c>
      <c r="E440" s="348">
        <f t="shared" si="6"/>
        <v>211.52</v>
      </c>
      <c r="F440" s="220"/>
      <c r="G440" s="220">
        <v>211.52</v>
      </c>
    </row>
    <row r="441" spans="1:7">
      <c r="A441" s="219">
        <v>36081</v>
      </c>
      <c r="B441" s="212" t="s">
        <v>1508</v>
      </c>
      <c r="C441" s="219" t="s">
        <v>23</v>
      </c>
      <c r="D441" s="219" t="s">
        <v>1699</v>
      </c>
      <c r="E441" s="348">
        <f t="shared" si="6"/>
        <v>225.54</v>
      </c>
      <c r="F441" s="220"/>
      <c r="G441" s="220">
        <v>225.54</v>
      </c>
    </row>
    <row r="442" spans="1:7">
      <c r="A442" s="219">
        <v>36206</v>
      </c>
      <c r="B442" s="212" t="s">
        <v>2078</v>
      </c>
      <c r="C442" s="219" t="s">
        <v>23</v>
      </c>
      <c r="D442" s="219" t="s">
        <v>285</v>
      </c>
      <c r="E442" s="348">
        <f t="shared" si="6"/>
        <v>236.29</v>
      </c>
      <c r="F442" s="220"/>
      <c r="G442" s="220">
        <v>236.29</v>
      </c>
    </row>
    <row r="443" spans="1:7">
      <c r="A443" s="219">
        <v>36218</v>
      </c>
      <c r="B443" s="212" t="s">
        <v>2079</v>
      </c>
      <c r="C443" s="219" t="s">
        <v>23</v>
      </c>
      <c r="D443" s="219" t="s">
        <v>285</v>
      </c>
      <c r="E443" s="348">
        <f t="shared" si="6"/>
        <v>169.23</v>
      </c>
      <c r="F443" s="220"/>
      <c r="G443" s="220">
        <v>169.23</v>
      </c>
    </row>
    <row r="444" spans="1:7">
      <c r="A444" s="219">
        <v>36220</v>
      </c>
      <c r="B444" s="212" t="s">
        <v>2080</v>
      </c>
      <c r="C444" s="219" t="s">
        <v>23</v>
      </c>
      <c r="D444" s="219" t="s">
        <v>285</v>
      </c>
      <c r="E444" s="348">
        <f t="shared" si="6"/>
        <v>194.05</v>
      </c>
      <c r="F444" s="220"/>
      <c r="G444" s="220">
        <v>194.05</v>
      </c>
    </row>
    <row r="445" spans="1:7">
      <c r="A445" s="219">
        <v>36080</v>
      </c>
      <c r="B445" s="212" t="s">
        <v>2081</v>
      </c>
      <c r="C445" s="219" t="s">
        <v>23</v>
      </c>
      <c r="D445" s="219" t="s">
        <v>1699</v>
      </c>
      <c r="E445" s="348">
        <f t="shared" si="6"/>
        <v>209.9</v>
      </c>
      <c r="F445" s="220"/>
      <c r="G445" s="220">
        <v>209.9</v>
      </c>
    </row>
    <row r="446" spans="1:7">
      <c r="A446" s="219">
        <v>36223</v>
      </c>
      <c r="B446" s="212" t="s">
        <v>2082</v>
      </c>
      <c r="C446" s="219" t="s">
        <v>23</v>
      </c>
      <c r="D446" s="219" t="s">
        <v>285</v>
      </c>
      <c r="E446" s="348">
        <f t="shared" si="6"/>
        <v>219.8</v>
      </c>
      <c r="F446" s="220"/>
      <c r="G446" s="220">
        <v>219.8</v>
      </c>
    </row>
    <row r="447" spans="1:7">
      <c r="A447" s="219">
        <v>38127</v>
      </c>
      <c r="B447" s="212" t="s">
        <v>2083</v>
      </c>
      <c r="C447" s="219" t="s">
        <v>23</v>
      </c>
      <c r="D447" s="219" t="s">
        <v>285</v>
      </c>
      <c r="E447" s="348">
        <f t="shared" si="6"/>
        <v>479.1</v>
      </c>
      <c r="F447" s="220">
        <v>479.1</v>
      </c>
      <c r="G447" s="220">
        <v>408.23</v>
      </c>
    </row>
    <row r="448" spans="1:7">
      <c r="A448" s="219">
        <v>38060</v>
      </c>
      <c r="B448" s="212" t="s">
        <v>2084</v>
      </c>
      <c r="C448" s="219" t="s">
        <v>23</v>
      </c>
      <c r="D448" s="219" t="s">
        <v>285</v>
      </c>
      <c r="E448" s="348">
        <f t="shared" si="6"/>
        <v>55.06</v>
      </c>
      <c r="F448" s="220">
        <v>55.06</v>
      </c>
      <c r="G448" s="220">
        <v>55.24</v>
      </c>
    </row>
    <row r="449" spans="1:7">
      <c r="A449" s="219">
        <v>10956</v>
      </c>
      <c r="B449" s="212" t="s">
        <v>2085</v>
      </c>
      <c r="C449" s="219" t="s">
        <v>23</v>
      </c>
      <c r="D449" s="219" t="s">
        <v>285</v>
      </c>
      <c r="E449" s="348">
        <f t="shared" si="6"/>
        <v>60.39</v>
      </c>
      <c r="F449" s="220">
        <v>60.39</v>
      </c>
      <c r="G449" s="220">
        <v>60.58</v>
      </c>
    </row>
    <row r="450" spans="1:7">
      <c r="A450" s="219">
        <v>39380</v>
      </c>
      <c r="B450" s="212" t="s">
        <v>2086</v>
      </c>
      <c r="C450" s="219" t="s">
        <v>23</v>
      </c>
      <c r="D450" s="219" t="s">
        <v>285</v>
      </c>
      <c r="E450" s="348">
        <f t="shared" si="6"/>
        <v>20.28</v>
      </c>
      <c r="F450" s="220"/>
      <c r="G450" s="220">
        <v>20.28</v>
      </c>
    </row>
    <row r="451" spans="1:7">
      <c r="A451" s="219">
        <v>44172</v>
      </c>
      <c r="B451" s="212" t="s">
        <v>2087</v>
      </c>
      <c r="C451" s="219" t="s">
        <v>23</v>
      </c>
      <c r="D451" s="219" t="s">
        <v>285</v>
      </c>
      <c r="E451" s="348">
        <f t="shared" si="6"/>
        <v>7.53</v>
      </c>
      <c r="F451" s="220">
        <v>7.53</v>
      </c>
      <c r="G451" s="220">
        <v>7.43</v>
      </c>
    </row>
    <row r="452" spans="1:7">
      <c r="A452" s="219">
        <v>37597</v>
      </c>
      <c r="B452" s="212" t="s">
        <v>2088</v>
      </c>
      <c r="C452" s="219" t="s">
        <v>23</v>
      </c>
      <c r="D452" s="219" t="s">
        <v>285</v>
      </c>
      <c r="E452" s="348">
        <f t="shared" si="6"/>
        <v>650007.81000000006</v>
      </c>
      <c r="F452" s="220"/>
      <c r="G452" s="220">
        <v>650007.81000000006</v>
      </c>
    </row>
    <row r="453" spans="1:7">
      <c r="A453" s="219">
        <v>183</v>
      </c>
      <c r="B453" s="212" t="s">
        <v>503</v>
      </c>
      <c r="C453" s="219" t="s">
        <v>489</v>
      </c>
      <c r="D453" s="219" t="s">
        <v>1699</v>
      </c>
      <c r="E453" s="348">
        <f t="shared" si="6"/>
        <v>175</v>
      </c>
      <c r="F453" s="220">
        <v>175</v>
      </c>
      <c r="G453" s="220">
        <v>280</v>
      </c>
    </row>
    <row r="454" spans="1:7">
      <c r="A454" s="219">
        <v>184</v>
      </c>
      <c r="B454" s="212" t="s">
        <v>2089</v>
      </c>
      <c r="C454" s="219" t="s">
        <v>489</v>
      </c>
      <c r="D454" s="219" t="s">
        <v>285</v>
      </c>
      <c r="E454" s="348">
        <f t="shared" si="6"/>
        <v>108.38</v>
      </c>
      <c r="F454" s="220">
        <v>108.38</v>
      </c>
      <c r="G454" s="220">
        <v>173.41</v>
      </c>
    </row>
    <row r="455" spans="1:7">
      <c r="A455" s="219">
        <v>181</v>
      </c>
      <c r="B455" s="212" t="s">
        <v>2090</v>
      </c>
      <c r="C455" s="219" t="s">
        <v>489</v>
      </c>
      <c r="D455" s="219" t="s">
        <v>285</v>
      </c>
      <c r="E455" s="348">
        <f t="shared" si="6"/>
        <v>233.7</v>
      </c>
      <c r="F455" s="220">
        <v>233.7</v>
      </c>
      <c r="G455" s="220">
        <v>373.93</v>
      </c>
    </row>
    <row r="456" spans="1:7">
      <c r="A456" s="219">
        <v>20001</v>
      </c>
      <c r="B456" s="212" t="s">
        <v>2091</v>
      </c>
      <c r="C456" s="219" t="s">
        <v>489</v>
      </c>
      <c r="D456" s="219" t="s">
        <v>285</v>
      </c>
      <c r="E456" s="348">
        <f t="shared" si="6"/>
        <v>135.47999999999999</v>
      </c>
      <c r="F456" s="220">
        <v>135.47999999999999</v>
      </c>
      <c r="G456" s="220">
        <v>216.77</v>
      </c>
    </row>
    <row r="457" spans="1:7">
      <c r="A457" s="219">
        <v>39837</v>
      </c>
      <c r="B457" s="212" t="s">
        <v>2092</v>
      </c>
      <c r="C457" s="219" t="s">
        <v>489</v>
      </c>
      <c r="D457" s="219" t="s">
        <v>285</v>
      </c>
      <c r="E457" s="348">
        <f t="shared" si="6"/>
        <v>387.14</v>
      </c>
      <c r="F457" s="220"/>
      <c r="G457" s="220">
        <v>387.14</v>
      </c>
    </row>
    <row r="458" spans="1:7">
      <c r="A458" s="219">
        <v>43366</v>
      </c>
      <c r="B458" s="212" t="s">
        <v>2093</v>
      </c>
      <c r="C458" s="219" t="s">
        <v>63</v>
      </c>
      <c r="D458" s="219" t="s">
        <v>285</v>
      </c>
      <c r="E458" s="348">
        <f t="shared" si="6"/>
        <v>1.58</v>
      </c>
      <c r="F458" s="220"/>
      <c r="G458" s="220">
        <v>1.58</v>
      </c>
    </row>
    <row r="459" spans="1:7">
      <c r="A459" s="219">
        <v>10535</v>
      </c>
      <c r="B459" s="212" t="s">
        <v>132</v>
      </c>
      <c r="C459" s="219" t="s">
        <v>23</v>
      </c>
      <c r="D459" s="219" t="s">
        <v>1699</v>
      </c>
      <c r="E459" s="348">
        <f t="shared" si="6"/>
        <v>4699.5</v>
      </c>
      <c r="F459" s="220">
        <v>4699.5</v>
      </c>
      <c r="G459" s="220">
        <v>4800</v>
      </c>
    </row>
    <row r="460" spans="1:7">
      <c r="A460" s="219">
        <v>10537</v>
      </c>
      <c r="B460" s="212" t="s">
        <v>2094</v>
      </c>
      <c r="C460" s="219" t="s">
        <v>23</v>
      </c>
      <c r="D460" s="219" t="s">
        <v>285</v>
      </c>
      <c r="E460" s="348">
        <f t="shared" ref="E460:E523" si="7">IF(F460=0,G460,F460)</f>
        <v>6408.84</v>
      </c>
      <c r="F460" s="220">
        <v>6408.84</v>
      </c>
      <c r="G460" s="220">
        <v>6545.89</v>
      </c>
    </row>
    <row r="461" spans="1:7">
      <c r="A461" s="219">
        <v>13891</v>
      </c>
      <c r="B461" s="212" t="s">
        <v>2095</v>
      </c>
      <c r="C461" s="219" t="s">
        <v>23</v>
      </c>
      <c r="D461" s="219" t="s">
        <v>285</v>
      </c>
      <c r="E461" s="348">
        <f t="shared" si="7"/>
        <v>5878.35</v>
      </c>
      <c r="F461" s="220">
        <v>5878.35</v>
      </c>
      <c r="G461" s="220">
        <v>6004.06</v>
      </c>
    </row>
    <row r="462" spans="1:7">
      <c r="A462" s="219">
        <v>44492</v>
      </c>
      <c r="B462" s="212" t="s">
        <v>2096</v>
      </c>
      <c r="C462" s="219" t="s">
        <v>23</v>
      </c>
      <c r="D462" s="219" t="s">
        <v>285</v>
      </c>
      <c r="E462" s="348">
        <f t="shared" si="7"/>
        <v>25568.46</v>
      </c>
      <c r="F462" s="220">
        <v>25568.46</v>
      </c>
      <c r="G462" s="220">
        <v>26115.25</v>
      </c>
    </row>
    <row r="463" spans="1:7">
      <c r="A463" s="219">
        <v>36396</v>
      </c>
      <c r="B463" s="212" t="s">
        <v>2097</v>
      </c>
      <c r="C463" s="219" t="s">
        <v>23</v>
      </c>
      <c r="D463" s="219" t="s">
        <v>285</v>
      </c>
      <c r="E463" s="348">
        <f t="shared" si="7"/>
        <v>5376.54</v>
      </c>
      <c r="F463" s="220">
        <v>5376.54</v>
      </c>
      <c r="G463" s="220">
        <v>5491.52</v>
      </c>
    </row>
    <row r="464" spans="1:7">
      <c r="A464" s="219">
        <v>36397</v>
      </c>
      <c r="B464" s="212" t="s">
        <v>1250</v>
      </c>
      <c r="C464" s="219" t="s">
        <v>23</v>
      </c>
      <c r="D464" s="219" t="s">
        <v>285</v>
      </c>
      <c r="E464" s="348">
        <f t="shared" si="7"/>
        <v>19116.61</v>
      </c>
      <c r="F464" s="220">
        <v>19116.61</v>
      </c>
      <c r="G464" s="220">
        <v>19525.419999999998</v>
      </c>
    </row>
    <row r="465" spans="1:7">
      <c r="A465" s="219">
        <v>36398</v>
      </c>
      <c r="B465" s="212" t="s">
        <v>2098</v>
      </c>
      <c r="C465" s="219" t="s">
        <v>23</v>
      </c>
      <c r="D465" s="219" t="s">
        <v>285</v>
      </c>
      <c r="E465" s="348">
        <f t="shared" si="7"/>
        <v>23234.639999999999</v>
      </c>
      <c r="F465" s="220">
        <v>23234.639999999999</v>
      </c>
      <c r="G465" s="220">
        <v>23731.52</v>
      </c>
    </row>
    <row r="466" spans="1:7">
      <c r="A466" s="219">
        <v>647</v>
      </c>
      <c r="B466" s="212" t="s">
        <v>2099</v>
      </c>
      <c r="C466" s="219" t="s">
        <v>134</v>
      </c>
      <c r="D466" s="219" t="s">
        <v>285</v>
      </c>
      <c r="E466" s="348">
        <f t="shared" si="7"/>
        <v>15.97</v>
      </c>
      <c r="F466" s="220">
        <v>15.97</v>
      </c>
      <c r="G466" s="220">
        <v>25.7</v>
      </c>
    </row>
    <row r="467" spans="1:7">
      <c r="A467" s="219">
        <v>40920</v>
      </c>
      <c r="B467" s="212" t="s">
        <v>2100</v>
      </c>
      <c r="C467" s="219" t="s">
        <v>426</v>
      </c>
      <c r="D467" s="219" t="s">
        <v>285</v>
      </c>
      <c r="E467" s="348">
        <f t="shared" si="7"/>
        <v>2816.56</v>
      </c>
      <c r="F467" s="220">
        <v>2816.56</v>
      </c>
      <c r="G467" s="220">
        <v>4503.01</v>
      </c>
    </row>
    <row r="468" spans="1:7">
      <c r="A468" s="219">
        <v>715</v>
      </c>
      <c r="B468" s="212" t="s">
        <v>2101</v>
      </c>
      <c r="C468" s="219" t="s">
        <v>23</v>
      </c>
      <c r="D468" s="219" t="s">
        <v>1699</v>
      </c>
      <c r="E468" s="348">
        <f t="shared" si="7"/>
        <v>19.64</v>
      </c>
      <c r="F468" s="220"/>
      <c r="G468" s="220">
        <v>19.64</v>
      </c>
    </row>
    <row r="469" spans="1:7">
      <c r="A469" s="219">
        <v>716</v>
      </c>
      <c r="B469" s="212" t="s">
        <v>2102</v>
      </c>
      <c r="C469" s="219" t="s">
        <v>23</v>
      </c>
      <c r="D469" s="219" t="s">
        <v>285</v>
      </c>
      <c r="E469" s="348">
        <f t="shared" si="7"/>
        <v>22.21</v>
      </c>
      <c r="F469" s="220"/>
      <c r="G469" s="220">
        <v>22.21</v>
      </c>
    </row>
    <row r="470" spans="1:7">
      <c r="A470" s="219">
        <v>7270</v>
      </c>
      <c r="B470" s="212" t="s">
        <v>2103</v>
      </c>
      <c r="C470" s="219" t="s">
        <v>23</v>
      </c>
      <c r="D470" s="219" t="s">
        <v>285</v>
      </c>
      <c r="E470" s="348">
        <f t="shared" si="7"/>
        <v>1</v>
      </c>
      <c r="F470" s="220">
        <v>1</v>
      </c>
      <c r="G470" s="220">
        <v>0.75</v>
      </c>
    </row>
    <row r="471" spans="1:7">
      <c r="A471" s="219">
        <v>44460</v>
      </c>
      <c r="B471" s="212" t="s">
        <v>2104</v>
      </c>
      <c r="C471" s="219" t="s">
        <v>23</v>
      </c>
      <c r="D471" s="219" t="s">
        <v>285</v>
      </c>
      <c r="E471" s="348">
        <f t="shared" si="7"/>
        <v>1.68</v>
      </c>
      <c r="F471" s="220">
        <v>1.68</v>
      </c>
      <c r="G471" s="220">
        <v>1.25</v>
      </c>
    </row>
    <row r="472" spans="1:7">
      <c r="A472" s="219">
        <v>44461</v>
      </c>
      <c r="B472" s="212" t="s">
        <v>2105</v>
      </c>
      <c r="C472" s="219" t="s">
        <v>23</v>
      </c>
      <c r="D472" s="219" t="s">
        <v>285</v>
      </c>
      <c r="E472" s="348">
        <f t="shared" si="7"/>
        <v>2.29</v>
      </c>
      <c r="F472" s="220">
        <v>2.29</v>
      </c>
      <c r="G472" s="220">
        <v>1.71</v>
      </c>
    </row>
    <row r="473" spans="1:7">
      <c r="A473" s="219">
        <v>7267</v>
      </c>
      <c r="B473" s="212" t="s">
        <v>2106</v>
      </c>
      <c r="C473" s="219" t="s">
        <v>23</v>
      </c>
      <c r="D473" s="219" t="s">
        <v>285</v>
      </c>
      <c r="E473" s="348">
        <f t="shared" si="7"/>
        <v>0.84</v>
      </c>
      <c r="F473" s="220">
        <v>0.84</v>
      </c>
      <c r="G473" s="220">
        <v>0.63</v>
      </c>
    </row>
    <row r="474" spans="1:7">
      <c r="A474" s="219">
        <v>44458</v>
      </c>
      <c r="B474" s="212" t="s">
        <v>2107</v>
      </c>
      <c r="C474" s="219" t="s">
        <v>23</v>
      </c>
      <c r="D474" s="219" t="s">
        <v>285</v>
      </c>
      <c r="E474" s="348">
        <f t="shared" si="7"/>
        <v>1.02</v>
      </c>
      <c r="F474" s="220">
        <v>1.02</v>
      </c>
      <c r="G474" s="220">
        <v>0.76</v>
      </c>
    </row>
    <row r="475" spans="1:7">
      <c r="A475" s="219">
        <v>44457</v>
      </c>
      <c r="B475" s="212" t="s">
        <v>2108</v>
      </c>
      <c r="C475" s="219" t="s">
        <v>23</v>
      </c>
      <c r="D475" s="219" t="s">
        <v>285</v>
      </c>
      <c r="E475" s="348">
        <f t="shared" si="7"/>
        <v>1.98</v>
      </c>
      <c r="F475" s="220">
        <v>1.98</v>
      </c>
      <c r="G475" s="220">
        <v>1.48</v>
      </c>
    </row>
    <row r="476" spans="1:7">
      <c r="A476" s="219">
        <v>7271</v>
      </c>
      <c r="B476" s="212" t="s">
        <v>2109</v>
      </c>
      <c r="C476" s="219" t="s">
        <v>23</v>
      </c>
      <c r="D476" s="219" t="s">
        <v>1699</v>
      </c>
      <c r="E476" s="348">
        <f t="shared" si="7"/>
        <v>1.07</v>
      </c>
      <c r="F476" s="220">
        <v>1.07</v>
      </c>
      <c r="G476" s="220">
        <v>0.8</v>
      </c>
    </row>
    <row r="477" spans="1:7">
      <c r="A477" s="219">
        <v>7268</v>
      </c>
      <c r="B477" s="212" t="s">
        <v>2110</v>
      </c>
      <c r="C477" s="219" t="s">
        <v>23</v>
      </c>
      <c r="D477" s="219" t="s">
        <v>285</v>
      </c>
      <c r="E477" s="348">
        <f t="shared" si="7"/>
        <v>1.67</v>
      </c>
      <c r="F477" s="220">
        <v>1.67</v>
      </c>
      <c r="G477" s="220">
        <v>1.24</v>
      </c>
    </row>
    <row r="478" spans="1:7">
      <c r="A478" s="219">
        <v>44459</v>
      </c>
      <c r="B478" s="212" t="s">
        <v>2111</v>
      </c>
      <c r="C478" s="219" t="s">
        <v>23</v>
      </c>
      <c r="D478" s="219" t="s">
        <v>285</v>
      </c>
      <c r="E478" s="348">
        <f t="shared" si="7"/>
        <v>1.08</v>
      </c>
      <c r="F478" s="220">
        <v>1.08</v>
      </c>
      <c r="G478" s="220">
        <v>0.8</v>
      </c>
    </row>
    <row r="479" spans="1:7">
      <c r="A479" s="219">
        <v>44462</v>
      </c>
      <c r="B479" s="212" t="s">
        <v>2112</v>
      </c>
      <c r="C479" s="219" t="s">
        <v>23</v>
      </c>
      <c r="D479" s="219" t="s">
        <v>285</v>
      </c>
      <c r="E479" s="348">
        <f t="shared" si="7"/>
        <v>1.91</v>
      </c>
      <c r="F479" s="220">
        <v>1.91</v>
      </c>
      <c r="G479" s="220">
        <v>1.42</v>
      </c>
    </row>
    <row r="480" spans="1:7">
      <c r="A480" s="219">
        <v>44463</v>
      </c>
      <c r="B480" s="212" t="s">
        <v>2113</v>
      </c>
      <c r="C480" s="219" t="s">
        <v>23</v>
      </c>
      <c r="D480" s="219" t="s">
        <v>285</v>
      </c>
      <c r="E480" s="348">
        <f t="shared" si="7"/>
        <v>2.46</v>
      </c>
      <c r="F480" s="220">
        <v>2.46</v>
      </c>
      <c r="G480" s="220">
        <v>1.84</v>
      </c>
    </row>
    <row r="481" spans="1:7">
      <c r="A481" s="219">
        <v>44464</v>
      </c>
      <c r="B481" s="212" t="s">
        <v>2114</v>
      </c>
      <c r="C481" s="219" t="s">
        <v>23</v>
      </c>
      <c r="D481" s="219" t="s">
        <v>285</v>
      </c>
      <c r="E481" s="348">
        <f t="shared" si="7"/>
        <v>2.54</v>
      </c>
      <c r="F481" s="220">
        <v>2.54</v>
      </c>
      <c r="G481" s="220">
        <v>1.9</v>
      </c>
    </row>
    <row r="482" spans="1:7">
      <c r="A482" s="219">
        <v>44465</v>
      </c>
      <c r="B482" s="212" t="s">
        <v>2115</v>
      </c>
      <c r="C482" s="219" t="s">
        <v>23</v>
      </c>
      <c r="D482" s="219" t="s">
        <v>285</v>
      </c>
      <c r="E482" s="348">
        <f t="shared" si="7"/>
        <v>3.49</v>
      </c>
      <c r="F482" s="220">
        <v>3.49</v>
      </c>
      <c r="G482" s="220">
        <v>2.61</v>
      </c>
    </row>
    <row r="483" spans="1:7">
      <c r="A483" s="219">
        <v>38783</v>
      </c>
      <c r="B483" s="212" t="s">
        <v>2116</v>
      </c>
      <c r="C483" s="219" t="s">
        <v>23</v>
      </c>
      <c r="D483" s="219" t="s">
        <v>285</v>
      </c>
      <c r="E483" s="348">
        <f t="shared" si="7"/>
        <v>1.22</v>
      </c>
      <c r="F483" s="220">
        <v>1.22</v>
      </c>
      <c r="G483" s="220">
        <v>0.91</v>
      </c>
    </row>
    <row r="484" spans="1:7">
      <c r="A484" s="219">
        <v>44466</v>
      </c>
      <c r="B484" s="212" t="s">
        <v>2117</v>
      </c>
      <c r="C484" s="219" t="s">
        <v>23</v>
      </c>
      <c r="D484" s="219" t="s">
        <v>285</v>
      </c>
      <c r="E484" s="348">
        <f t="shared" si="7"/>
        <v>2.48</v>
      </c>
      <c r="F484" s="220">
        <v>2.48</v>
      </c>
      <c r="G484" s="220">
        <v>1.85</v>
      </c>
    </row>
    <row r="485" spans="1:7">
      <c r="A485" s="219">
        <v>44467</v>
      </c>
      <c r="B485" s="212" t="s">
        <v>2118</v>
      </c>
      <c r="C485" s="219" t="s">
        <v>23</v>
      </c>
      <c r="D485" s="219" t="s">
        <v>285</v>
      </c>
      <c r="E485" s="348">
        <f t="shared" si="7"/>
        <v>2.99</v>
      </c>
      <c r="F485" s="220">
        <v>2.99</v>
      </c>
      <c r="G485" s="220">
        <v>2.23</v>
      </c>
    </row>
    <row r="486" spans="1:7">
      <c r="A486" s="219">
        <v>44468</v>
      </c>
      <c r="B486" s="212" t="s">
        <v>2119</v>
      </c>
      <c r="C486" s="219" t="s">
        <v>23</v>
      </c>
      <c r="D486" s="219" t="s">
        <v>285</v>
      </c>
      <c r="E486" s="348">
        <f t="shared" si="7"/>
        <v>2.59</v>
      </c>
      <c r="F486" s="220">
        <v>2.59</v>
      </c>
      <c r="G486" s="220">
        <v>1.94</v>
      </c>
    </row>
    <row r="487" spans="1:7">
      <c r="A487" s="219">
        <v>37593</v>
      </c>
      <c r="B487" s="212" t="s">
        <v>1308</v>
      </c>
      <c r="C487" s="219" t="s">
        <v>23</v>
      </c>
      <c r="D487" s="219" t="s">
        <v>285</v>
      </c>
      <c r="E487" s="348">
        <f t="shared" si="7"/>
        <v>3.34</v>
      </c>
      <c r="F487" s="220">
        <v>3.34</v>
      </c>
      <c r="G487" s="220">
        <v>2.4900000000000002</v>
      </c>
    </row>
    <row r="488" spans="1:7">
      <c r="A488" s="219">
        <v>37594</v>
      </c>
      <c r="B488" s="212" t="s">
        <v>2120</v>
      </c>
      <c r="C488" s="219" t="s">
        <v>23</v>
      </c>
      <c r="D488" s="219" t="s">
        <v>285</v>
      </c>
      <c r="E488" s="348">
        <f t="shared" si="7"/>
        <v>3.96</v>
      </c>
      <c r="F488" s="220">
        <v>3.96</v>
      </c>
      <c r="G488" s="220">
        <v>2.96</v>
      </c>
    </row>
    <row r="489" spans="1:7">
      <c r="A489" s="219">
        <v>37592</v>
      </c>
      <c r="B489" s="212" t="s">
        <v>1306</v>
      </c>
      <c r="C489" s="219" t="s">
        <v>23</v>
      </c>
      <c r="D489" s="219" t="s">
        <v>285</v>
      </c>
      <c r="E489" s="348">
        <f t="shared" si="7"/>
        <v>2.64</v>
      </c>
      <c r="F489" s="220">
        <v>2.64</v>
      </c>
      <c r="G489" s="220">
        <v>1.97</v>
      </c>
    </row>
    <row r="490" spans="1:7">
      <c r="A490" s="219">
        <v>41372</v>
      </c>
      <c r="B490" s="212" t="s">
        <v>2121</v>
      </c>
      <c r="C490" s="219" t="s">
        <v>53</v>
      </c>
      <c r="D490" s="219" t="s">
        <v>285</v>
      </c>
      <c r="E490" s="348">
        <f t="shared" si="7"/>
        <v>112.46</v>
      </c>
      <c r="F490" s="220"/>
      <c r="G490" s="220">
        <v>112.46</v>
      </c>
    </row>
    <row r="491" spans="1:7">
      <c r="A491" s="219">
        <v>41371</v>
      </c>
      <c r="B491" s="212" t="s">
        <v>2122</v>
      </c>
      <c r="C491" s="219" t="s">
        <v>53</v>
      </c>
      <c r="D491" s="219" t="s">
        <v>285</v>
      </c>
      <c r="E491" s="348">
        <f t="shared" si="7"/>
        <v>66.47</v>
      </c>
      <c r="F491" s="220"/>
      <c r="G491" s="220">
        <v>66.47</v>
      </c>
    </row>
    <row r="492" spans="1:7">
      <c r="A492" s="219">
        <v>34556</v>
      </c>
      <c r="B492" s="212" t="s">
        <v>2123</v>
      </c>
      <c r="C492" s="219" t="s">
        <v>23</v>
      </c>
      <c r="D492" s="219" t="s">
        <v>285</v>
      </c>
      <c r="E492" s="348">
        <f t="shared" si="7"/>
        <v>5.04</v>
      </c>
      <c r="F492" s="220">
        <v>5.04</v>
      </c>
      <c r="G492" s="220">
        <v>4.68</v>
      </c>
    </row>
    <row r="493" spans="1:7">
      <c r="A493" s="219">
        <v>37873</v>
      </c>
      <c r="B493" s="212" t="s">
        <v>2124</v>
      </c>
      <c r="C493" s="219" t="s">
        <v>23</v>
      </c>
      <c r="D493" s="219" t="s">
        <v>285</v>
      </c>
      <c r="E493" s="348">
        <f t="shared" si="7"/>
        <v>5.12</v>
      </c>
      <c r="F493" s="220">
        <v>5.12</v>
      </c>
      <c r="G493" s="220">
        <v>4.76</v>
      </c>
    </row>
    <row r="494" spans="1:7">
      <c r="A494" s="219">
        <v>34564</v>
      </c>
      <c r="B494" s="212" t="s">
        <v>2125</v>
      </c>
      <c r="C494" s="219" t="s">
        <v>23</v>
      </c>
      <c r="D494" s="219" t="s">
        <v>285</v>
      </c>
      <c r="E494" s="348">
        <f t="shared" si="7"/>
        <v>5.37</v>
      </c>
      <c r="F494" s="220">
        <v>5.37</v>
      </c>
      <c r="G494" s="220">
        <v>4.99</v>
      </c>
    </row>
    <row r="495" spans="1:7">
      <c r="A495" s="219">
        <v>34565</v>
      </c>
      <c r="B495" s="212" t="s">
        <v>2126</v>
      </c>
      <c r="C495" s="219" t="s">
        <v>23</v>
      </c>
      <c r="D495" s="219" t="s">
        <v>285</v>
      </c>
      <c r="E495" s="348">
        <f t="shared" si="7"/>
        <v>5.68</v>
      </c>
      <c r="F495" s="220">
        <v>5.68</v>
      </c>
      <c r="G495" s="220">
        <v>5.27</v>
      </c>
    </row>
    <row r="496" spans="1:7">
      <c r="A496" s="219">
        <v>38590</v>
      </c>
      <c r="B496" s="212" t="s">
        <v>2127</v>
      </c>
      <c r="C496" s="219" t="s">
        <v>23</v>
      </c>
      <c r="D496" s="219" t="s">
        <v>285</v>
      </c>
      <c r="E496" s="348">
        <f t="shared" si="7"/>
        <v>4.2</v>
      </c>
      <c r="F496" s="220">
        <v>4.2</v>
      </c>
      <c r="G496" s="220">
        <v>3.9</v>
      </c>
    </row>
    <row r="497" spans="1:7">
      <c r="A497" s="219">
        <v>34566</v>
      </c>
      <c r="B497" s="212" t="s">
        <v>2128</v>
      </c>
      <c r="C497" s="219" t="s">
        <v>23</v>
      </c>
      <c r="D497" s="219" t="s">
        <v>285</v>
      </c>
      <c r="E497" s="348">
        <f t="shared" si="7"/>
        <v>4.41</v>
      </c>
      <c r="F497" s="220">
        <v>4.41</v>
      </c>
      <c r="G497" s="220">
        <v>4.09</v>
      </c>
    </row>
    <row r="498" spans="1:7">
      <c r="A498" s="219">
        <v>34567</v>
      </c>
      <c r="B498" s="212" t="s">
        <v>2129</v>
      </c>
      <c r="C498" s="219" t="s">
        <v>23</v>
      </c>
      <c r="D498" s="219" t="s">
        <v>285</v>
      </c>
      <c r="E498" s="348">
        <f t="shared" si="7"/>
        <v>4.67</v>
      </c>
      <c r="F498" s="220">
        <v>4.67</v>
      </c>
      <c r="G498" s="220">
        <v>4.34</v>
      </c>
    </row>
    <row r="499" spans="1:7">
      <c r="A499" s="219">
        <v>38591</v>
      </c>
      <c r="B499" s="212" t="s">
        <v>2130</v>
      </c>
      <c r="C499" s="219" t="s">
        <v>23</v>
      </c>
      <c r="D499" s="219" t="s">
        <v>285</v>
      </c>
      <c r="E499" s="348">
        <f t="shared" si="7"/>
        <v>4.24</v>
      </c>
      <c r="F499" s="220">
        <v>4.24</v>
      </c>
      <c r="G499" s="220">
        <v>3.94</v>
      </c>
    </row>
    <row r="500" spans="1:7">
      <c r="A500" s="219">
        <v>34568</v>
      </c>
      <c r="B500" s="212" t="s">
        <v>2131</v>
      </c>
      <c r="C500" s="219" t="s">
        <v>23</v>
      </c>
      <c r="D500" s="219" t="s">
        <v>285</v>
      </c>
      <c r="E500" s="348">
        <f t="shared" si="7"/>
        <v>5.52</v>
      </c>
      <c r="F500" s="220">
        <v>5.52</v>
      </c>
      <c r="G500" s="220">
        <v>5.13</v>
      </c>
    </row>
    <row r="501" spans="1:7">
      <c r="A501" s="219">
        <v>34569</v>
      </c>
      <c r="B501" s="212" t="s">
        <v>2132</v>
      </c>
      <c r="C501" s="219" t="s">
        <v>23</v>
      </c>
      <c r="D501" s="219" t="s">
        <v>285</v>
      </c>
      <c r="E501" s="348">
        <f t="shared" si="7"/>
        <v>5.68</v>
      </c>
      <c r="F501" s="220">
        <v>5.68</v>
      </c>
      <c r="G501" s="220">
        <v>5.27</v>
      </c>
    </row>
    <row r="502" spans="1:7">
      <c r="A502" s="219">
        <v>34570</v>
      </c>
      <c r="B502" s="212" t="s">
        <v>2133</v>
      </c>
      <c r="C502" s="219" t="s">
        <v>23</v>
      </c>
      <c r="D502" s="219" t="s">
        <v>285</v>
      </c>
      <c r="E502" s="348">
        <f t="shared" si="7"/>
        <v>6.16</v>
      </c>
      <c r="F502" s="220">
        <v>6.16</v>
      </c>
      <c r="G502" s="220">
        <v>5.73</v>
      </c>
    </row>
    <row r="503" spans="1:7">
      <c r="A503" s="219">
        <v>25070</v>
      </c>
      <c r="B503" s="212" t="s">
        <v>2134</v>
      </c>
      <c r="C503" s="219" t="s">
        <v>23</v>
      </c>
      <c r="D503" s="219" t="s">
        <v>285</v>
      </c>
      <c r="E503" s="348">
        <f t="shared" si="7"/>
        <v>4.6399999999999997</v>
      </c>
      <c r="F503" s="220">
        <v>4.6399999999999997</v>
      </c>
      <c r="G503" s="220">
        <v>4.3099999999999996</v>
      </c>
    </row>
    <row r="504" spans="1:7">
      <c r="A504" s="219">
        <v>34571</v>
      </c>
      <c r="B504" s="212" t="s">
        <v>2135</v>
      </c>
      <c r="C504" s="219" t="s">
        <v>23</v>
      </c>
      <c r="D504" s="219" t="s">
        <v>285</v>
      </c>
      <c r="E504" s="348">
        <f t="shared" si="7"/>
        <v>4.68</v>
      </c>
      <c r="F504" s="220">
        <v>4.68</v>
      </c>
      <c r="G504" s="220">
        <v>4.3499999999999996</v>
      </c>
    </row>
    <row r="505" spans="1:7">
      <c r="A505" s="219">
        <v>34573</v>
      </c>
      <c r="B505" s="212" t="s">
        <v>2136</v>
      </c>
      <c r="C505" s="219" t="s">
        <v>23</v>
      </c>
      <c r="D505" s="219" t="s">
        <v>285</v>
      </c>
      <c r="E505" s="348">
        <f t="shared" si="7"/>
        <v>4.93</v>
      </c>
      <c r="F505" s="220">
        <v>4.93</v>
      </c>
      <c r="G505" s="220">
        <v>4.58</v>
      </c>
    </row>
    <row r="506" spans="1:7">
      <c r="A506" s="219">
        <v>37107</v>
      </c>
      <c r="B506" s="212" t="s">
        <v>2137</v>
      </c>
      <c r="C506" s="219" t="s">
        <v>23</v>
      </c>
      <c r="D506" s="219" t="s">
        <v>285</v>
      </c>
      <c r="E506" s="348">
        <f t="shared" si="7"/>
        <v>6.51</v>
      </c>
      <c r="F506" s="220">
        <v>6.51</v>
      </c>
      <c r="G506" s="220">
        <v>6.05</v>
      </c>
    </row>
    <row r="507" spans="1:7">
      <c r="A507" s="219">
        <v>34576</v>
      </c>
      <c r="B507" s="212" t="s">
        <v>2138</v>
      </c>
      <c r="C507" s="219" t="s">
        <v>23</v>
      </c>
      <c r="D507" s="219" t="s">
        <v>285</v>
      </c>
      <c r="E507" s="348">
        <f t="shared" si="7"/>
        <v>7.18</v>
      </c>
      <c r="F507" s="220">
        <v>7.18</v>
      </c>
      <c r="G507" s="220">
        <v>6.67</v>
      </c>
    </row>
    <row r="508" spans="1:7">
      <c r="A508" s="219">
        <v>34577</v>
      </c>
      <c r="B508" s="212" t="s">
        <v>2139</v>
      </c>
      <c r="C508" s="219" t="s">
        <v>23</v>
      </c>
      <c r="D508" s="219" t="s">
        <v>285</v>
      </c>
      <c r="E508" s="348">
        <f t="shared" si="7"/>
        <v>7.49</v>
      </c>
      <c r="F508" s="220">
        <v>7.49</v>
      </c>
      <c r="G508" s="220">
        <v>6.96</v>
      </c>
    </row>
    <row r="509" spans="1:7">
      <c r="A509" s="219">
        <v>34578</v>
      </c>
      <c r="B509" s="212" t="s">
        <v>2140</v>
      </c>
      <c r="C509" s="219" t="s">
        <v>23</v>
      </c>
      <c r="D509" s="219" t="s">
        <v>285</v>
      </c>
      <c r="E509" s="348">
        <f t="shared" si="7"/>
        <v>8.1199999999999992</v>
      </c>
      <c r="F509" s="220">
        <v>8.1199999999999992</v>
      </c>
      <c r="G509" s="220">
        <v>7.55</v>
      </c>
    </row>
    <row r="510" spans="1:7">
      <c r="A510" s="219">
        <v>34579</v>
      </c>
      <c r="B510" s="212" t="s">
        <v>2141</v>
      </c>
      <c r="C510" s="219" t="s">
        <v>23</v>
      </c>
      <c r="D510" s="219" t="s">
        <v>285</v>
      </c>
      <c r="E510" s="348">
        <f t="shared" si="7"/>
        <v>8.66</v>
      </c>
      <c r="F510" s="220">
        <v>8.66</v>
      </c>
      <c r="G510" s="220">
        <v>8.0500000000000007</v>
      </c>
    </row>
    <row r="511" spans="1:7">
      <c r="A511" s="219">
        <v>25067</v>
      </c>
      <c r="B511" s="212" t="s">
        <v>2142</v>
      </c>
      <c r="C511" s="219" t="s">
        <v>23</v>
      </c>
      <c r="D511" s="219" t="s">
        <v>285</v>
      </c>
      <c r="E511" s="348">
        <f t="shared" si="7"/>
        <v>5.8</v>
      </c>
      <c r="F511" s="220">
        <v>5.8</v>
      </c>
      <c r="G511" s="220">
        <v>5.39</v>
      </c>
    </row>
    <row r="512" spans="1:7">
      <c r="A512" s="219">
        <v>34580</v>
      </c>
      <c r="B512" s="212" t="s">
        <v>2143</v>
      </c>
      <c r="C512" s="219" t="s">
        <v>23</v>
      </c>
      <c r="D512" s="219" t="s">
        <v>285</v>
      </c>
      <c r="E512" s="348">
        <f t="shared" si="7"/>
        <v>6.47</v>
      </c>
      <c r="F512" s="220">
        <v>6.47</v>
      </c>
      <c r="G512" s="220">
        <v>6.01</v>
      </c>
    </row>
    <row r="513" spans="1:7">
      <c r="A513" s="219">
        <v>25071</v>
      </c>
      <c r="B513" s="212" t="s">
        <v>2144</v>
      </c>
      <c r="C513" s="219" t="s">
        <v>23</v>
      </c>
      <c r="D513" s="219" t="s">
        <v>285</v>
      </c>
      <c r="E513" s="348">
        <f t="shared" si="7"/>
        <v>3.22</v>
      </c>
      <c r="F513" s="220">
        <v>3.22</v>
      </c>
      <c r="G513" s="220">
        <v>2.99</v>
      </c>
    </row>
    <row r="514" spans="1:7">
      <c r="A514" s="219">
        <v>44171</v>
      </c>
      <c r="B514" s="212" t="s">
        <v>2145</v>
      </c>
      <c r="C514" s="219" t="s">
        <v>23</v>
      </c>
      <c r="D514" s="219" t="s">
        <v>285</v>
      </c>
      <c r="E514" s="348">
        <f t="shared" si="7"/>
        <v>21.49</v>
      </c>
      <c r="F514" s="220">
        <v>21.49</v>
      </c>
      <c r="G514" s="220">
        <v>21.21</v>
      </c>
    </row>
    <row r="515" spans="1:7">
      <c r="A515" s="219">
        <v>38395</v>
      </c>
      <c r="B515" s="212" t="s">
        <v>2146</v>
      </c>
      <c r="C515" s="219" t="s">
        <v>23</v>
      </c>
      <c r="D515" s="219" t="s">
        <v>285</v>
      </c>
      <c r="E515" s="348">
        <f t="shared" si="7"/>
        <v>8.2899999999999991</v>
      </c>
      <c r="F515" s="220">
        <v>8.2899999999999991</v>
      </c>
      <c r="G515" s="220">
        <v>10.46</v>
      </c>
    </row>
    <row r="516" spans="1:7">
      <c r="A516" s="219">
        <v>34583</v>
      </c>
      <c r="B516" s="212" t="s">
        <v>2147</v>
      </c>
      <c r="C516" s="219" t="s">
        <v>53</v>
      </c>
      <c r="D516" s="219" t="s">
        <v>285</v>
      </c>
      <c r="E516" s="348">
        <f t="shared" si="7"/>
        <v>57.06</v>
      </c>
      <c r="F516" s="220">
        <v>57.06</v>
      </c>
      <c r="G516" s="220">
        <v>56.32</v>
      </c>
    </row>
    <row r="517" spans="1:7">
      <c r="A517" s="219">
        <v>34584</v>
      </c>
      <c r="B517" s="212" t="s">
        <v>2148</v>
      </c>
      <c r="C517" s="219" t="s">
        <v>53</v>
      </c>
      <c r="D517" s="219" t="s">
        <v>285</v>
      </c>
      <c r="E517" s="348">
        <f t="shared" si="7"/>
        <v>41.84</v>
      </c>
      <c r="F517" s="220">
        <v>41.84</v>
      </c>
      <c r="G517" s="220">
        <v>41.3</v>
      </c>
    </row>
    <row r="518" spans="1:7">
      <c r="A518" s="219">
        <v>709</v>
      </c>
      <c r="B518" s="212" t="s">
        <v>2149</v>
      </c>
      <c r="C518" s="219" t="s">
        <v>53</v>
      </c>
      <c r="D518" s="219" t="s">
        <v>285</v>
      </c>
      <c r="E518" s="348">
        <f t="shared" si="7"/>
        <v>727.92</v>
      </c>
      <c r="F518" s="220"/>
      <c r="G518" s="220">
        <v>727.92</v>
      </c>
    </row>
    <row r="519" spans="1:7">
      <c r="A519" s="219">
        <v>34592</v>
      </c>
      <c r="B519" s="212" t="s">
        <v>2150</v>
      </c>
      <c r="C519" s="219" t="s">
        <v>23</v>
      </c>
      <c r="D519" s="219" t="s">
        <v>285</v>
      </c>
      <c r="E519" s="348">
        <f t="shared" si="7"/>
        <v>3.69</v>
      </c>
      <c r="F519" s="220">
        <v>3.69</v>
      </c>
      <c r="G519" s="220">
        <v>3.43</v>
      </c>
    </row>
    <row r="520" spans="1:7">
      <c r="A520" s="219">
        <v>34599</v>
      </c>
      <c r="B520" s="212" t="s">
        <v>2151</v>
      </c>
      <c r="C520" s="219" t="s">
        <v>23</v>
      </c>
      <c r="D520" s="219" t="s">
        <v>285</v>
      </c>
      <c r="E520" s="348">
        <f t="shared" si="7"/>
        <v>3.31</v>
      </c>
      <c r="F520" s="220">
        <v>3.31</v>
      </c>
      <c r="G520" s="220">
        <v>3.08</v>
      </c>
    </row>
    <row r="521" spans="1:7">
      <c r="A521" s="219">
        <v>651</v>
      </c>
      <c r="B521" s="212" t="s">
        <v>2152</v>
      </c>
      <c r="C521" s="219" t="s">
        <v>23</v>
      </c>
      <c r="D521" s="219" t="s">
        <v>285</v>
      </c>
      <c r="E521" s="348">
        <f t="shared" si="7"/>
        <v>4.0599999999999996</v>
      </c>
      <c r="F521" s="220">
        <v>4.0599999999999996</v>
      </c>
      <c r="G521" s="220">
        <v>3.78</v>
      </c>
    </row>
    <row r="522" spans="1:7">
      <c r="A522" s="219">
        <v>654</v>
      </c>
      <c r="B522" s="212" t="s">
        <v>2153</v>
      </c>
      <c r="C522" s="219" t="s">
        <v>23</v>
      </c>
      <c r="D522" s="219" t="s">
        <v>285</v>
      </c>
      <c r="E522" s="348">
        <f t="shared" si="7"/>
        <v>5.04</v>
      </c>
      <c r="F522" s="220">
        <v>5.04</v>
      </c>
      <c r="G522" s="220">
        <v>4.68</v>
      </c>
    </row>
    <row r="523" spans="1:7">
      <c r="A523" s="219">
        <v>37103</v>
      </c>
      <c r="B523" s="212" t="s">
        <v>2154</v>
      </c>
      <c r="C523" s="219" t="s">
        <v>23</v>
      </c>
      <c r="D523" s="219" t="s">
        <v>285</v>
      </c>
      <c r="E523" s="348">
        <f t="shared" si="7"/>
        <v>4.22</v>
      </c>
      <c r="F523" s="220">
        <v>4.22</v>
      </c>
      <c r="G523" s="220">
        <v>3.92</v>
      </c>
    </row>
    <row r="524" spans="1:7">
      <c r="A524" s="219">
        <v>34555</v>
      </c>
      <c r="B524" s="212" t="s">
        <v>2155</v>
      </c>
      <c r="C524" s="219" t="s">
        <v>23</v>
      </c>
      <c r="D524" s="219" t="s">
        <v>285</v>
      </c>
      <c r="E524" s="348">
        <f t="shared" ref="E524:E587" si="8">IF(F524=0,G524,F524)</f>
        <v>5.36</v>
      </c>
      <c r="F524" s="220">
        <v>5.36</v>
      </c>
      <c r="G524" s="220">
        <v>4.9800000000000004</v>
      </c>
    </row>
    <row r="525" spans="1:7">
      <c r="A525" s="219">
        <v>674</v>
      </c>
      <c r="B525" s="212" t="s">
        <v>2156</v>
      </c>
      <c r="C525" s="219" t="s">
        <v>53</v>
      </c>
      <c r="D525" s="219" t="s">
        <v>285</v>
      </c>
      <c r="E525" s="348">
        <f t="shared" si="8"/>
        <v>80.13</v>
      </c>
      <c r="F525" s="220"/>
      <c r="G525" s="220">
        <v>80.13</v>
      </c>
    </row>
    <row r="526" spans="1:7">
      <c r="A526" s="219">
        <v>34600</v>
      </c>
      <c r="B526" s="212" t="s">
        <v>2157</v>
      </c>
      <c r="C526" s="219" t="s">
        <v>53</v>
      </c>
      <c r="D526" s="219" t="s">
        <v>1699</v>
      </c>
      <c r="E526" s="348">
        <f t="shared" si="8"/>
        <v>117.7</v>
      </c>
      <c r="F526" s="220"/>
      <c r="G526" s="220">
        <v>117.7</v>
      </c>
    </row>
    <row r="527" spans="1:7">
      <c r="A527" s="219">
        <v>652</v>
      </c>
      <c r="B527" s="212" t="s">
        <v>2158</v>
      </c>
      <c r="C527" s="219" t="s">
        <v>53</v>
      </c>
      <c r="D527" s="219" t="s">
        <v>285</v>
      </c>
      <c r="E527" s="348">
        <f t="shared" si="8"/>
        <v>180.3</v>
      </c>
      <c r="F527" s="220"/>
      <c r="G527" s="220">
        <v>180.3</v>
      </c>
    </row>
    <row r="528" spans="1:7">
      <c r="A528" s="219">
        <v>650</v>
      </c>
      <c r="B528" s="212" t="s">
        <v>1472</v>
      </c>
      <c r="C528" s="219" t="s">
        <v>23</v>
      </c>
      <c r="D528" s="219" t="s">
        <v>1699</v>
      </c>
      <c r="E528" s="348">
        <f t="shared" si="8"/>
        <v>3.25</v>
      </c>
      <c r="F528" s="220">
        <v>3.25</v>
      </c>
      <c r="G528" s="220">
        <v>3.02</v>
      </c>
    </row>
    <row r="529" spans="1:7">
      <c r="A529" s="219">
        <v>718</v>
      </c>
      <c r="B529" s="212" t="s">
        <v>2159</v>
      </c>
      <c r="C529" s="219" t="s">
        <v>23</v>
      </c>
      <c r="D529" s="219" t="s">
        <v>285</v>
      </c>
      <c r="E529" s="348">
        <f t="shared" si="8"/>
        <v>19.399999999999999</v>
      </c>
      <c r="F529" s="220"/>
      <c r="G529" s="220">
        <v>19.399999999999999</v>
      </c>
    </row>
    <row r="530" spans="1:7">
      <c r="A530" s="219">
        <v>11981</v>
      </c>
      <c r="B530" s="212" t="s">
        <v>2160</v>
      </c>
      <c r="C530" s="219" t="s">
        <v>23</v>
      </c>
      <c r="D530" s="219" t="s">
        <v>285</v>
      </c>
      <c r="E530" s="348">
        <f t="shared" si="8"/>
        <v>18.850000000000001</v>
      </c>
      <c r="F530" s="220"/>
      <c r="G530" s="220">
        <v>18.850000000000001</v>
      </c>
    </row>
    <row r="531" spans="1:7">
      <c r="A531" s="219">
        <v>34586</v>
      </c>
      <c r="B531" s="212" t="s">
        <v>2161</v>
      </c>
      <c r="C531" s="219" t="s">
        <v>23</v>
      </c>
      <c r="D531" s="219" t="s">
        <v>285</v>
      </c>
      <c r="E531" s="348">
        <f t="shared" si="8"/>
        <v>2.64</v>
      </c>
      <c r="F531" s="220">
        <v>2.64</v>
      </c>
      <c r="G531" s="220">
        <v>1.97</v>
      </c>
    </row>
    <row r="532" spans="1:7">
      <c r="A532" s="219">
        <v>38603</v>
      </c>
      <c r="B532" s="212" t="s">
        <v>2162</v>
      </c>
      <c r="C532" s="219" t="s">
        <v>23</v>
      </c>
      <c r="D532" s="219" t="s">
        <v>285</v>
      </c>
      <c r="E532" s="348">
        <f t="shared" si="8"/>
        <v>3.13</v>
      </c>
      <c r="F532" s="220">
        <v>3.13</v>
      </c>
      <c r="G532" s="220">
        <v>2.34</v>
      </c>
    </row>
    <row r="533" spans="1:7">
      <c r="A533" s="219">
        <v>34588</v>
      </c>
      <c r="B533" s="212" t="s">
        <v>2163</v>
      </c>
      <c r="C533" s="219" t="s">
        <v>23</v>
      </c>
      <c r="D533" s="219" t="s">
        <v>285</v>
      </c>
      <c r="E533" s="348">
        <f t="shared" si="8"/>
        <v>3.57</v>
      </c>
      <c r="F533" s="220">
        <v>3.57</v>
      </c>
      <c r="G533" s="220">
        <v>2.66</v>
      </c>
    </row>
    <row r="534" spans="1:7">
      <c r="A534" s="219">
        <v>34590</v>
      </c>
      <c r="B534" s="212" t="s">
        <v>2164</v>
      </c>
      <c r="C534" s="219" t="s">
        <v>23</v>
      </c>
      <c r="D534" s="219" t="s">
        <v>285</v>
      </c>
      <c r="E534" s="348">
        <f t="shared" si="8"/>
        <v>3.53</v>
      </c>
      <c r="F534" s="220">
        <v>3.53</v>
      </c>
      <c r="G534" s="220">
        <v>2.64</v>
      </c>
    </row>
    <row r="535" spans="1:7">
      <c r="A535" s="219">
        <v>34591</v>
      </c>
      <c r="B535" s="212" t="s">
        <v>2165</v>
      </c>
      <c r="C535" s="219" t="s">
        <v>23</v>
      </c>
      <c r="D535" s="219" t="s">
        <v>285</v>
      </c>
      <c r="E535" s="348">
        <f t="shared" si="8"/>
        <v>4.3099999999999996</v>
      </c>
      <c r="F535" s="220">
        <v>4.3099999999999996</v>
      </c>
      <c r="G535" s="220">
        <v>3.22</v>
      </c>
    </row>
    <row r="536" spans="1:7">
      <c r="A536" s="219">
        <v>40517</v>
      </c>
      <c r="B536" s="212" t="s">
        <v>2166</v>
      </c>
      <c r="C536" s="219" t="s">
        <v>53</v>
      </c>
      <c r="D536" s="219" t="s">
        <v>285</v>
      </c>
      <c r="E536" s="348">
        <f t="shared" si="8"/>
        <v>67.069999999999993</v>
      </c>
      <c r="F536" s="220">
        <v>67.069999999999993</v>
      </c>
      <c r="G536" s="220">
        <v>69.81</v>
      </c>
    </row>
    <row r="537" spans="1:7">
      <c r="A537" s="219">
        <v>40515</v>
      </c>
      <c r="B537" s="212" t="s">
        <v>2167</v>
      </c>
      <c r="C537" s="219" t="s">
        <v>53</v>
      </c>
      <c r="D537" s="219" t="s">
        <v>285</v>
      </c>
      <c r="E537" s="348">
        <f t="shared" si="8"/>
        <v>150.91999999999999</v>
      </c>
      <c r="F537" s="220">
        <v>150.91999999999999</v>
      </c>
      <c r="G537" s="220">
        <v>157.09</v>
      </c>
    </row>
    <row r="538" spans="1:7">
      <c r="A538" s="219">
        <v>40524</v>
      </c>
      <c r="B538" s="212" t="s">
        <v>1337</v>
      </c>
      <c r="C538" s="219" t="s">
        <v>53</v>
      </c>
      <c r="D538" s="219" t="s">
        <v>285</v>
      </c>
      <c r="E538" s="348">
        <f t="shared" si="8"/>
        <v>94.32</v>
      </c>
      <c r="F538" s="220">
        <v>94.32</v>
      </c>
      <c r="G538" s="220">
        <v>98.18</v>
      </c>
    </row>
    <row r="539" spans="1:7">
      <c r="A539" s="219">
        <v>40529</v>
      </c>
      <c r="B539" s="212" t="s">
        <v>2168</v>
      </c>
      <c r="C539" s="219" t="s">
        <v>53</v>
      </c>
      <c r="D539" s="219" t="s">
        <v>285</v>
      </c>
      <c r="E539" s="348">
        <f t="shared" si="8"/>
        <v>96.42</v>
      </c>
      <c r="F539" s="220">
        <v>96.42</v>
      </c>
      <c r="G539" s="220">
        <v>100.36</v>
      </c>
    </row>
    <row r="540" spans="1:7">
      <c r="A540" s="219">
        <v>36156</v>
      </c>
      <c r="B540" s="212" t="s">
        <v>2169</v>
      </c>
      <c r="C540" s="219" t="s">
        <v>53</v>
      </c>
      <c r="D540" s="219" t="s">
        <v>285</v>
      </c>
      <c r="E540" s="348">
        <f t="shared" si="8"/>
        <v>73.36</v>
      </c>
      <c r="F540" s="220">
        <v>73.36</v>
      </c>
      <c r="G540" s="220">
        <v>76.36</v>
      </c>
    </row>
    <row r="541" spans="1:7">
      <c r="A541" s="219">
        <v>36155</v>
      </c>
      <c r="B541" s="212" t="s">
        <v>2170</v>
      </c>
      <c r="C541" s="219" t="s">
        <v>53</v>
      </c>
      <c r="D541" s="219" t="s">
        <v>285</v>
      </c>
      <c r="E541" s="348">
        <f t="shared" si="8"/>
        <v>63.33</v>
      </c>
      <c r="F541" s="220">
        <v>63.33</v>
      </c>
      <c r="G541" s="220">
        <v>65.92</v>
      </c>
    </row>
    <row r="542" spans="1:7">
      <c r="A542" s="219">
        <v>36154</v>
      </c>
      <c r="B542" s="212" t="s">
        <v>2171</v>
      </c>
      <c r="C542" s="219" t="s">
        <v>53</v>
      </c>
      <c r="D542" s="219" t="s">
        <v>285</v>
      </c>
      <c r="E542" s="348">
        <f t="shared" si="8"/>
        <v>88.03</v>
      </c>
      <c r="F542" s="220">
        <v>88.03</v>
      </c>
      <c r="G542" s="220">
        <v>91.63</v>
      </c>
    </row>
    <row r="543" spans="1:7">
      <c r="A543" s="219">
        <v>36170</v>
      </c>
      <c r="B543" s="212" t="s">
        <v>2172</v>
      </c>
      <c r="C543" s="219" t="s">
        <v>53</v>
      </c>
      <c r="D543" s="219" t="s">
        <v>1699</v>
      </c>
      <c r="E543" s="348">
        <f t="shared" si="8"/>
        <v>80</v>
      </c>
      <c r="F543" s="220">
        <v>80</v>
      </c>
      <c r="G543" s="220">
        <v>83.27</v>
      </c>
    </row>
    <row r="544" spans="1:7">
      <c r="A544" s="219">
        <v>695</v>
      </c>
      <c r="B544" s="212" t="s">
        <v>2173</v>
      </c>
      <c r="C544" s="219" t="s">
        <v>53</v>
      </c>
      <c r="D544" s="219" t="s">
        <v>285</v>
      </c>
      <c r="E544" s="348">
        <f t="shared" si="8"/>
        <v>64.66</v>
      </c>
      <c r="F544" s="220">
        <v>64.66</v>
      </c>
      <c r="G544" s="220">
        <v>67.3</v>
      </c>
    </row>
    <row r="545" spans="1:7">
      <c r="A545" s="219">
        <v>679</v>
      </c>
      <c r="B545" s="212" t="s">
        <v>2174</v>
      </c>
      <c r="C545" s="219" t="s">
        <v>53</v>
      </c>
      <c r="D545" s="219" t="s">
        <v>285</v>
      </c>
      <c r="E545" s="348">
        <f t="shared" si="8"/>
        <v>96.42</v>
      </c>
      <c r="F545" s="220">
        <v>96.42</v>
      </c>
      <c r="G545" s="220">
        <v>100.36</v>
      </c>
    </row>
    <row r="546" spans="1:7">
      <c r="A546" s="219">
        <v>711</v>
      </c>
      <c r="B546" s="212" t="s">
        <v>2175</v>
      </c>
      <c r="C546" s="219" t="s">
        <v>53</v>
      </c>
      <c r="D546" s="219" t="s">
        <v>285</v>
      </c>
      <c r="E546" s="348">
        <f t="shared" si="8"/>
        <v>63.78</v>
      </c>
      <c r="F546" s="220">
        <v>63.78</v>
      </c>
      <c r="G546" s="220">
        <v>66.39</v>
      </c>
    </row>
    <row r="547" spans="1:7">
      <c r="A547" s="219">
        <v>712</v>
      </c>
      <c r="B547" s="212" t="s">
        <v>2176</v>
      </c>
      <c r="C547" s="219" t="s">
        <v>53</v>
      </c>
      <c r="D547" s="219" t="s">
        <v>285</v>
      </c>
      <c r="E547" s="348">
        <f t="shared" si="8"/>
        <v>80.34</v>
      </c>
      <c r="F547" s="220">
        <v>80.34</v>
      </c>
      <c r="G547" s="220">
        <v>83.63</v>
      </c>
    </row>
    <row r="548" spans="1:7">
      <c r="A548" s="219">
        <v>12614</v>
      </c>
      <c r="B548" s="212" t="s">
        <v>2177</v>
      </c>
      <c r="C548" s="219" t="s">
        <v>23</v>
      </c>
      <c r="D548" s="219" t="s">
        <v>285</v>
      </c>
      <c r="E548" s="348">
        <f t="shared" si="8"/>
        <v>54.31</v>
      </c>
      <c r="F548" s="220">
        <v>54.31</v>
      </c>
      <c r="G548" s="220">
        <v>58.03</v>
      </c>
    </row>
    <row r="549" spans="1:7">
      <c r="A549" s="219">
        <v>6140</v>
      </c>
      <c r="B549" s="212" t="s">
        <v>2178</v>
      </c>
      <c r="C549" s="219" t="s">
        <v>23</v>
      </c>
      <c r="D549" s="219" t="s">
        <v>285</v>
      </c>
      <c r="E549" s="348">
        <f t="shared" si="8"/>
        <v>4.34</v>
      </c>
      <c r="F549" s="220">
        <v>4.34</v>
      </c>
      <c r="G549" s="220">
        <v>4.49</v>
      </c>
    </row>
    <row r="550" spans="1:7">
      <c r="A550" s="219">
        <v>38399</v>
      </c>
      <c r="B550" s="212" t="s">
        <v>2179</v>
      </c>
      <c r="C550" s="219" t="s">
        <v>23</v>
      </c>
      <c r="D550" s="219" t="s">
        <v>285</v>
      </c>
      <c r="E550" s="348">
        <f t="shared" si="8"/>
        <v>279.83</v>
      </c>
      <c r="F550" s="220">
        <v>279.83</v>
      </c>
      <c r="G550" s="220">
        <v>247.02</v>
      </c>
    </row>
    <row r="551" spans="1:7">
      <c r="A551" s="219">
        <v>729</v>
      </c>
      <c r="B551" s="212" t="s">
        <v>2180</v>
      </c>
      <c r="C551" s="219" t="s">
        <v>23</v>
      </c>
      <c r="D551" s="219" t="s">
        <v>1699</v>
      </c>
      <c r="E551" s="348">
        <f t="shared" si="8"/>
        <v>785</v>
      </c>
      <c r="F551" s="220">
        <v>785</v>
      </c>
      <c r="G551" s="220">
        <v>980.25</v>
      </c>
    </row>
    <row r="552" spans="1:7">
      <c r="A552" s="219">
        <v>39925</v>
      </c>
      <c r="B552" s="212" t="s">
        <v>2181</v>
      </c>
      <c r="C552" s="219" t="s">
        <v>23</v>
      </c>
      <c r="D552" s="219" t="s">
        <v>285</v>
      </c>
      <c r="E552" s="348">
        <f t="shared" si="8"/>
        <v>11343.18</v>
      </c>
      <c r="F552" s="220">
        <v>11343.18</v>
      </c>
      <c r="G552" s="220">
        <v>14164.52</v>
      </c>
    </row>
    <row r="553" spans="1:7">
      <c r="A553" s="219">
        <v>731</v>
      </c>
      <c r="B553" s="212" t="s">
        <v>2182</v>
      </c>
      <c r="C553" s="219" t="s">
        <v>23</v>
      </c>
      <c r="D553" s="219" t="s">
        <v>285</v>
      </c>
      <c r="E553" s="348">
        <f t="shared" si="8"/>
        <v>764</v>
      </c>
      <c r="F553" s="220">
        <v>764</v>
      </c>
      <c r="G553" s="220">
        <v>954.02</v>
      </c>
    </row>
    <row r="554" spans="1:7">
      <c r="A554" s="219">
        <v>10575</v>
      </c>
      <c r="B554" s="212" t="s">
        <v>2183</v>
      </c>
      <c r="C554" s="219" t="s">
        <v>23</v>
      </c>
      <c r="D554" s="219" t="s">
        <v>285</v>
      </c>
      <c r="E554" s="348">
        <f t="shared" si="8"/>
        <v>1192.27</v>
      </c>
      <c r="F554" s="220">
        <v>1192.27</v>
      </c>
      <c r="G554" s="220">
        <v>1488.83</v>
      </c>
    </row>
    <row r="555" spans="1:7">
      <c r="A555" s="219">
        <v>733</v>
      </c>
      <c r="B555" s="212" t="s">
        <v>2184</v>
      </c>
      <c r="C555" s="219" t="s">
        <v>23</v>
      </c>
      <c r="D555" s="219" t="s">
        <v>285</v>
      </c>
      <c r="E555" s="348">
        <f t="shared" si="8"/>
        <v>1305.4000000000001</v>
      </c>
      <c r="F555" s="220">
        <v>1305.4000000000001</v>
      </c>
      <c r="G555" s="220">
        <v>1630.08</v>
      </c>
    </row>
    <row r="556" spans="1:7">
      <c r="A556" s="219">
        <v>732</v>
      </c>
      <c r="B556" s="212" t="s">
        <v>2185</v>
      </c>
      <c r="C556" s="219" t="s">
        <v>23</v>
      </c>
      <c r="D556" s="219" t="s">
        <v>285</v>
      </c>
      <c r="E556" s="348">
        <f t="shared" si="8"/>
        <v>1287.8499999999999</v>
      </c>
      <c r="F556" s="220">
        <v>1287.8499999999999</v>
      </c>
      <c r="G556" s="220">
        <v>1608.17</v>
      </c>
    </row>
    <row r="557" spans="1:7">
      <c r="A557" s="219">
        <v>735</v>
      </c>
      <c r="B557" s="212" t="s">
        <v>2186</v>
      </c>
      <c r="C557" s="219" t="s">
        <v>23</v>
      </c>
      <c r="D557" s="219" t="s">
        <v>285</v>
      </c>
      <c r="E557" s="348">
        <f t="shared" si="8"/>
        <v>2291.0100000000002</v>
      </c>
      <c r="F557" s="220">
        <v>2291.0100000000002</v>
      </c>
      <c r="G557" s="220">
        <v>2860.85</v>
      </c>
    </row>
    <row r="558" spans="1:7">
      <c r="A558" s="219">
        <v>737</v>
      </c>
      <c r="B558" s="212" t="s">
        <v>2187</v>
      </c>
      <c r="C558" s="219" t="s">
        <v>23</v>
      </c>
      <c r="D558" s="219" t="s">
        <v>285</v>
      </c>
      <c r="E558" s="348">
        <f t="shared" si="8"/>
        <v>7221.87</v>
      </c>
      <c r="F558" s="220">
        <v>7221.87</v>
      </c>
      <c r="G558" s="220">
        <v>9018.14</v>
      </c>
    </row>
    <row r="559" spans="1:7">
      <c r="A559" s="219">
        <v>736</v>
      </c>
      <c r="B559" s="212" t="s">
        <v>2188</v>
      </c>
      <c r="C559" s="219" t="s">
        <v>23</v>
      </c>
      <c r="D559" s="219" t="s">
        <v>285</v>
      </c>
      <c r="E559" s="348">
        <f t="shared" si="8"/>
        <v>1926.33</v>
      </c>
      <c r="F559" s="220">
        <v>1926.33</v>
      </c>
      <c r="G559" s="220">
        <v>2405.46</v>
      </c>
    </row>
    <row r="560" spans="1:7">
      <c r="A560" s="219">
        <v>738</v>
      </c>
      <c r="B560" s="212" t="s">
        <v>2189</v>
      </c>
      <c r="C560" s="219" t="s">
        <v>23</v>
      </c>
      <c r="D560" s="219" t="s">
        <v>285</v>
      </c>
      <c r="E560" s="348">
        <f t="shared" si="8"/>
        <v>3348.73</v>
      </c>
      <c r="F560" s="220">
        <v>3348.73</v>
      </c>
      <c r="G560" s="220">
        <v>4181.6499999999996</v>
      </c>
    </row>
    <row r="561" spans="1:7">
      <c r="A561" s="219">
        <v>740</v>
      </c>
      <c r="B561" s="212" t="s">
        <v>2190</v>
      </c>
      <c r="C561" s="219" t="s">
        <v>23</v>
      </c>
      <c r="D561" s="219" t="s">
        <v>285</v>
      </c>
      <c r="E561" s="348">
        <f t="shared" si="8"/>
        <v>6793.88</v>
      </c>
      <c r="F561" s="220">
        <v>6793.88</v>
      </c>
      <c r="G561" s="220">
        <v>8483.69</v>
      </c>
    </row>
    <row r="562" spans="1:7">
      <c r="A562" s="219">
        <v>734</v>
      </c>
      <c r="B562" s="212" t="s">
        <v>2191</v>
      </c>
      <c r="C562" s="219" t="s">
        <v>23</v>
      </c>
      <c r="D562" s="219" t="s">
        <v>285</v>
      </c>
      <c r="E562" s="348">
        <f t="shared" si="8"/>
        <v>1380.57</v>
      </c>
      <c r="F562" s="220">
        <v>1380.57</v>
      </c>
      <c r="G562" s="220">
        <v>1723.95</v>
      </c>
    </row>
    <row r="563" spans="1:7">
      <c r="A563" s="219">
        <v>39008</v>
      </c>
      <c r="B563" s="212" t="s">
        <v>2192</v>
      </c>
      <c r="C563" s="219" t="s">
        <v>23</v>
      </c>
      <c r="D563" s="219" t="s">
        <v>285</v>
      </c>
      <c r="E563" s="348">
        <f t="shared" si="8"/>
        <v>57288.34</v>
      </c>
      <c r="F563" s="220">
        <v>57288.34</v>
      </c>
      <c r="G563" s="220">
        <v>58513.46</v>
      </c>
    </row>
    <row r="564" spans="1:7">
      <c r="A564" s="219">
        <v>39009</v>
      </c>
      <c r="B564" s="212" t="s">
        <v>2193</v>
      </c>
      <c r="C564" s="219" t="s">
        <v>23</v>
      </c>
      <c r="D564" s="219" t="s">
        <v>285</v>
      </c>
      <c r="E564" s="348">
        <f t="shared" si="8"/>
        <v>61377.35</v>
      </c>
      <c r="F564" s="220">
        <v>61377.35</v>
      </c>
      <c r="G564" s="220">
        <v>62689.919999999998</v>
      </c>
    </row>
    <row r="565" spans="1:7">
      <c r="A565" s="219">
        <v>10587</v>
      </c>
      <c r="B565" s="212" t="s">
        <v>2194</v>
      </c>
      <c r="C565" s="219" t="s">
        <v>23</v>
      </c>
      <c r="D565" s="219" t="s">
        <v>285</v>
      </c>
      <c r="E565" s="348">
        <f t="shared" si="8"/>
        <v>4292.9399999999996</v>
      </c>
      <c r="F565" s="220">
        <v>4292.9399999999996</v>
      </c>
      <c r="G565" s="220">
        <v>4107.12</v>
      </c>
    </row>
    <row r="566" spans="1:7">
      <c r="A566" s="219">
        <v>759</v>
      </c>
      <c r="B566" s="212" t="s">
        <v>2195</v>
      </c>
      <c r="C566" s="219" t="s">
        <v>23</v>
      </c>
      <c r="D566" s="219" t="s">
        <v>285</v>
      </c>
      <c r="E566" s="348">
        <f t="shared" si="8"/>
        <v>6172.4</v>
      </c>
      <c r="F566" s="220">
        <v>6172.4</v>
      </c>
      <c r="G566" s="220">
        <v>5905.23</v>
      </c>
    </row>
    <row r="567" spans="1:7">
      <c r="A567" s="219">
        <v>761</v>
      </c>
      <c r="B567" s="212" t="s">
        <v>2196</v>
      </c>
      <c r="C567" s="219" t="s">
        <v>23</v>
      </c>
      <c r="D567" s="219" t="s">
        <v>285</v>
      </c>
      <c r="E567" s="348">
        <f t="shared" si="8"/>
        <v>10462.73</v>
      </c>
      <c r="F567" s="220">
        <v>10462.73</v>
      </c>
      <c r="G567" s="220">
        <v>10009.86</v>
      </c>
    </row>
    <row r="568" spans="1:7">
      <c r="A568" s="219">
        <v>750</v>
      </c>
      <c r="B568" s="212" t="s">
        <v>2197</v>
      </c>
      <c r="C568" s="219" t="s">
        <v>23</v>
      </c>
      <c r="D568" s="219" t="s">
        <v>285</v>
      </c>
      <c r="E568" s="348">
        <f t="shared" si="8"/>
        <v>9933.5300000000007</v>
      </c>
      <c r="F568" s="220">
        <v>9933.5300000000007</v>
      </c>
      <c r="G568" s="220">
        <v>9503.56</v>
      </c>
    </row>
    <row r="569" spans="1:7">
      <c r="A569" s="219">
        <v>755</v>
      </c>
      <c r="B569" s="212" t="s">
        <v>2198</v>
      </c>
      <c r="C569" s="219" t="s">
        <v>23</v>
      </c>
      <c r="D569" s="219" t="s">
        <v>285</v>
      </c>
      <c r="E569" s="348">
        <f t="shared" si="8"/>
        <v>40762.39</v>
      </c>
      <c r="F569" s="220">
        <v>40762.39</v>
      </c>
      <c r="G569" s="220">
        <v>38998.019999999997</v>
      </c>
    </row>
    <row r="570" spans="1:7">
      <c r="A570" s="219">
        <v>749</v>
      </c>
      <c r="B570" s="212" t="s">
        <v>2199</v>
      </c>
      <c r="C570" s="219" t="s">
        <v>23</v>
      </c>
      <c r="D570" s="219" t="s">
        <v>285</v>
      </c>
      <c r="E570" s="348">
        <f t="shared" si="8"/>
        <v>14991.65</v>
      </c>
      <c r="F570" s="220">
        <v>14991.65</v>
      </c>
      <c r="G570" s="220">
        <v>14342.75</v>
      </c>
    </row>
    <row r="571" spans="1:7">
      <c r="A571" s="219">
        <v>756</v>
      </c>
      <c r="B571" s="212" t="s">
        <v>2200</v>
      </c>
      <c r="C571" s="219" t="s">
        <v>23</v>
      </c>
      <c r="D571" s="219" t="s">
        <v>285</v>
      </c>
      <c r="E571" s="348">
        <f t="shared" si="8"/>
        <v>44456.85</v>
      </c>
      <c r="F571" s="220">
        <v>44456.85</v>
      </c>
      <c r="G571" s="220">
        <v>42532.56</v>
      </c>
    </row>
    <row r="572" spans="1:7">
      <c r="A572" s="219">
        <v>10588</v>
      </c>
      <c r="B572" s="212" t="s">
        <v>2201</v>
      </c>
      <c r="C572" s="219" t="s">
        <v>23</v>
      </c>
      <c r="D572" s="219" t="s">
        <v>285</v>
      </c>
      <c r="E572" s="348">
        <f t="shared" si="8"/>
        <v>4456.6099999999997</v>
      </c>
      <c r="F572" s="220">
        <v>4456.6099999999997</v>
      </c>
      <c r="G572" s="220">
        <v>4263.71</v>
      </c>
    </row>
    <row r="573" spans="1:7">
      <c r="A573" s="219">
        <v>10592</v>
      </c>
      <c r="B573" s="212" t="s">
        <v>2202</v>
      </c>
      <c r="C573" s="219" t="s">
        <v>23</v>
      </c>
      <c r="D573" s="219" t="s">
        <v>1699</v>
      </c>
      <c r="E573" s="348">
        <f t="shared" si="8"/>
        <v>5383</v>
      </c>
      <c r="F573" s="220">
        <v>5383</v>
      </c>
      <c r="G573" s="220">
        <v>5150</v>
      </c>
    </row>
    <row r="574" spans="1:7">
      <c r="A574" s="219">
        <v>10589</v>
      </c>
      <c r="B574" s="212" t="s">
        <v>2203</v>
      </c>
      <c r="C574" s="219" t="s">
        <v>23</v>
      </c>
      <c r="D574" s="219" t="s">
        <v>285</v>
      </c>
      <c r="E574" s="348">
        <f t="shared" si="8"/>
        <v>7231.72</v>
      </c>
      <c r="F574" s="220">
        <v>7231.72</v>
      </c>
      <c r="G574" s="220">
        <v>6918.7</v>
      </c>
    </row>
    <row r="575" spans="1:7">
      <c r="A575" s="219">
        <v>760</v>
      </c>
      <c r="B575" s="212" t="s">
        <v>2204</v>
      </c>
      <c r="C575" s="219" t="s">
        <v>23</v>
      </c>
      <c r="D575" s="219" t="s">
        <v>285</v>
      </c>
      <c r="E575" s="348">
        <f t="shared" si="8"/>
        <v>40372.5</v>
      </c>
      <c r="F575" s="220">
        <v>40372.5</v>
      </c>
      <c r="G575" s="220">
        <v>38625</v>
      </c>
    </row>
    <row r="576" spans="1:7">
      <c r="A576" s="219">
        <v>751</v>
      </c>
      <c r="B576" s="212" t="s">
        <v>2205</v>
      </c>
      <c r="C576" s="219" t="s">
        <v>23</v>
      </c>
      <c r="D576" s="219" t="s">
        <v>285</v>
      </c>
      <c r="E576" s="348">
        <f t="shared" si="8"/>
        <v>6358.66</v>
      </c>
      <c r="F576" s="220">
        <v>6358.66</v>
      </c>
      <c r="G576" s="220">
        <v>6083.43</v>
      </c>
    </row>
    <row r="577" spans="1:7">
      <c r="A577" s="219">
        <v>754</v>
      </c>
      <c r="B577" s="212" t="s">
        <v>2206</v>
      </c>
      <c r="C577" s="219" t="s">
        <v>23</v>
      </c>
      <c r="D577" s="219" t="s">
        <v>285</v>
      </c>
      <c r="E577" s="348">
        <f t="shared" si="8"/>
        <v>10093.120000000001</v>
      </c>
      <c r="F577" s="220">
        <v>10093.120000000001</v>
      </c>
      <c r="G577" s="220">
        <v>9656.25</v>
      </c>
    </row>
    <row r="578" spans="1:7">
      <c r="A578" s="219">
        <v>757</v>
      </c>
      <c r="B578" s="212" t="s">
        <v>2207</v>
      </c>
      <c r="C578" s="219" t="s">
        <v>23</v>
      </c>
      <c r="D578" s="219" t="s">
        <v>285</v>
      </c>
      <c r="E578" s="348">
        <f t="shared" si="8"/>
        <v>20186.25</v>
      </c>
      <c r="F578" s="220">
        <v>20186.25</v>
      </c>
      <c r="G578" s="220">
        <v>19312.5</v>
      </c>
    </row>
    <row r="579" spans="1:7">
      <c r="A579" s="219">
        <v>44489</v>
      </c>
      <c r="B579" s="212" t="s">
        <v>2208</v>
      </c>
      <c r="C579" s="219" t="s">
        <v>23</v>
      </c>
      <c r="D579" s="219" t="s">
        <v>285</v>
      </c>
      <c r="E579" s="348">
        <f t="shared" si="8"/>
        <v>195150.65</v>
      </c>
      <c r="F579" s="220">
        <v>195150.65</v>
      </c>
      <c r="G579" s="220">
        <v>243689.71</v>
      </c>
    </row>
    <row r="580" spans="1:7">
      <c r="A580" s="219">
        <v>39917</v>
      </c>
      <c r="B580" s="212" t="s">
        <v>2209</v>
      </c>
      <c r="C580" s="219" t="s">
        <v>23</v>
      </c>
      <c r="D580" s="219" t="s">
        <v>285</v>
      </c>
      <c r="E580" s="348">
        <f t="shared" si="8"/>
        <v>87999.02</v>
      </c>
      <c r="F580" s="220">
        <v>87999.02</v>
      </c>
      <c r="G580" s="220">
        <v>89880.9</v>
      </c>
    </row>
    <row r="581" spans="1:7">
      <c r="A581" s="219">
        <v>38167</v>
      </c>
      <c r="B581" s="212" t="s">
        <v>2210</v>
      </c>
      <c r="C581" s="219" t="s">
        <v>491</v>
      </c>
      <c r="D581" s="219" t="s">
        <v>285</v>
      </c>
      <c r="E581" s="348">
        <f t="shared" si="8"/>
        <v>29.84</v>
      </c>
      <c r="F581" s="220">
        <v>29.84</v>
      </c>
      <c r="G581" s="220">
        <v>27.18</v>
      </c>
    </row>
    <row r="582" spans="1:7">
      <c r="A582" s="219">
        <v>36145</v>
      </c>
      <c r="B582" s="212" t="s">
        <v>2211</v>
      </c>
      <c r="C582" s="219" t="s">
        <v>491</v>
      </c>
      <c r="D582" s="219" t="s">
        <v>285</v>
      </c>
      <c r="E582" s="348">
        <f t="shared" si="8"/>
        <v>35.36</v>
      </c>
      <c r="F582" s="220">
        <v>35.36</v>
      </c>
      <c r="G582" s="220">
        <v>43.2</v>
      </c>
    </row>
    <row r="583" spans="1:7">
      <c r="A583" s="219">
        <v>12893</v>
      </c>
      <c r="B583" s="212" t="s">
        <v>2212</v>
      </c>
      <c r="C583" s="219" t="s">
        <v>491</v>
      </c>
      <c r="D583" s="219" t="s">
        <v>285</v>
      </c>
      <c r="E583" s="348">
        <f t="shared" si="8"/>
        <v>58.94</v>
      </c>
      <c r="F583" s="220">
        <v>58.94</v>
      </c>
      <c r="G583" s="220">
        <v>72</v>
      </c>
    </row>
    <row r="584" spans="1:7">
      <c r="A584" s="219">
        <v>11685</v>
      </c>
      <c r="B584" s="212" t="s">
        <v>2213</v>
      </c>
      <c r="C584" s="219" t="s">
        <v>23</v>
      </c>
      <c r="D584" s="219" t="s">
        <v>285</v>
      </c>
      <c r="E584" s="348">
        <f t="shared" si="8"/>
        <v>32.69</v>
      </c>
      <c r="F584" s="220">
        <v>32.69</v>
      </c>
      <c r="G584" s="220">
        <v>28.3</v>
      </c>
    </row>
    <row r="585" spans="1:7">
      <c r="A585" s="219">
        <v>11680</v>
      </c>
      <c r="B585" s="212" t="s">
        <v>2214</v>
      </c>
      <c r="C585" s="219" t="s">
        <v>23</v>
      </c>
      <c r="D585" s="219" t="s">
        <v>285</v>
      </c>
      <c r="E585" s="348">
        <f t="shared" si="8"/>
        <v>18.760000000000002</v>
      </c>
      <c r="F585" s="220">
        <v>18.760000000000002</v>
      </c>
      <c r="G585" s="220">
        <v>16.89</v>
      </c>
    </row>
    <row r="586" spans="1:7">
      <c r="A586" s="219">
        <v>11679</v>
      </c>
      <c r="B586" s="212" t="s">
        <v>2215</v>
      </c>
      <c r="C586" s="219" t="s">
        <v>23</v>
      </c>
      <c r="D586" s="219" t="s">
        <v>285</v>
      </c>
      <c r="E586" s="348">
        <f t="shared" si="8"/>
        <v>25.44</v>
      </c>
      <c r="F586" s="220">
        <v>25.44</v>
      </c>
      <c r="G586" s="220">
        <v>22.9</v>
      </c>
    </row>
    <row r="587" spans="1:7">
      <c r="A587" s="219">
        <v>2512</v>
      </c>
      <c r="B587" s="212" t="s">
        <v>2216</v>
      </c>
      <c r="C587" s="219" t="s">
        <v>23</v>
      </c>
      <c r="D587" s="219" t="s">
        <v>285</v>
      </c>
      <c r="E587" s="348">
        <f t="shared" si="8"/>
        <v>39</v>
      </c>
      <c r="F587" s="220"/>
      <c r="G587" s="220">
        <v>39</v>
      </c>
    </row>
    <row r="588" spans="1:7">
      <c r="A588" s="219">
        <v>4374</v>
      </c>
      <c r="B588" s="212" t="s">
        <v>2217</v>
      </c>
      <c r="C588" s="219" t="s">
        <v>23</v>
      </c>
      <c r="D588" s="219" t="s">
        <v>285</v>
      </c>
      <c r="E588" s="348">
        <f t="shared" ref="E588:E651" si="9">IF(F588=0,G588,F588)</f>
        <v>0.4</v>
      </c>
      <c r="F588" s="220">
        <v>0.4</v>
      </c>
      <c r="G588" s="220">
        <v>0.22</v>
      </c>
    </row>
    <row r="589" spans="1:7">
      <c r="A589" s="219">
        <v>7568</v>
      </c>
      <c r="B589" s="212" t="s">
        <v>1314</v>
      </c>
      <c r="C589" s="219" t="s">
        <v>23</v>
      </c>
      <c r="D589" s="219" t="s">
        <v>285</v>
      </c>
      <c r="E589" s="348">
        <f t="shared" si="9"/>
        <v>0.67</v>
      </c>
      <c r="F589" s="220">
        <v>0.67</v>
      </c>
      <c r="G589" s="220">
        <v>0.36</v>
      </c>
    </row>
    <row r="590" spans="1:7">
      <c r="A590" s="219">
        <v>7584</v>
      </c>
      <c r="B590" s="212" t="s">
        <v>2218</v>
      </c>
      <c r="C590" s="219" t="s">
        <v>23</v>
      </c>
      <c r="D590" s="219" t="s">
        <v>285</v>
      </c>
      <c r="E590" s="348">
        <f t="shared" si="9"/>
        <v>1.02</v>
      </c>
      <c r="F590" s="220">
        <v>1.02</v>
      </c>
      <c r="G590" s="220">
        <v>0.56000000000000005</v>
      </c>
    </row>
    <row r="591" spans="1:7">
      <c r="A591" s="219">
        <v>11945</v>
      </c>
      <c r="B591" s="212" t="s">
        <v>2219</v>
      </c>
      <c r="C591" s="219" t="s">
        <v>23</v>
      </c>
      <c r="D591" s="219" t="s">
        <v>285</v>
      </c>
      <c r="E591" s="348">
        <f t="shared" si="9"/>
        <v>0.06</v>
      </c>
      <c r="F591" s="220">
        <v>0.06</v>
      </c>
      <c r="G591" s="220">
        <v>0.03</v>
      </c>
    </row>
    <row r="592" spans="1:7">
      <c r="A592" s="219">
        <v>11946</v>
      </c>
      <c r="B592" s="212" t="s">
        <v>2220</v>
      </c>
      <c r="C592" s="219" t="s">
        <v>23</v>
      </c>
      <c r="D592" s="219" t="s">
        <v>285</v>
      </c>
      <c r="E592" s="348">
        <f t="shared" si="9"/>
        <v>7.0000000000000007E-2</v>
      </c>
      <c r="F592" s="220">
        <v>7.0000000000000007E-2</v>
      </c>
      <c r="G592" s="220">
        <v>0.04</v>
      </c>
    </row>
    <row r="593" spans="1:7">
      <c r="A593" s="219">
        <v>4375</v>
      </c>
      <c r="B593" s="212" t="s">
        <v>2221</v>
      </c>
      <c r="C593" s="219" t="s">
        <v>23</v>
      </c>
      <c r="D593" s="219" t="s">
        <v>1699</v>
      </c>
      <c r="E593" s="348">
        <f t="shared" si="9"/>
        <v>0.11</v>
      </c>
      <c r="F593" s="220">
        <v>0.11</v>
      </c>
      <c r="G593" s="220">
        <v>0.06</v>
      </c>
    </row>
    <row r="594" spans="1:7">
      <c r="A594" s="219">
        <v>11950</v>
      </c>
      <c r="B594" s="212" t="s">
        <v>206</v>
      </c>
      <c r="C594" s="219" t="s">
        <v>23</v>
      </c>
      <c r="D594" s="219" t="s">
        <v>285</v>
      </c>
      <c r="E594" s="348">
        <f t="shared" si="9"/>
        <v>0.22</v>
      </c>
      <c r="F594" s="220">
        <v>0.22</v>
      </c>
      <c r="G594" s="220">
        <v>0.12</v>
      </c>
    </row>
    <row r="595" spans="1:7">
      <c r="A595" s="219">
        <v>4376</v>
      </c>
      <c r="B595" s="212" t="s">
        <v>2222</v>
      </c>
      <c r="C595" s="219" t="s">
        <v>23</v>
      </c>
      <c r="D595" s="219" t="s">
        <v>285</v>
      </c>
      <c r="E595" s="348">
        <f t="shared" si="9"/>
        <v>0.21</v>
      </c>
      <c r="F595" s="220">
        <v>0.21</v>
      </c>
      <c r="G595" s="220">
        <v>0.11</v>
      </c>
    </row>
    <row r="596" spans="1:7">
      <c r="A596" s="219">
        <v>7583</v>
      </c>
      <c r="B596" s="212" t="s">
        <v>2223</v>
      </c>
      <c r="C596" s="219" t="s">
        <v>23</v>
      </c>
      <c r="D596" s="219" t="s">
        <v>285</v>
      </c>
      <c r="E596" s="348">
        <f t="shared" si="9"/>
        <v>0.46</v>
      </c>
      <c r="F596" s="220">
        <v>0.46</v>
      </c>
      <c r="G596" s="220">
        <v>0.25</v>
      </c>
    </row>
    <row r="597" spans="1:7">
      <c r="A597" s="219">
        <v>4350</v>
      </c>
      <c r="B597" s="212" t="s">
        <v>1609</v>
      </c>
      <c r="C597" s="219" t="s">
        <v>23</v>
      </c>
      <c r="D597" s="219" t="s">
        <v>285</v>
      </c>
      <c r="E597" s="348">
        <f t="shared" si="9"/>
        <v>0.73</v>
      </c>
      <c r="F597" s="220"/>
      <c r="G597" s="220">
        <v>0.73</v>
      </c>
    </row>
    <row r="598" spans="1:7">
      <c r="A598" s="219">
        <v>44400</v>
      </c>
      <c r="B598" s="212" t="s">
        <v>2224</v>
      </c>
      <c r="C598" s="219" t="s">
        <v>23</v>
      </c>
      <c r="D598" s="219" t="s">
        <v>285</v>
      </c>
      <c r="E598" s="348">
        <f t="shared" si="9"/>
        <v>30.29</v>
      </c>
      <c r="F598" s="220">
        <v>30.29</v>
      </c>
      <c r="G598" s="220">
        <v>33.01</v>
      </c>
    </row>
    <row r="599" spans="1:7">
      <c r="A599" s="219">
        <v>39886</v>
      </c>
      <c r="B599" s="212" t="s">
        <v>2225</v>
      </c>
      <c r="C599" s="219" t="s">
        <v>23</v>
      </c>
      <c r="D599" s="219" t="s">
        <v>285</v>
      </c>
      <c r="E599" s="348">
        <f t="shared" si="9"/>
        <v>5.88</v>
      </c>
      <c r="F599" s="220"/>
      <c r="G599" s="220">
        <v>5.88</v>
      </c>
    </row>
    <row r="600" spans="1:7">
      <c r="A600" s="219">
        <v>39887</v>
      </c>
      <c r="B600" s="212" t="s">
        <v>2226</v>
      </c>
      <c r="C600" s="219" t="s">
        <v>23</v>
      </c>
      <c r="D600" s="219" t="s">
        <v>285</v>
      </c>
      <c r="E600" s="348">
        <f t="shared" si="9"/>
        <v>8.82</v>
      </c>
      <c r="F600" s="220"/>
      <c r="G600" s="220">
        <v>8.82</v>
      </c>
    </row>
    <row r="601" spans="1:7">
      <c r="A601" s="219">
        <v>39888</v>
      </c>
      <c r="B601" s="212" t="s">
        <v>2227</v>
      </c>
      <c r="C601" s="219" t="s">
        <v>23</v>
      </c>
      <c r="D601" s="219" t="s">
        <v>285</v>
      </c>
      <c r="E601" s="348">
        <f t="shared" si="9"/>
        <v>20.170000000000002</v>
      </c>
      <c r="F601" s="220"/>
      <c r="G601" s="220">
        <v>20.170000000000002</v>
      </c>
    </row>
    <row r="602" spans="1:7">
      <c r="A602" s="219">
        <v>39890</v>
      </c>
      <c r="B602" s="212" t="s">
        <v>2228</v>
      </c>
      <c r="C602" s="219" t="s">
        <v>23</v>
      </c>
      <c r="D602" s="219" t="s">
        <v>285</v>
      </c>
      <c r="E602" s="348">
        <f t="shared" si="9"/>
        <v>34.44</v>
      </c>
      <c r="F602" s="220"/>
      <c r="G602" s="220">
        <v>34.44</v>
      </c>
    </row>
    <row r="603" spans="1:7">
      <c r="A603" s="219">
        <v>39891</v>
      </c>
      <c r="B603" s="212" t="s">
        <v>2229</v>
      </c>
      <c r="C603" s="219" t="s">
        <v>23</v>
      </c>
      <c r="D603" s="219" t="s">
        <v>285</v>
      </c>
      <c r="E603" s="348">
        <f t="shared" si="9"/>
        <v>48.55</v>
      </c>
      <c r="F603" s="220"/>
      <c r="G603" s="220">
        <v>48.55</v>
      </c>
    </row>
    <row r="604" spans="1:7">
      <c r="A604" s="219">
        <v>39892</v>
      </c>
      <c r="B604" s="212" t="s">
        <v>2230</v>
      </c>
      <c r="C604" s="219" t="s">
        <v>23</v>
      </c>
      <c r="D604" s="219" t="s">
        <v>285</v>
      </c>
      <c r="E604" s="348">
        <f t="shared" si="9"/>
        <v>151.35</v>
      </c>
      <c r="F604" s="220"/>
      <c r="G604" s="220">
        <v>151.35</v>
      </c>
    </row>
    <row r="605" spans="1:7">
      <c r="A605" s="219">
        <v>790</v>
      </c>
      <c r="B605" s="212" t="s">
        <v>2231</v>
      </c>
      <c r="C605" s="219" t="s">
        <v>23</v>
      </c>
      <c r="D605" s="219" t="s">
        <v>285</v>
      </c>
      <c r="E605" s="348">
        <f t="shared" si="9"/>
        <v>23.11</v>
      </c>
      <c r="F605" s="220"/>
      <c r="G605" s="220">
        <v>23.11</v>
      </c>
    </row>
    <row r="606" spans="1:7">
      <c r="A606" s="219">
        <v>791</v>
      </c>
      <c r="B606" s="212" t="s">
        <v>2232</v>
      </c>
      <c r="C606" s="219" t="s">
        <v>23</v>
      </c>
      <c r="D606" s="219" t="s">
        <v>285</v>
      </c>
      <c r="E606" s="348">
        <f t="shared" si="9"/>
        <v>23.11</v>
      </c>
      <c r="F606" s="220"/>
      <c r="G606" s="220">
        <v>23.11</v>
      </c>
    </row>
    <row r="607" spans="1:7">
      <c r="A607" s="219">
        <v>766</v>
      </c>
      <c r="B607" s="212" t="s">
        <v>2233</v>
      </c>
      <c r="C607" s="219" t="s">
        <v>23</v>
      </c>
      <c r="D607" s="219" t="s">
        <v>285</v>
      </c>
      <c r="E607" s="348">
        <f t="shared" si="9"/>
        <v>23.11</v>
      </c>
      <c r="F607" s="220"/>
      <c r="G607" s="220">
        <v>23.11</v>
      </c>
    </row>
    <row r="608" spans="1:7">
      <c r="A608" s="219">
        <v>767</v>
      </c>
      <c r="B608" s="212" t="s">
        <v>2234</v>
      </c>
      <c r="C608" s="219" t="s">
        <v>23</v>
      </c>
      <c r="D608" s="219" t="s">
        <v>285</v>
      </c>
      <c r="E608" s="348">
        <f t="shared" si="9"/>
        <v>23.11</v>
      </c>
      <c r="F608" s="220"/>
      <c r="G608" s="220">
        <v>23.11</v>
      </c>
    </row>
    <row r="609" spans="1:7">
      <c r="A609" s="219">
        <v>789</v>
      </c>
      <c r="B609" s="212" t="s">
        <v>2235</v>
      </c>
      <c r="C609" s="219" t="s">
        <v>23</v>
      </c>
      <c r="D609" s="219" t="s">
        <v>285</v>
      </c>
      <c r="E609" s="348">
        <f t="shared" si="9"/>
        <v>17.760000000000002</v>
      </c>
      <c r="F609" s="220"/>
      <c r="G609" s="220">
        <v>17.760000000000002</v>
      </c>
    </row>
    <row r="610" spans="1:7">
      <c r="A610" s="219">
        <v>768</v>
      </c>
      <c r="B610" s="212" t="s">
        <v>2236</v>
      </c>
      <c r="C610" s="219" t="s">
        <v>23</v>
      </c>
      <c r="D610" s="219" t="s">
        <v>285</v>
      </c>
      <c r="E610" s="348">
        <f t="shared" si="9"/>
        <v>18.149999999999999</v>
      </c>
      <c r="F610" s="220"/>
      <c r="G610" s="220">
        <v>18.149999999999999</v>
      </c>
    </row>
    <row r="611" spans="1:7">
      <c r="A611" s="219">
        <v>769</v>
      </c>
      <c r="B611" s="212" t="s">
        <v>2237</v>
      </c>
      <c r="C611" s="219" t="s">
        <v>23</v>
      </c>
      <c r="D611" s="219" t="s">
        <v>285</v>
      </c>
      <c r="E611" s="348">
        <f t="shared" si="9"/>
        <v>18.149999999999999</v>
      </c>
      <c r="F611" s="220"/>
      <c r="G611" s="220">
        <v>18.149999999999999</v>
      </c>
    </row>
    <row r="612" spans="1:7">
      <c r="A612" s="219">
        <v>764</v>
      </c>
      <c r="B612" s="212" t="s">
        <v>2238</v>
      </c>
      <c r="C612" s="219" t="s">
        <v>23</v>
      </c>
      <c r="D612" s="219" t="s">
        <v>1699</v>
      </c>
      <c r="E612" s="348">
        <f t="shared" si="9"/>
        <v>11.17</v>
      </c>
      <c r="F612" s="220"/>
      <c r="G612" s="220">
        <v>11.17</v>
      </c>
    </row>
    <row r="613" spans="1:7">
      <c r="A613" s="219">
        <v>765</v>
      </c>
      <c r="B613" s="212" t="s">
        <v>2239</v>
      </c>
      <c r="C613" s="219" t="s">
        <v>23</v>
      </c>
      <c r="D613" s="219" t="s">
        <v>285</v>
      </c>
      <c r="E613" s="348">
        <f t="shared" si="9"/>
        <v>11.17</v>
      </c>
      <c r="F613" s="220"/>
      <c r="G613" s="220">
        <v>11.17</v>
      </c>
    </row>
    <row r="614" spans="1:7">
      <c r="A614" s="219">
        <v>770</v>
      </c>
      <c r="B614" s="212" t="s">
        <v>2240</v>
      </c>
      <c r="C614" s="219" t="s">
        <v>23</v>
      </c>
      <c r="D614" s="219" t="s">
        <v>285</v>
      </c>
      <c r="E614" s="348">
        <f t="shared" si="9"/>
        <v>6.4</v>
      </c>
      <c r="F614" s="220"/>
      <c r="G614" s="220">
        <v>6.4</v>
      </c>
    </row>
    <row r="615" spans="1:7">
      <c r="A615" s="219">
        <v>12394</v>
      </c>
      <c r="B615" s="212" t="s">
        <v>2241</v>
      </c>
      <c r="C615" s="219" t="s">
        <v>23</v>
      </c>
      <c r="D615" s="219" t="s">
        <v>285</v>
      </c>
      <c r="E615" s="348">
        <f t="shared" si="9"/>
        <v>6.4</v>
      </c>
      <c r="F615" s="220"/>
      <c r="G615" s="220">
        <v>6.4</v>
      </c>
    </row>
    <row r="616" spans="1:7">
      <c r="A616" s="219">
        <v>787</v>
      </c>
      <c r="B616" s="212" t="s">
        <v>2242</v>
      </c>
      <c r="C616" s="219" t="s">
        <v>23</v>
      </c>
      <c r="D616" s="219" t="s">
        <v>285</v>
      </c>
      <c r="E616" s="348">
        <f t="shared" si="9"/>
        <v>49.89</v>
      </c>
      <c r="F616" s="220"/>
      <c r="G616" s="220">
        <v>49.89</v>
      </c>
    </row>
    <row r="617" spans="1:7">
      <c r="A617" s="219">
        <v>774</v>
      </c>
      <c r="B617" s="212" t="s">
        <v>2243</v>
      </c>
      <c r="C617" s="219" t="s">
        <v>23</v>
      </c>
      <c r="D617" s="219" t="s">
        <v>285</v>
      </c>
      <c r="E617" s="348">
        <f t="shared" si="9"/>
        <v>49.89</v>
      </c>
      <c r="F617" s="220"/>
      <c r="G617" s="220">
        <v>49.89</v>
      </c>
    </row>
    <row r="618" spans="1:7">
      <c r="A618" s="219">
        <v>773</v>
      </c>
      <c r="B618" s="212" t="s">
        <v>2244</v>
      </c>
      <c r="C618" s="219" t="s">
        <v>23</v>
      </c>
      <c r="D618" s="219" t="s">
        <v>285</v>
      </c>
      <c r="E618" s="348">
        <f t="shared" si="9"/>
        <v>49.89</v>
      </c>
      <c r="F618" s="220"/>
      <c r="G618" s="220">
        <v>49.89</v>
      </c>
    </row>
    <row r="619" spans="1:7">
      <c r="A619" s="219">
        <v>775</v>
      </c>
      <c r="B619" s="212" t="s">
        <v>2245</v>
      </c>
      <c r="C619" s="219" t="s">
        <v>23</v>
      </c>
      <c r="D619" s="219" t="s">
        <v>285</v>
      </c>
      <c r="E619" s="348">
        <f t="shared" si="9"/>
        <v>49.89</v>
      </c>
      <c r="F619" s="220"/>
      <c r="G619" s="220">
        <v>49.89</v>
      </c>
    </row>
    <row r="620" spans="1:7">
      <c r="A620" s="219">
        <v>788</v>
      </c>
      <c r="B620" s="212" t="s">
        <v>2246</v>
      </c>
      <c r="C620" s="219" t="s">
        <v>23</v>
      </c>
      <c r="D620" s="219" t="s">
        <v>285</v>
      </c>
      <c r="E620" s="348">
        <f t="shared" si="9"/>
        <v>31.01</v>
      </c>
      <c r="F620" s="220"/>
      <c r="G620" s="220">
        <v>31.01</v>
      </c>
    </row>
    <row r="621" spans="1:7">
      <c r="A621" s="219">
        <v>772</v>
      </c>
      <c r="B621" s="212" t="s">
        <v>2247</v>
      </c>
      <c r="C621" s="219" t="s">
        <v>23</v>
      </c>
      <c r="D621" s="219" t="s">
        <v>285</v>
      </c>
      <c r="E621" s="348">
        <f t="shared" si="9"/>
        <v>31.01</v>
      </c>
      <c r="F621" s="220"/>
      <c r="G621" s="220">
        <v>31.01</v>
      </c>
    </row>
    <row r="622" spans="1:7">
      <c r="A622" s="219">
        <v>771</v>
      </c>
      <c r="B622" s="212" t="s">
        <v>2248</v>
      </c>
      <c r="C622" s="219" t="s">
        <v>23</v>
      </c>
      <c r="D622" s="219" t="s">
        <v>285</v>
      </c>
      <c r="E622" s="348">
        <f t="shared" si="9"/>
        <v>31.01</v>
      </c>
      <c r="F622" s="220"/>
      <c r="G622" s="220">
        <v>31.01</v>
      </c>
    </row>
    <row r="623" spans="1:7">
      <c r="A623" s="219">
        <v>776</v>
      </c>
      <c r="B623" s="212" t="s">
        <v>2249</v>
      </c>
      <c r="C623" s="219" t="s">
        <v>23</v>
      </c>
      <c r="D623" s="219" t="s">
        <v>285</v>
      </c>
      <c r="E623" s="348">
        <f t="shared" si="9"/>
        <v>73.55</v>
      </c>
      <c r="F623" s="220"/>
      <c r="G623" s="220">
        <v>73.55</v>
      </c>
    </row>
    <row r="624" spans="1:7">
      <c r="A624" s="219">
        <v>777</v>
      </c>
      <c r="B624" s="212" t="s">
        <v>2250</v>
      </c>
      <c r="C624" s="219" t="s">
        <v>23</v>
      </c>
      <c r="D624" s="219" t="s">
        <v>285</v>
      </c>
      <c r="E624" s="348">
        <f t="shared" si="9"/>
        <v>71.5</v>
      </c>
      <c r="F624" s="220"/>
      <c r="G624" s="220">
        <v>71.5</v>
      </c>
    </row>
    <row r="625" spans="1:7">
      <c r="A625" s="219">
        <v>780</v>
      </c>
      <c r="B625" s="212" t="s">
        <v>2251</v>
      </c>
      <c r="C625" s="219" t="s">
        <v>23</v>
      </c>
      <c r="D625" s="219" t="s">
        <v>285</v>
      </c>
      <c r="E625" s="348">
        <f t="shared" si="9"/>
        <v>71.86</v>
      </c>
      <c r="F625" s="220"/>
      <c r="G625" s="220">
        <v>71.86</v>
      </c>
    </row>
    <row r="626" spans="1:7">
      <c r="A626" s="219">
        <v>778</v>
      </c>
      <c r="B626" s="212" t="s">
        <v>2252</v>
      </c>
      <c r="C626" s="219" t="s">
        <v>23</v>
      </c>
      <c r="D626" s="219" t="s">
        <v>285</v>
      </c>
      <c r="E626" s="348">
        <f t="shared" si="9"/>
        <v>73.55</v>
      </c>
      <c r="F626" s="220"/>
      <c r="G626" s="220">
        <v>73.55</v>
      </c>
    </row>
    <row r="627" spans="1:7">
      <c r="A627" s="219">
        <v>779</v>
      </c>
      <c r="B627" s="212" t="s">
        <v>2253</v>
      </c>
      <c r="C627" s="219" t="s">
        <v>23</v>
      </c>
      <c r="D627" s="219" t="s">
        <v>285</v>
      </c>
      <c r="E627" s="348">
        <f t="shared" si="9"/>
        <v>7.71</v>
      </c>
      <c r="F627" s="220"/>
      <c r="G627" s="220">
        <v>7.71</v>
      </c>
    </row>
    <row r="628" spans="1:7">
      <c r="A628" s="219">
        <v>781</v>
      </c>
      <c r="B628" s="212" t="s">
        <v>2254</v>
      </c>
      <c r="C628" s="219" t="s">
        <v>23</v>
      </c>
      <c r="D628" s="219" t="s">
        <v>285</v>
      </c>
      <c r="E628" s="348">
        <f t="shared" si="9"/>
        <v>135.9</v>
      </c>
      <c r="F628" s="220"/>
      <c r="G628" s="220">
        <v>135.9</v>
      </c>
    </row>
    <row r="629" spans="1:7">
      <c r="A629" s="219">
        <v>786</v>
      </c>
      <c r="B629" s="212" t="s">
        <v>2255</v>
      </c>
      <c r="C629" s="219" t="s">
        <v>23</v>
      </c>
      <c r="D629" s="219" t="s">
        <v>285</v>
      </c>
      <c r="E629" s="348">
        <f t="shared" si="9"/>
        <v>135.9</v>
      </c>
      <c r="F629" s="220"/>
      <c r="G629" s="220">
        <v>135.9</v>
      </c>
    </row>
    <row r="630" spans="1:7">
      <c r="A630" s="219">
        <v>782</v>
      </c>
      <c r="B630" s="212" t="s">
        <v>2256</v>
      </c>
      <c r="C630" s="219" t="s">
        <v>23</v>
      </c>
      <c r="D630" s="219" t="s">
        <v>285</v>
      </c>
      <c r="E630" s="348">
        <f t="shared" si="9"/>
        <v>135.9</v>
      </c>
      <c r="F630" s="220"/>
      <c r="G630" s="220">
        <v>135.9</v>
      </c>
    </row>
    <row r="631" spans="1:7">
      <c r="A631" s="219">
        <v>783</v>
      </c>
      <c r="B631" s="212" t="s">
        <v>2257</v>
      </c>
      <c r="C631" s="219" t="s">
        <v>23</v>
      </c>
      <c r="D631" s="219" t="s">
        <v>285</v>
      </c>
      <c r="E631" s="348">
        <f t="shared" si="9"/>
        <v>371.95</v>
      </c>
      <c r="F631" s="220"/>
      <c r="G631" s="220">
        <v>371.95</v>
      </c>
    </row>
    <row r="632" spans="1:7">
      <c r="A632" s="219">
        <v>785</v>
      </c>
      <c r="B632" s="212" t="s">
        <v>2258</v>
      </c>
      <c r="C632" s="219" t="s">
        <v>23</v>
      </c>
      <c r="D632" s="219" t="s">
        <v>285</v>
      </c>
      <c r="E632" s="348">
        <f t="shared" si="9"/>
        <v>393</v>
      </c>
      <c r="F632" s="220"/>
      <c r="G632" s="220">
        <v>393</v>
      </c>
    </row>
    <row r="633" spans="1:7">
      <c r="A633" s="219">
        <v>784</v>
      </c>
      <c r="B633" s="212" t="s">
        <v>2259</v>
      </c>
      <c r="C633" s="219" t="s">
        <v>23</v>
      </c>
      <c r="D633" s="219" t="s">
        <v>285</v>
      </c>
      <c r="E633" s="348">
        <f t="shared" si="9"/>
        <v>421.59</v>
      </c>
      <c r="F633" s="220"/>
      <c r="G633" s="220">
        <v>421.59</v>
      </c>
    </row>
    <row r="634" spans="1:7">
      <c r="A634" s="219">
        <v>828</v>
      </c>
      <c r="B634" s="212" t="s">
        <v>2260</v>
      </c>
      <c r="C634" s="219" t="s">
        <v>23</v>
      </c>
      <c r="D634" s="219" t="s">
        <v>285</v>
      </c>
      <c r="E634" s="348">
        <f t="shared" si="9"/>
        <v>0.61</v>
      </c>
      <c r="F634" s="220">
        <v>0.61</v>
      </c>
      <c r="G634" s="220">
        <v>0.57999999999999996</v>
      </c>
    </row>
    <row r="635" spans="1:7">
      <c r="A635" s="219">
        <v>829</v>
      </c>
      <c r="B635" s="212" t="s">
        <v>2261</v>
      </c>
      <c r="C635" s="219" t="s">
        <v>23</v>
      </c>
      <c r="D635" s="219" t="s">
        <v>285</v>
      </c>
      <c r="E635" s="348">
        <f t="shared" si="9"/>
        <v>0.99</v>
      </c>
      <c r="F635" s="220">
        <v>0.99</v>
      </c>
      <c r="G635" s="220">
        <v>0.93</v>
      </c>
    </row>
    <row r="636" spans="1:7">
      <c r="A636" s="219">
        <v>812</v>
      </c>
      <c r="B636" s="212" t="s">
        <v>2262</v>
      </c>
      <c r="C636" s="219" t="s">
        <v>23</v>
      </c>
      <c r="D636" s="219" t="s">
        <v>285</v>
      </c>
      <c r="E636" s="348">
        <f t="shared" si="9"/>
        <v>2.1800000000000002</v>
      </c>
      <c r="F636" s="220">
        <v>2.1800000000000002</v>
      </c>
      <c r="G636" s="220">
        <v>2.0499999999999998</v>
      </c>
    </row>
    <row r="637" spans="1:7">
      <c r="A637" s="219">
        <v>819</v>
      </c>
      <c r="B637" s="212" t="s">
        <v>1406</v>
      </c>
      <c r="C637" s="219" t="s">
        <v>23</v>
      </c>
      <c r="D637" s="219" t="s">
        <v>285</v>
      </c>
      <c r="E637" s="348">
        <f t="shared" si="9"/>
        <v>3.78</v>
      </c>
      <c r="F637" s="220">
        <v>3.78</v>
      </c>
      <c r="G637" s="220">
        <v>3.56</v>
      </c>
    </row>
    <row r="638" spans="1:7">
      <c r="A638" s="219">
        <v>818</v>
      </c>
      <c r="B638" s="212" t="s">
        <v>2263</v>
      </c>
      <c r="C638" s="219" t="s">
        <v>23</v>
      </c>
      <c r="D638" s="219" t="s">
        <v>285</v>
      </c>
      <c r="E638" s="348">
        <f t="shared" si="9"/>
        <v>7.06</v>
      </c>
      <c r="F638" s="220">
        <v>7.06</v>
      </c>
      <c r="G638" s="220">
        <v>6.65</v>
      </c>
    </row>
    <row r="639" spans="1:7">
      <c r="A639" s="219">
        <v>20086</v>
      </c>
      <c r="B639" s="212" t="s">
        <v>1444</v>
      </c>
      <c r="C639" s="219" t="s">
        <v>23</v>
      </c>
      <c r="D639" s="219" t="s">
        <v>285</v>
      </c>
      <c r="E639" s="348">
        <f t="shared" si="9"/>
        <v>3.1</v>
      </c>
      <c r="F639" s="220">
        <v>3.1</v>
      </c>
      <c r="G639" s="220">
        <v>3.32</v>
      </c>
    </row>
    <row r="640" spans="1:7">
      <c r="A640" s="219">
        <v>832</v>
      </c>
      <c r="B640" s="212" t="s">
        <v>2264</v>
      </c>
      <c r="C640" s="219" t="s">
        <v>23</v>
      </c>
      <c r="D640" s="219" t="s">
        <v>285</v>
      </c>
      <c r="E640" s="348">
        <f t="shared" si="9"/>
        <v>2.91</v>
      </c>
      <c r="F640" s="220">
        <v>2.91</v>
      </c>
      <c r="G640" s="220">
        <v>2.74</v>
      </c>
    </row>
    <row r="641" spans="1:7">
      <c r="A641" s="219">
        <v>834</v>
      </c>
      <c r="B641" s="212" t="s">
        <v>1407</v>
      </c>
      <c r="C641" s="219" t="s">
        <v>23</v>
      </c>
      <c r="D641" s="219" t="s">
        <v>285</v>
      </c>
      <c r="E641" s="348">
        <f t="shared" si="9"/>
        <v>3.77</v>
      </c>
      <c r="F641" s="220">
        <v>3.77</v>
      </c>
      <c r="G641" s="220">
        <v>3.55</v>
      </c>
    </row>
    <row r="642" spans="1:7">
      <c r="A642" s="219">
        <v>813</v>
      </c>
      <c r="B642" s="212" t="s">
        <v>1402</v>
      </c>
      <c r="C642" s="219" t="s">
        <v>23</v>
      </c>
      <c r="D642" s="219" t="s">
        <v>285</v>
      </c>
      <c r="E642" s="348">
        <f t="shared" si="9"/>
        <v>4.3899999999999997</v>
      </c>
      <c r="F642" s="220">
        <v>4.3899999999999997</v>
      </c>
      <c r="G642" s="220">
        <v>4.13</v>
      </c>
    </row>
    <row r="643" spans="1:7">
      <c r="A643" s="219">
        <v>820</v>
      </c>
      <c r="B643" s="212" t="s">
        <v>2265</v>
      </c>
      <c r="C643" s="219" t="s">
        <v>23</v>
      </c>
      <c r="D643" s="219" t="s">
        <v>285</v>
      </c>
      <c r="E643" s="348">
        <f t="shared" si="9"/>
        <v>5.91</v>
      </c>
      <c r="F643" s="220">
        <v>5.91</v>
      </c>
      <c r="G643" s="220">
        <v>5.57</v>
      </c>
    </row>
    <row r="644" spans="1:7">
      <c r="A644" s="219">
        <v>816</v>
      </c>
      <c r="B644" s="212" t="s">
        <v>2266</v>
      </c>
      <c r="C644" s="219" t="s">
        <v>23</v>
      </c>
      <c r="D644" s="219" t="s">
        <v>285</v>
      </c>
      <c r="E644" s="348">
        <f t="shared" si="9"/>
        <v>10.54</v>
      </c>
      <c r="F644" s="220">
        <v>10.54</v>
      </c>
      <c r="G644" s="220">
        <v>9.92</v>
      </c>
    </row>
    <row r="645" spans="1:7">
      <c r="A645" s="219">
        <v>814</v>
      </c>
      <c r="B645" s="212" t="s">
        <v>2267</v>
      </c>
      <c r="C645" s="219" t="s">
        <v>23</v>
      </c>
      <c r="D645" s="219" t="s">
        <v>285</v>
      </c>
      <c r="E645" s="348">
        <f t="shared" si="9"/>
        <v>13.09</v>
      </c>
      <c r="F645" s="220">
        <v>13.09</v>
      </c>
      <c r="G645" s="220">
        <v>12.32</v>
      </c>
    </row>
    <row r="646" spans="1:7">
      <c r="A646" s="219">
        <v>822</v>
      </c>
      <c r="B646" s="212" t="s">
        <v>2268</v>
      </c>
      <c r="C646" s="219" t="s">
        <v>23</v>
      </c>
      <c r="D646" s="219" t="s">
        <v>285</v>
      </c>
      <c r="E646" s="348">
        <f t="shared" si="9"/>
        <v>17.079999999999998</v>
      </c>
      <c r="F646" s="220">
        <v>17.079999999999998</v>
      </c>
      <c r="G646" s="220">
        <v>16.09</v>
      </c>
    </row>
    <row r="647" spans="1:7">
      <c r="A647" s="219">
        <v>821</v>
      </c>
      <c r="B647" s="212" t="s">
        <v>1408</v>
      </c>
      <c r="C647" s="219" t="s">
        <v>23</v>
      </c>
      <c r="D647" s="219" t="s">
        <v>285</v>
      </c>
      <c r="E647" s="348">
        <f t="shared" si="9"/>
        <v>19.54</v>
      </c>
      <c r="F647" s="220">
        <v>19.54</v>
      </c>
      <c r="G647" s="220">
        <v>18.399999999999999</v>
      </c>
    </row>
    <row r="648" spans="1:7">
      <c r="A648" s="219">
        <v>39191</v>
      </c>
      <c r="B648" s="212" t="s">
        <v>2269</v>
      </c>
      <c r="C648" s="219" t="s">
        <v>23</v>
      </c>
      <c r="D648" s="219" t="s">
        <v>285</v>
      </c>
      <c r="E648" s="348">
        <f t="shared" si="9"/>
        <v>19.059999999999999</v>
      </c>
      <c r="F648" s="220">
        <v>19.059999999999999</v>
      </c>
      <c r="G648" s="220">
        <v>21.41</v>
      </c>
    </row>
    <row r="649" spans="1:7">
      <c r="A649" s="219">
        <v>39190</v>
      </c>
      <c r="B649" s="212" t="s">
        <v>2270</v>
      </c>
      <c r="C649" s="219" t="s">
        <v>23</v>
      </c>
      <c r="D649" s="219" t="s">
        <v>285</v>
      </c>
      <c r="E649" s="348">
        <f t="shared" si="9"/>
        <v>19.91</v>
      </c>
      <c r="F649" s="220">
        <v>19.91</v>
      </c>
      <c r="G649" s="220">
        <v>22.36</v>
      </c>
    </row>
    <row r="650" spans="1:7">
      <c r="A650" s="219">
        <v>39189</v>
      </c>
      <c r="B650" s="212" t="s">
        <v>2271</v>
      </c>
      <c r="C650" s="219" t="s">
        <v>23</v>
      </c>
      <c r="D650" s="219" t="s">
        <v>285</v>
      </c>
      <c r="E650" s="348">
        <f t="shared" si="9"/>
        <v>21.07</v>
      </c>
      <c r="F650" s="220">
        <v>21.07</v>
      </c>
      <c r="G650" s="220">
        <v>23.67</v>
      </c>
    </row>
    <row r="651" spans="1:7">
      <c r="A651" s="219">
        <v>39188</v>
      </c>
      <c r="B651" s="212" t="s">
        <v>2272</v>
      </c>
      <c r="C651" s="219" t="s">
        <v>23</v>
      </c>
      <c r="D651" s="219" t="s">
        <v>285</v>
      </c>
      <c r="E651" s="348">
        <f t="shared" si="9"/>
        <v>15.51</v>
      </c>
      <c r="F651" s="220">
        <v>15.51</v>
      </c>
      <c r="G651" s="220">
        <v>17.420000000000002</v>
      </c>
    </row>
    <row r="652" spans="1:7">
      <c r="A652" s="219">
        <v>39186</v>
      </c>
      <c r="B652" s="212" t="s">
        <v>2273</v>
      </c>
      <c r="C652" s="219" t="s">
        <v>23</v>
      </c>
      <c r="D652" s="219" t="s">
        <v>285</v>
      </c>
      <c r="E652" s="348">
        <f t="shared" ref="E652:E715" si="10">IF(F652=0,G652,F652)</f>
        <v>18.850000000000001</v>
      </c>
      <c r="F652" s="220">
        <v>18.850000000000001</v>
      </c>
      <c r="G652" s="220">
        <v>21.18</v>
      </c>
    </row>
    <row r="653" spans="1:7">
      <c r="A653" s="219">
        <v>39187</v>
      </c>
      <c r="B653" s="212" t="s">
        <v>2274</v>
      </c>
      <c r="C653" s="219" t="s">
        <v>23</v>
      </c>
      <c r="D653" s="219" t="s">
        <v>285</v>
      </c>
      <c r="E653" s="348">
        <f t="shared" si="10"/>
        <v>16.260000000000002</v>
      </c>
      <c r="F653" s="220">
        <v>16.260000000000002</v>
      </c>
      <c r="G653" s="220">
        <v>18.260000000000002</v>
      </c>
    </row>
    <row r="654" spans="1:7">
      <c r="A654" s="219">
        <v>39184</v>
      </c>
      <c r="B654" s="212" t="s">
        <v>2275</v>
      </c>
      <c r="C654" s="219" t="s">
        <v>23</v>
      </c>
      <c r="D654" s="219" t="s">
        <v>285</v>
      </c>
      <c r="E654" s="348">
        <f t="shared" si="10"/>
        <v>6.11</v>
      </c>
      <c r="F654" s="220">
        <v>6.11</v>
      </c>
      <c r="G654" s="220">
        <v>6.87</v>
      </c>
    </row>
    <row r="655" spans="1:7">
      <c r="A655" s="219">
        <v>39185</v>
      </c>
      <c r="B655" s="212" t="s">
        <v>2276</v>
      </c>
      <c r="C655" s="219" t="s">
        <v>23</v>
      </c>
      <c r="D655" s="219" t="s">
        <v>285</v>
      </c>
      <c r="E655" s="348">
        <f t="shared" si="10"/>
        <v>5.57</v>
      </c>
      <c r="F655" s="220">
        <v>5.57</v>
      </c>
      <c r="G655" s="220">
        <v>6.26</v>
      </c>
    </row>
    <row r="656" spans="1:7">
      <c r="A656" s="219">
        <v>39198</v>
      </c>
      <c r="B656" s="212" t="s">
        <v>2277</v>
      </c>
      <c r="C656" s="219" t="s">
        <v>23</v>
      </c>
      <c r="D656" s="219" t="s">
        <v>285</v>
      </c>
      <c r="E656" s="348">
        <f t="shared" si="10"/>
        <v>62.52</v>
      </c>
      <c r="F656" s="220">
        <v>62.52</v>
      </c>
      <c r="G656" s="220">
        <v>70.239999999999995</v>
      </c>
    </row>
    <row r="657" spans="1:7">
      <c r="A657" s="219">
        <v>39197</v>
      </c>
      <c r="B657" s="212" t="s">
        <v>2278</v>
      </c>
      <c r="C657" s="219" t="s">
        <v>23</v>
      </c>
      <c r="D657" s="219" t="s">
        <v>285</v>
      </c>
      <c r="E657" s="348">
        <f t="shared" si="10"/>
        <v>65.31</v>
      </c>
      <c r="F657" s="220">
        <v>65.31</v>
      </c>
      <c r="G657" s="220">
        <v>73.37</v>
      </c>
    </row>
    <row r="658" spans="1:7">
      <c r="A658" s="219">
        <v>39196</v>
      </c>
      <c r="B658" s="212" t="s">
        <v>2279</v>
      </c>
      <c r="C658" s="219" t="s">
        <v>23</v>
      </c>
      <c r="D658" s="219" t="s">
        <v>285</v>
      </c>
      <c r="E658" s="348">
        <f t="shared" si="10"/>
        <v>67.36</v>
      </c>
      <c r="F658" s="220">
        <v>67.36</v>
      </c>
      <c r="G658" s="220">
        <v>75.67</v>
      </c>
    </row>
    <row r="659" spans="1:7">
      <c r="A659" s="219">
        <v>39199</v>
      </c>
      <c r="B659" s="212" t="s">
        <v>2280</v>
      </c>
      <c r="C659" s="219" t="s">
        <v>23</v>
      </c>
      <c r="D659" s="219" t="s">
        <v>285</v>
      </c>
      <c r="E659" s="348">
        <f t="shared" si="10"/>
        <v>60.17</v>
      </c>
      <c r="F659" s="220">
        <v>60.17</v>
      </c>
      <c r="G659" s="220">
        <v>67.59</v>
      </c>
    </row>
    <row r="660" spans="1:7">
      <c r="A660" s="219">
        <v>39195</v>
      </c>
      <c r="B660" s="212" t="s">
        <v>2281</v>
      </c>
      <c r="C660" s="219" t="s">
        <v>23</v>
      </c>
      <c r="D660" s="219" t="s">
        <v>285</v>
      </c>
      <c r="E660" s="348">
        <f t="shared" si="10"/>
        <v>34.729999999999997</v>
      </c>
      <c r="F660" s="220">
        <v>34.729999999999997</v>
      </c>
      <c r="G660" s="220">
        <v>39.01</v>
      </c>
    </row>
    <row r="661" spans="1:7">
      <c r="A661" s="219">
        <v>39194</v>
      </c>
      <c r="B661" s="212" t="s">
        <v>2282</v>
      </c>
      <c r="C661" s="219" t="s">
        <v>23</v>
      </c>
      <c r="D661" s="219" t="s">
        <v>285</v>
      </c>
      <c r="E661" s="348">
        <f t="shared" si="10"/>
        <v>37.17</v>
      </c>
      <c r="F661" s="220">
        <v>37.17</v>
      </c>
      <c r="G661" s="220">
        <v>41.75</v>
      </c>
    </row>
    <row r="662" spans="1:7">
      <c r="A662" s="219">
        <v>39193</v>
      </c>
      <c r="B662" s="212" t="s">
        <v>2283</v>
      </c>
      <c r="C662" s="219" t="s">
        <v>23</v>
      </c>
      <c r="D662" s="219" t="s">
        <v>285</v>
      </c>
      <c r="E662" s="348">
        <f t="shared" si="10"/>
        <v>40.729999999999997</v>
      </c>
      <c r="F662" s="220">
        <v>40.729999999999997</v>
      </c>
      <c r="G662" s="220">
        <v>45.76</v>
      </c>
    </row>
    <row r="663" spans="1:7">
      <c r="A663" s="219">
        <v>39192</v>
      </c>
      <c r="B663" s="212" t="s">
        <v>2284</v>
      </c>
      <c r="C663" s="219" t="s">
        <v>23</v>
      </c>
      <c r="D663" s="219" t="s">
        <v>285</v>
      </c>
      <c r="E663" s="348">
        <f t="shared" si="10"/>
        <v>42.37</v>
      </c>
      <c r="F663" s="220">
        <v>42.37</v>
      </c>
      <c r="G663" s="220">
        <v>47.6</v>
      </c>
    </row>
    <row r="664" spans="1:7">
      <c r="A664" s="219">
        <v>39201</v>
      </c>
      <c r="B664" s="212" t="s">
        <v>2285</v>
      </c>
      <c r="C664" s="219" t="s">
        <v>23</v>
      </c>
      <c r="D664" s="219" t="s">
        <v>285</v>
      </c>
      <c r="E664" s="348">
        <f t="shared" si="10"/>
        <v>74.75</v>
      </c>
      <c r="F664" s="220">
        <v>74.75</v>
      </c>
      <c r="G664" s="220">
        <v>83.97</v>
      </c>
    </row>
    <row r="665" spans="1:7">
      <c r="A665" s="219">
        <v>39200</v>
      </c>
      <c r="B665" s="212" t="s">
        <v>2286</v>
      </c>
      <c r="C665" s="219" t="s">
        <v>23</v>
      </c>
      <c r="D665" s="219" t="s">
        <v>285</v>
      </c>
      <c r="E665" s="348">
        <f t="shared" si="10"/>
        <v>75.349999999999994</v>
      </c>
      <c r="F665" s="220">
        <v>75.349999999999994</v>
      </c>
      <c r="G665" s="220">
        <v>84.65</v>
      </c>
    </row>
    <row r="666" spans="1:7">
      <c r="A666" s="219">
        <v>39203</v>
      </c>
      <c r="B666" s="212" t="s">
        <v>2287</v>
      </c>
      <c r="C666" s="219" t="s">
        <v>23</v>
      </c>
      <c r="D666" s="219" t="s">
        <v>285</v>
      </c>
      <c r="E666" s="348">
        <f t="shared" si="10"/>
        <v>60.84</v>
      </c>
      <c r="F666" s="220">
        <v>60.84</v>
      </c>
      <c r="G666" s="220">
        <v>68.349999999999994</v>
      </c>
    </row>
    <row r="667" spans="1:7">
      <c r="A667" s="219">
        <v>39202</v>
      </c>
      <c r="B667" s="212" t="s">
        <v>2288</v>
      </c>
      <c r="C667" s="219" t="s">
        <v>23</v>
      </c>
      <c r="D667" s="219" t="s">
        <v>285</v>
      </c>
      <c r="E667" s="348">
        <f t="shared" si="10"/>
        <v>71.47</v>
      </c>
      <c r="F667" s="220">
        <v>71.47</v>
      </c>
      <c r="G667" s="220">
        <v>80.290000000000006</v>
      </c>
    </row>
    <row r="668" spans="1:7">
      <c r="A668" s="219">
        <v>39920</v>
      </c>
      <c r="B668" s="212" t="s">
        <v>2289</v>
      </c>
      <c r="C668" s="219" t="s">
        <v>23</v>
      </c>
      <c r="D668" s="219" t="s">
        <v>285</v>
      </c>
      <c r="E668" s="348">
        <f t="shared" si="10"/>
        <v>5.13</v>
      </c>
      <c r="F668" s="220">
        <v>5.13</v>
      </c>
      <c r="G668" s="220">
        <v>5.76</v>
      </c>
    </row>
    <row r="669" spans="1:7">
      <c r="A669" s="219">
        <v>39205</v>
      </c>
      <c r="B669" s="212" t="s">
        <v>2290</v>
      </c>
      <c r="C669" s="219" t="s">
        <v>23</v>
      </c>
      <c r="D669" s="219" t="s">
        <v>285</v>
      </c>
      <c r="E669" s="348">
        <f t="shared" si="10"/>
        <v>119.24</v>
      </c>
      <c r="F669" s="220">
        <v>119.24</v>
      </c>
      <c r="G669" s="220">
        <v>133.96</v>
      </c>
    </row>
    <row r="670" spans="1:7">
      <c r="A670" s="219">
        <v>39204</v>
      </c>
      <c r="B670" s="212" t="s">
        <v>2291</v>
      </c>
      <c r="C670" s="219" t="s">
        <v>23</v>
      </c>
      <c r="D670" s="219" t="s">
        <v>285</v>
      </c>
      <c r="E670" s="348">
        <f t="shared" si="10"/>
        <v>122.13</v>
      </c>
      <c r="F670" s="220">
        <v>122.13</v>
      </c>
      <c r="G670" s="220">
        <v>137.19999999999999</v>
      </c>
    </row>
    <row r="671" spans="1:7">
      <c r="A671" s="219">
        <v>39206</v>
      </c>
      <c r="B671" s="212" t="s">
        <v>2292</v>
      </c>
      <c r="C671" s="219" t="s">
        <v>23</v>
      </c>
      <c r="D671" s="219" t="s">
        <v>285</v>
      </c>
      <c r="E671" s="348">
        <f t="shared" si="10"/>
        <v>115.86</v>
      </c>
      <c r="F671" s="220">
        <v>115.86</v>
      </c>
      <c r="G671" s="220">
        <v>130.16</v>
      </c>
    </row>
    <row r="672" spans="1:7">
      <c r="A672" s="219">
        <v>798</v>
      </c>
      <c r="B672" s="212" t="s">
        <v>2293</v>
      </c>
      <c r="C672" s="219" t="s">
        <v>23</v>
      </c>
      <c r="D672" s="219" t="s">
        <v>285</v>
      </c>
      <c r="E672" s="348">
        <f t="shared" si="10"/>
        <v>1.22</v>
      </c>
      <c r="F672" s="220">
        <v>1.22</v>
      </c>
      <c r="G672" s="220">
        <v>1.1399999999999999</v>
      </c>
    </row>
    <row r="673" spans="1:7">
      <c r="A673" s="219">
        <v>797</v>
      </c>
      <c r="B673" s="212" t="s">
        <v>2294</v>
      </c>
      <c r="C673" s="219" t="s">
        <v>23</v>
      </c>
      <c r="D673" s="219" t="s">
        <v>285</v>
      </c>
      <c r="E673" s="348">
        <f t="shared" si="10"/>
        <v>8.84</v>
      </c>
      <c r="F673" s="220">
        <v>8.84</v>
      </c>
      <c r="G673" s="220">
        <v>8.33</v>
      </c>
    </row>
    <row r="674" spans="1:7">
      <c r="A674" s="219">
        <v>796</v>
      </c>
      <c r="B674" s="212" t="s">
        <v>2295</v>
      </c>
      <c r="C674" s="219" t="s">
        <v>23</v>
      </c>
      <c r="D674" s="219" t="s">
        <v>285</v>
      </c>
      <c r="E674" s="348">
        <f t="shared" si="10"/>
        <v>7.51</v>
      </c>
      <c r="F674" s="220">
        <v>7.51</v>
      </c>
      <c r="G674" s="220">
        <v>7.08</v>
      </c>
    </row>
    <row r="675" spans="1:7">
      <c r="A675" s="219">
        <v>799</v>
      </c>
      <c r="B675" s="212" t="s">
        <v>2296</v>
      </c>
      <c r="C675" s="219" t="s">
        <v>23</v>
      </c>
      <c r="D675" s="219" t="s">
        <v>285</v>
      </c>
      <c r="E675" s="348">
        <f t="shared" si="10"/>
        <v>3.63</v>
      </c>
      <c r="F675" s="220">
        <v>3.63</v>
      </c>
      <c r="G675" s="220">
        <v>3.42</v>
      </c>
    </row>
    <row r="676" spans="1:7">
      <c r="A676" s="219">
        <v>792</v>
      </c>
      <c r="B676" s="212" t="s">
        <v>2297</v>
      </c>
      <c r="C676" s="219" t="s">
        <v>23</v>
      </c>
      <c r="D676" s="219" t="s">
        <v>285</v>
      </c>
      <c r="E676" s="348">
        <f t="shared" si="10"/>
        <v>3.52</v>
      </c>
      <c r="F676" s="220">
        <v>3.52</v>
      </c>
      <c r="G676" s="220">
        <v>3.31</v>
      </c>
    </row>
    <row r="677" spans="1:7">
      <c r="A677" s="219">
        <v>38001</v>
      </c>
      <c r="B677" s="212" t="s">
        <v>2298</v>
      </c>
      <c r="C677" s="219" t="s">
        <v>23</v>
      </c>
      <c r="D677" s="219" t="s">
        <v>285</v>
      </c>
      <c r="E677" s="348">
        <f t="shared" si="10"/>
        <v>1.1200000000000001</v>
      </c>
      <c r="F677" s="220">
        <v>1.1200000000000001</v>
      </c>
      <c r="G677" s="220">
        <v>1.22</v>
      </c>
    </row>
    <row r="678" spans="1:7">
      <c r="A678" s="219">
        <v>38002</v>
      </c>
      <c r="B678" s="212" t="s">
        <v>2299</v>
      </c>
      <c r="C678" s="219" t="s">
        <v>23</v>
      </c>
      <c r="D678" s="219" t="s">
        <v>285</v>
      </c>
      <c r="E678" s="348">
        <f t="shared" si="10"/>
        <v>3.91</v>
      </c>
      <c r="F678" s="220">
        <v>3.91</v>
      </c>
      <c r="G678" s="220">
        <v>4.26</v>
      </c>
    </row>
    <row r="679" spans="1:7">
      <c r="A679" s="219">
        <v>38003</v>
      </c>
      <c r="B679" s="212" t="s">
        <v>2300</v>
      </c>
      <c r="C679" s="219" t="s">
        <v>23</v>
      </c>
      <c r="D679" s="219" t="s">
        <v>285</v>
      </c>
      <c r="E679" s="348">
        <f t="shared" si="10"/>
        <v>26.71</v>
      </c>
      <c r="F679" s="220">
        <v>26.71</v>
      </c>
      <c r="G679" s="220">
        <v>29.11</v>
      </c>
    </row>
    <row r="680" spans="1:7">
      <c r="A680" s="219">
        <v>38004</v>
      </c>
      <c r="B680" s="212" t="s">
        <v>2301</v>
      </c>
      <c r="C680" s="219" t="s">
        <v>23</v>
      </c>
      <c r="D680" s="219" t="s">
        <v>285</v>
      </c>
      <c r="E680" s="348">
        <f t="shared" si="10"/>
        <v>30.71</v>
      </c>
      <c r="F680" s="220">
        <v>30.71</v>
      </c>
      <c r="G680" s="220">
        <v>33.47</v>
      </c>
    </row>
    <row r="681" spans="1:7">
      <c r="A681" s="219">
        <v>44263</v>
      </c>
      <c r="B681" s="212" t="s">
        <v>2302</v>
      </c>
      <c r="C681" s="219" t="s">
        <v>23</v>
      </c>
      <c r="D681" s="219" t="s">
        <v>285</v>
      </c>
      <c r="E681" s="348">
        <f t="shared" si="10"/>
        <v>55.14</v>
      </c>
      <c r="F681" s="220">
        <v>55.14</v>
      </c>
      <c r="G681" s="220">
        <v>60.1</v>
      </c>
    </row>
    <row r="682" spans="1:7">
      <c r="A682" s="219">
        <v>36327</v>
      </c>
      <c r="B682" s="212" t="s">
        <v>2303</v>
      </c>
      <c r="C682" s="219" t="s">
        <v>23</v>
      </c>
      <c r="D682" s="219" t="s">
        <v>285</v>
      </c>
      <c r="E682" s="348">
        <f t="shared" si="10"/>
        <v>3.57</v>
      </c>
      <c r="F682" s="220"/>
      <c r="G682" s="220">
        <v>3.57</v>
      </c>
    </row>
    <row r="683" spans="1:7">
      <c r="A683" s="219">
        <v>38992</v>
      </c>
      <c r="B683" s="212" t="s">
        <v>2304</v>
      </c>
      <c r="C683" s="219" t="s">
        <v>23</v>
      </c>
      <c r="D683" s="219" t="s">
        <v>285</v>
      </c>
      <c r="E683" s="348">
        <f t="shared" si="10"/>
        <v>4.34</v>
      </c>
      <c r="F683" s="220"/>
      <c r="G683" s="220">
        <v>4.34</v>
      </c>
    </row>
    <row r="684" spans="1:7">
      <c r="A684" s="219">
        <v>38993</v>
      </c>
      <c r="B684" s="212" t="s">
        <v>2305</v>
      </c>
      <c r="C684" s="219" t="s">
        <v>23</v>
      </c>
      <c r="D684" s="219" t="s">
        <v>285</v>
      </c>
      <c r="E684" s="348">
        <f t="shared" si="10"/>
        <v>11.29</v>
      </c>
      <c r="F684" s="220"/>
      <c r="G684" s="220">
        <v>11.29</v>
      </c>
    </row>
    <row r="685" spans="1:7">
      <c r="A685" s="219">
        <v>44175</v>
      </c>
      <c r="B685" s="212" t="s">
        <v>2306</v>
      </c>
      <c r="C685" s="219" t="s">
        <v>23</v>
      </c>
      <c r="D685" s="219" t="s">
        <v>285</v>
      </c>
      <c r="E685" s="348">
        <f t="shared" si="10"/>
        <v>19.71</v>
      </c>
      <c r="F685" s="220"/>
      <c r="G685" s="220">
        <v>19.71</v>
      </c>
    </row>
    <row r="686" spans="1:7">
      <c r="A686" s="219">
        <v>44177</v>
      </c>
      <c r="B686" s="212" t="s">
        <v>2307</v>
      </c>
      <c r="C686" s="219" t="s">
        <v>23</v>
      </c>
      <c r="D686" s="219" t="s">
        <v>285</v>
      </c>
      <c r="E686" s="348">
        <f t="shared" si="10"/>
        <v>14.72</v>
      </c>
      <c r="F686" s="220"/>
      <c r="G686" s="220">
        <v>14.72</v>
      </c>
    </row>
    <row r="687" spans="1:7">
      <c r="A687" s="219">
        <v>38418</v>
      </c>
      <c r="B687" s="212" t="s">
        <v>2308</v>
      </c>
      <c r="C687" s="219" t="s">
        <v>23</v>
      </c>
      <c r="D687" s="219" t="s">
        <v>285</v>
      </c>
      <c r="E687" s="348">
        <f t="shared" si="10"/>
        <v>5.34</v>
      </c>
      <c r="F687" s="220">
        <v>5.34</v>
      </c>
      <c r="G687" s="220">
        <v>5.7</v>
      </c>
    </row>
    <row r="688" spans="1:7">
      <c r="A688" s="219">
        <v>39178</v>
      </c>
      <c r="B688" s="212" t="s">
        <v>2309</v>
      </c>
      <c r="C688" s="219" t="s">
        <v>23</v>
      </c>
      <c r="D688" s="219" t="s">
        <v>285</v>
      </c>
      <c r="E688" s="348">
        <f t="shared" si="10"/>
        <v>2.06</v>
      </c>
      <c r="F688" s="220">
        <v>2.06</v>
      </c>
      <c r="G688" s="220">
        <v>2.31</v>
      </c>
    </row>
    <row r="689" spans="1:7">
      <c r="A689" s="219">
        <v>39177</v>
      </c>
      <c r="B689" s="212" t="s">
        <v>2310</v>
      </c>
      <c r="C689" s="219" t="s">
        <v>23</v>
      </c>
      <c r="D689" s="219" t="s">
        <v>285</v>
      </c>
      <c r="E689" s="348">
        <f t="shared" si="10"/>
        <v>1.86</v>
      </c>
      <c r="F689" s="220">
        <v>1.86</v>
      </c>
      <c r="G689" s="220">
        <v>2.09</v>
      </c>
    </row>
    <row r="690" spans="1:7">
      <c r="A690" s="219">
        <v>39176</v>
      </c>
      <c r="B690" s="212" t="s">
        <v>2311</v>
      </c>
      <c r="C690" s="219" t="s">
        <v>23</v>
      </c>
      <c r="D690" s="219" t="s">
        <v>285</v>
      </c>
      <c r="E690" s="348">
        <f t="shared" si="10"/>
        <v>1.22</v>
      </c>
      <c r="F690" s="220">
        <v>1.22</v>
      </c>
      <c r="G690" s="220">
        <v>1.37</v>
      </c>
    </row>
    <row r="691" spans="1:7">
      <c r="A691" s="219">
        <v>39174</v>
      </c>
      <c r="B691" s="212" t="s">
        <v>2312</v>
      </c>
      <c r="C691" s="219" t="s">
        <v>23</v>
      </c>
      <c r="D691" s="219" t="s">
        <v>285</v>
      </c>
      <c r="E691" s="348">
        <f t="shared" si="10"/>
        <v>0.93</v>
      </c>
      <c r="F691" s="220">
        <v>0.93</v>
      </c>
      <c r="G691" s="220">
        <v>1.04</v>
      </c>
    </row>
    <row r="692" spans="1:7">
      <c r="A692" s="219">
        <v>39180</v>
      </c>
      <c r="B692" s="212" t="s">
        <v>2313</v>
      </c>
      <c r="C692" s="219" t="s">
        <v>23</v>
      </c>
      <c r="D692" s="219" t="s">
        <v>285</v>
      </c>
      <c r="E692" s="348">
        <f t="shared" si="10"/>
        <v>5.6</v>
      </c>
      <c r="F692" s="220">
        <v>5.6</v>
      </c>
      <c r="G692" s="220">
        <v>6.29</v>
      </c>
    </row>
    <row r="693" spans="1:7">
      <c r="A693" s="219">
        <v>39179</v>
      </c>
      <c r="B693" s="212" t="s">
        <v>2314</v>
      </c>
      <c r="C693" s="219" t="s">
        <v>23</v>
      </c>
      <c r="D693" s="219" t="s">
        <v>285</v>
      </c>
      <c r="E693" s="348">
        <f t="shared" si="10"/>
        <v>4.95</v>
      </c>
      <c r="F693" s="220">
        <v>4.95</v>
      </c>
      <c r="G693" s="220">
        <v>5.56</v>
      </c>
    </row>
    <row r="694" spans="1:7">
      <c r="A694" s="219">
        <v>39181</v>
      </c>
      <c r="B694" s="212" t="s">
        <v>2315</v>
      </c>
      <c r="C694" s="219" t="s">
        <v>23</v>
      </c>
      <c r="D694" s="219" t="s">
        <v>285</v>
      </c>
      <c r="E694" s="348">
        <f t="shared" si="10"/>
        <v>7.5</v>
      </c>
      <c r="F694" s="220">
        <v>7.5</v>
      </c>
      <c r="G694" s="220">
        <v>8.43</v>
      </c>
    </row>
    <row r="695" spans="1:7">
      <c r="A695" s="219">
        <v>39175</v>
      </c>
      <c r="B695" s="212" t="s">
        <v>2316</v>
      </c>
      <c r="C695" s="219" t="s">
        <v>23</v>
      </c>
      <c r="D695" s="219" t="s">
        <v>285</v>
      </c>
      <c r="E695" s="348">
        <f t="shared" si="10"/>
        <v>1.1399999999999999</v>
      </c>
      <c r="F695" s="220">
        <v>1.1399999999999999</v>
      </c>
      <c r="G695" s="220">
        <v>1.28</v>
      </c>
    </row>
    <row r="696" spans="1:7">
      <c r="A696" s="219">
        <v>39217</v>
      </c>
      <c r="B696" s="212" t="s">
        <v>2317</v>
      </c>
      <c r="C696" s="219" t="s">
        <v>23</v>
      </c>
      <c r="D696" s="219" t="s">
        <v>285</v>
      </c>
      <c r="E696" s="348">
        <f t="shared" si="10"/>
        <v>0.88</v>
      </c>
      <c r="F696" s="220">
        <v>0.88</v>
      </c>
      <c r="G696" s="220">
        <v>0.99</v>
      </c>
    </row>
    <row r="697" spans="1:7">
      <c r="A697" s="219">
        <v>39182</v>
      </c>
      <c r="B697" s="212" t="s">
        <v>2318</v>
      </c>
      <c r="C697" s="219" t="s">
        <v>23</v>
      </c>
      <c r="D697" s="219" t="s">
        <v>285</v>
      </c>
      <c r="E697" s="348">
        <f t="shared" si="10"/>
        <v>10.55</v>
      </c>
      <c r="F697" s="220">
        <v>10.55</v>
      </c>
      <c r="G697" s="220">
        <v>11.86</v>
      </c>
    </row>
    <row r="698" spans="1:7">
      <c r="A698" s="219">
        <v>12616</v>
      </c>
      <c r="B698" s="212" t="s">
        <v>2319</v>
      </c>
      <c r="C698" s="219" t="s">
        <v>23</v>
      </c>
      <c r="D698" s="219" t="s">
        <v>285</v>
      </c>
      <c r="E698" s="348">
        <f t="shared" si="10"/>
        <v>16.47</v>
      </c>
      <c r="F698" s="220">
        <v>16.47</v>
      </c>
      <c r="G698" s="220">
        <v>17.600000000000001</v>
      </c>
    </row>
    <row r="699" spans="1:7">
      <c r="A699" s="219">
        <v>1049</v>
      </c>
      <c r="B699" s="212" t="s">
        <v>2320</v>
      </c>
      <c r="C699" s="219" t="s">
        <v>23</v>
      </c>
      <c r="D699" s="219" t="s">
        <v>285</v>
      </c>
      <c r="E699" s="348">
        <f t="shared" si="10"/>
        <v>8.83</v>
      </c>
      <c r="F699" s="220">
        <v>8.83</v>
      </c>
      <c r="G699" s="220">
        <v>9.92</v>
      </c>
    </row>
    <row r="700" spans="1:7">
      <c r="A700" s="219">
        <v>1099</v>
      </c>
      <c r="B700" s="212" t="s">
        <v>2321</v>
      </c>
      <c r="C700" s="219" t="s">
        <v>23</v>
      </c>
      <c r="D700" s="219" t="s">
        <v>285</v>
      </c>
      <c r="E700" s="348">
        <f t="shared" si="10"/>
        <v>6.76</v>
      </c>
      <c r="F700" s="220">
        <v>6.76</v>
      </c>
      <c r="G700" s="220">
        <v>7.59</v>
      </c>
    </row>
    <row r="701" spans="1:7">
      <c r="A701" s="219">
        <v>1050</v>
      </c>
      <c r="B701" s="212" t="s">
        <v>2322</v>
      </c>
      <c r="C701" s="219" t="s">
        <v>23</v>
      </c>
      <c r="D701" s="219" t="s">
        <v>285</v>
      </c>
      <c r="E701" s="348">
        <f t="shared" si="10"/>
        <v>4.62</v>
      </c>
      <c r="F701" s="220">
        <v>4.62</v>
      </c>
      <c r="G701" s="220">
        <v>5.19</v>
      </c>
    </row>
    <row r="702" spans="1:7">
      <c r="A702" s="219">
        <v>39678</v>
      </c>
      <c r="B702" s="212" t="s">
        <v>2323</v>
      </c>
      <c r="C702" s="219" t="s">
        <v>23</v>
      </c>
      <c r="D702" s="219" t="s">
        <v>285</v>
      </c>
      <c r="E702" s="348">
        <f t="shared" si="10"/>
        <v>2.72</v>
      </c>
      <c r="F702" s="220">
        <v>2.72</v>
      </c>
      <c r="G702" s="220">
        <v>3.06</v>
      </c>
    </row>
    <row r="703" spans="1:7">
      <c r="A703" s="219">
        <v>1101</v>
      </c>
      <c r="B703" s="212" t="s">
        <v>2324</v>
      </c>
      <c r="C703" s="219" t="s">
        <v>23</v>
      </c>
      <c r="D703" s="219" t="s">
        <v>285</v>
      </c>
      <c r="E703" s="348">
        <f t="shared" si="10"/>
        <v>29.14</v>
      </c>
      <c r="F703" s="220">
        <v>29.14</v>
      </c>
      <c r="G703" s="220">
        <v>32.729999999999997</v>
      </c>
    </row>
    <row r="704" spans="1:7">
      <c r="A704" s="219">
        <v>1100</v>
      </c>
      <c r="B704" s="212" t="s">
        <v>2325</v>
      </c>
      <c r="C704" s="219" t="s">
        <v>23</v>
      </c>
      <c r="D704" s="219" t="s">
        <v>285</v>
      </c>
      <c r="E704" s="348">
        <f t="shared" si="10"/>
        <v>15.03</v>
      </c>
      <c r="F704" s="220">
        <v>15.03</v>
      </c>
      <c r="G704" s="220">
        <v>16.89</v>
      </c>
    </row>
    <row r="705" spans="1:7">
      <c r="A705" s="219">
        <v>39679</v>
      </c>
      <c r="B705" s="212" t="s">
        <v>2326</v>
      </c>
      <c r="C705" s="219" t="s">
        <v>23</v>
      </c>
      <c r="D705" s="219" t="s">
        <v>285</v>
      </c>
      <c r="E705" s="348">
        <f t="shared" si="10"/>
        <v>58.07</v>
      </c>
      <c r="F705" s="220">
        <v>58.07</v>
      </c>
      <c r="G705" s="220">
        <v>65.239999999999995</v>
      </c>
    </row>
    <row r="706" spans="1:7">
      <c r="A706" s="219">
        <v>1102</v>
      </c>
      <c r="B706" s="212" t="s">
        <v>2327</v>
      </c>
      <c r="C706" s="219" t="s">
        <v>23</v>
      </c>
      <c r="D706" s="219" t="s">
        <v>285</v>
      </c>
      <c r="E706" s="348">
        <f t="shared" si="10"/>
        <v>43.45</v>
      </c>
      <c r="F706" s="220">
        <v>43.45</v>
      </c>
      <c r="G706" s="220">
        <v>48.81</v>
      </c>
    </row>
    <row r="707" spans="1:7">
      <c r="A707" s="219">
        <v>1098</v>
      </c>
      <c r="B707" s="212" t="s">
        <v>2328</v>
      </c>
      <c r="C707" s="219" t="s">
        <v>23</v>
      </c>
      <c r="D707" s="219" t="s">
        <v>285</v>
      </c>
      <c r="E707" s="348">
        <f t="shared" si="10"/>
        <v>3.6</v>
      </c>
      <c r="F707" s="220">
        <v>3.6</v>
      </c>
      <c r="G707" s="220">
        <v>4.05</v>
      </c>
    </row>
    <row r="708" spans="1:7">
      <c r="A708" s="219">
        <v>1051</v>
      </c>
      <c r="B708" s="212" t="s">
        <v>2329</v>
      </c>
      <c r="C708" s="219" t="s">
        <v>23</v>
      </c>
      <c r="D708" s="219" t="s">
        <v>285</v>
      </c>
      <c r="E708" s="348">
        <f t="shared" si="10"/>
        <v>63.16</v>
      </c>
      <c r="F708" s="220">
        <v>63.16</v>
      </c>
      <c r="G708" s="220">
        <v>70.95</v>
      </c>
    </row>
    <row r="709" spans="1:7">
      <c r="A709" s="219">
        <v>37399</v>
      </c>
      <c r="B709" s="212" t="s">
        <v>2330</v>
      </c>
      <c r="C709" s="219" t="s">
        <v>23</v>
      </c>
      <c r="D709" s="219" t="s">
        <v>285</v>
      </c>
      <c r="E709" s="348">
        <f t="shared" si="10"/>
        <v>16.27</v>
      </c>
      <c r="F709" s="220">
        <v>16.27</v>
      </c>
      <c r="G709" s="220">
        <v>31.25</v>
      </c>
    </row>
    <row r="710" spans="1:7">
      <c r="A710" s="219">
        <v>43834</v>
      </c>
      <c r="B710" s="212" t="s">
        <v>2331</v>
      </c>
      <c r="C710" s="219" t="s">
        <v>65</v>
      </c>
      <c r="D710" s="219" t="s">
        <v>285</v>
      </c>
      <c r="E710" s="348">
        <f t="shared" si="10"/>
        <v>21.74</v>
      </c>
      <c r="F710" s="220">
        <v>21.74</v>
      </c>
      <c r="G710" s="220">
        <v>21.88</v>
      </c>
    </row>
    <row r="711" spans="1:7">
      <c r="A711" s="219">
        <v>43835</v>
      </c>
      <c r="B711" s="212" t="s">
        <v>2332</v>
      </c>
      <c r="C711" s="219" t="s">
        <v>65</v>
      </c>
      <c r="D711" s="219" t="s">
        <v>285</v>
      </c>
      <c r="E711" s="348">
        <f t="shared" si="10"/>
        <v>1.95</v>
      </c>
      <c r="F711" s="220">
        <v>1.95</v>
      </c>
      <c r="G711" s="220">
        <v>1.96</v>
      </c>
    </row>
    <row r="712" spans="1:7">
      <c r="A712" s="219">
        <v>43833</v>
      </c>
      <c r="B712" s="212" t="s">
        <v>2333</v>
      </c>
      <c r="C712" s="219" t="s">
        <v>65</v>
      </c>
      <c r="D712" s="219" t="s">
        <v>285</v>
      </c>
      <c r="E712" s="348">
        <f t="shared" si="10"/>
        <v>2.02</v>
      </c>
      <c r="F712" s="220">
        <v>2.02</v>
      </c>
      <c r="G712" s="220">
        <v>2.04</v>
      </c>
    </row>
    <row r="713" spans="1:7">
      <c r="A713" s="219">
        <v>41955</v>
      </c>
      <c r="B713" s="212" t="s">
        <v>2334</v>
      </c>
      <c r="C713" s="219" t="s">
        <v>63</v>
      </c>
      <c r="D713" s="219" t="s">
        <v>285</v>
      </c>
      <c r="E713" s="348">
        <f t="shared" si="10"/>
        <v>86.52</v>
      </c>
      <c r="F713" s="220">
        <v>86.52</v>
      </c>
      <c r="G713" s="220">
        <v>70.650000000000006</v>
      </c>
    </row>
    <row r="714" spans="1:7">
      <c r="A714" s="219">
        <v>41953</v>
      </c>
      <c r="B714" s="212" t="s">
        <v>2335</v>
      </c>
      <c r="C714" s="219" t="s">
        <v>63</v>
      </c>
      <c r="D714" s="219" t="s">
        <v>285</v>
      </c>
      <c r="E714" s="348">
        <f t="shared" si="10"/>
        <v>82.56</v>
      </c>
      <c r="F714" s="220">
        <v>82.56</v>
      </c>
      <c r="G714" s="220">
        <v>67.42</v>
      </c>
    </row>
    <row r="715" spans="1:7">
      <c r="A715" s="219">
        <v>41954</v>
      </c>
      <c r="B715" s="212" t="s">
        <v>2336</v>
      </c>
      <c r="C715" s="219" t="s">
        <v>63</v>
      </c>
      <c r="D715" s="219" t="s">
        <v>285</v>
      </c>
      <c r="E715" s="348">
        <f t="shared" si="10"/>
        <v>81.78</v>
      </c>
      <c r="F715" s="220">
        <v>81.78</v>
      </c>
      <c r="G715" s="220">
        <v>66.78</v>
      </c>
    </row>
    <row r="716" spans="1:7">
      <c r="A716" s="219">
        <v>25004</v>
      </c>
      <c r="B716" s="212" t="s">
        <v>2337</v>
      </c>
      <c r="C716" s="219" t="s">
        <v>63</v>
      </c>
      <c r="D716" s="219" t="s">
        <v>285</v>
      </c>
      <c r="E716" s="348">
        <f t="shared" ref="E716:E779" si="11">IF(F716=0,G716,F716)</f>
        <v>52.39</v>
      </c>
      <c r="F716" s="220">
        <v>52.39</v>
      </c>
      <c r="G716" s="220">
        <v>51.21</v>
      </c>
    </row>
    <row r="717" spans="1:7">
      <c r="A717" s="219">
        <v>25002</v>
      </c>
      <c r="B717" s="212" t="s">
        <v>2338</v>
      </c>
      <c r="C717" s="219" t="s">
        <v>63</v>
      </c>
      <c r="D717" s="219" t="s">
        <v>285</v>
      </c>
      <c r="E717" s="348">
        <f t="shared" si="11"/>
        <v>52.39</v>
      </c>
      <c r="F717" s="220">
        <v>52.39</v>
      </c>
      <c r="G717" s="220">
        <v>51.21</v>
      </c>
    </row>
    <row r="718" spans="1:7">
      <c r="A718" s="219">
        <v>37409</v>
      </c>
      <c r="B718" s="212" t="s">
        <v>2339</v>
      </c>
      <c r="C718" s="219" t="s">
        <v>63</v>
      </c>
      <c r="D718" s="219" t="s">
        <v>285</v>
      </c>
      <c r="E718" s="348">
        <f t="shared" si="11"/>
        <v>52.39</v>
      </c>
      <c r="F718" s="220">
        <v>52.39</v>
      </c>
      <c r="G718" s="220">
        <v>51.21</v>
      </c>
    </row>
    <row r="719" spans="1:7">
      <c r="A719" s="219">
        <v>841</v>
      </c>
      <c r="B719" s="212" t="s">
        <v>2340</v>
      </c>
      <c r="C719" s="219" t="s">
        <v>63</v>
      </c>
      <c r="D719" s="219" t="s">
        <v>285</v>
      </c>
      <c r="E719" s="348">
        <f t="shared" si="11"/>
        <v>53.03</v>
      </c>
      <c r="F719" s="220">
        <v>53.03</v>
      </c>
      <c r="G719" s="220">
        <v>51.83</v>
      </c>
    </row>
    <row r="720" spans="1:7">
      <c r="A720" s="219">
        <v>25005</v>
      </c>
      <c r="B720" s="212" t="s">
        <v>2341</v>
      </c>
      <c r="C720" s="219" t="s">
        <v>63</v>
      </c>
      <c r="D720" s="219" t="s">
        <v>285</v>
      </c>
      <c r="E720" s="348">
        <f t="shared" si="11"/>
        <v>57.49</v>
      </c>
      <c r="F720" s="220">
        <v>57.49</v>
      </c>
      <c r="G720" s="220">
        <v>56.19</v>
      </c>
    </row>
    <row r="721" spans="1:7">
      <c r="A721" s="219">
        <v>25003</v>
      </c>
      <c r="B721" s="212" t="s">
        <v>2342</v>
      </c>
      <c r="C721" s="219" t="s">
        <v>63</v>
      </c>
      <c r="D721" s="219" t="s">
        <v>285</v>
      </c>
      <c r="E721" s="348">
        <f t="shared" si="11"/>
        <v>58.35</v>
      </c>
      <c r="F721" s="220">
        <v>58.35</v>
      </c>
      <c r="G721" s="220">
        <v>57.04</v>
      </c>
    </row>
    <row r="722" spans="1:7">
      <c r="A722" s="219">
        <v>37410</v>
      </c>
      <c r="B722" s="212" t="s">
        <v>2343</v>
      </c>
      <c r="C722" s="219" t="s">
        <v>63</v>
      </c>
      <c r="D722" s="219" t="s">
        <v>285</v>
      </c>
      <c r="E722" s="348">
        <f t="shared" si="11"/>
        <v>57.49</v>
      </c>
      <c r="F722" s="220">
        <v>57.49</v>
      </c>
      <c r="G722" s="220">
        <v>56.19</v>
      </c>
    </row>
    <row r="723" spans="1:7">
      <c r="A723" s="219">
        <v>842</v>
      </c>
      <c r="B723" s="212" t="s">
        <v>2344</v>
      </c>
      <c r="C723" s="219" t="s">
        <v>63</v>
      </c>
      <c r="D723" s="219" t="s">
        <v>285</v>
      </c>
      <c r="E723" s="348">
        <f t="shared" si="11"/>
        <v>58.3</v>
      </c>
      <c r="F723" s="220">
        <v>58.3</v>
      </c>
      <c r="G723" s="220">
        <v>56.99</v>
      </c>
    </row>
    <row r="724" spans="1:7">
      <c r="A724" s="219">
        <v>44391</v>
      </c>
      <c r="B724" s="212" t="s">
        <v>2345</v>
      </c>
      <c r="C724" s="219" t="s">
        <v>65</v>
      </c>
      <c r="D724" s="219" t="s">
        <v>285</v>
      </c>
      <c r="E724" s="348">
        <f t="shared" si="11"/>
        <v>124.24</v>
      </c>
      <c r="F724" s="220">
        <v>124.24</v>
      </c>
      <c r="G724" s="220">
        <v>121.43</v>
      </c>
    </row>
    <row r="725" spans="1:7">
      <c r="A725" s="219">
        <v>44388</v>
      </c>
      <c r="B725" s="212" t="s">
        <v>2346</v>
      </c>
      <c r="C725" s="219" t="s">
        <v>65</v>
      </c>
      <c r="D725" s="219" t="s">
        <v>285</v>
      </c>
      <c r="E725" s="348">
        <f t="shared" si="11"/>
        <v>2.69</v>
      </c>
      <c r="F725" s="220">
        <v>2.69</v>
      </c>
      <c r="G725" s="220">
        <v>2.63</v>
      </c>
    </row>
    <row r="726" spans="1:7">
      <c r="A726" s="219">
        <v>44392</v>
      </c>
      <c r="B726" s="212" t="s">
        <v>2347</v>
      </c>
      <c r="C726" s="219" t="s">
        <v>65</v>
      </c>
      <c r="D726" s="219" t="s">
        <v>285</v>
      </c>
      <c r="E726" s="348">
        <f t="shared" si="11"/>
        <v>247.37</v>
      </c>
      <c r="F726" s="220">
        <v>247.37</v>
      </c>
      <c r="G726" s="220">
        <v>241.79</v>
      </c>
    </row>
    <row r="727" spans="1:7">
      <c r="A727" s="219">
        <v>44390</v>
      </c>
      <c r="B727" s="212" t="s">
        <v>2348</v>
      </c>
      <c r="C727" s="219" t="s">
        <v>65</v>
      </c>
      <c r="D727" s="219" t="s">
        <v>285</v>
      </c>
      <c r="E727" s="348">
        <f t="shared" si="11"/>
        <v>52.41</v>
      </c>
      <c r="F727" s="220">
        <v>52.41</v>
      </c>
      <c r="G727" s="220">
        <v>51.23</v>
      </c>
    </row>
    <row r="728" spans="1:7">
      <c r="A728" s="219">
        <v>44389</v>
      </c>
      <c r="B728" s="212" t="s">
        <v>2349</v>
      </c>
      <c r="C728" s="219" t="s">
        <v>65</v>
      </c>
      <c r="D728" s="219" t="s">
        <v>285</v>
      </c>
      <c r="E728" s="348">
        <f t="shared" si="11"/>
        <v>6.19</v>
      </c>
      <c r="F728" s="220">
        <v>6.19</v>
      </c>
      <c r="G728" s="220">
        <v>6.05</v>
      </c>
    </row>
    <row r="729" spans="1:7">
      <c r="A729" s="219">
        <v>862</v>
      </c>
      <c r="B729" s="212" t="s">
        <v>2350</v>
      </c>
      <c r="C729" s="219" t="s">
        <v>65</v>
      </c>
      <c r="D729" s="219" t="s">
        <v>285</v>
      </c>
      <c r="E729" s="348">
        <f t="shared" si="11"/>
        <v>11.33</v>
      </c>
      <c r="F729" s="220">
        <v>11.33</v>
      </c>
      <c r="G729" s="220">
        <v>11.08</v>
      </c>
    </row>
    <row r="730" spans="1:7">
      <c r="A730" s="219">
        <v>866</v>
      </c>
      <c r="B730" s="212" t="s">
        <v>2351</v>
      </c>
      <c r="C730" s="219" t="s">
        <v>65</v>
      </c>
      <c r="D730" s="219" t="s">
        <v>285</v>
      </c>
      <c r="E730" s="348">
        <f t="shared" si="11"/>
        <v>144.04</v>
      </c>
      <c r="F730" s="220">
        <v>144.04</v>
      </c>
      <c r="G730" s="220">
        <v>140.79</v>
      </c>
    </row>
    <row r="731" spans="1:7">
      <c r="A731" s="219">
        <v>892</v>
      </c>
      <c r="B731" s="212" t="s">
        <v>2352</v>
      </c>
      <c r="C731" s="219" t="s">
        <v>65</v>
      </c>
      <c r="D731" s="219" t="s">
        <v>285</v>
      </c>
      <c r="E731" s="348">
        <f t="shared" si="11"/>
        <v>174.36</v>
      </c>
      <c r="F731" s="220">
        <v>174.36</v>
      </c>
      <c r="G731" s="220">
        <v>170.43</v>
      </c>
    </row>
    <row r="732" spans="1:7">
      <c r="A732" s="219">
        <v>857</v>
      </c>
      <c r="B732" s="212" t="s">
        <v>2353</v>
      </c>
      <c r="C732" s="219" t="s">
        <v>65</v>
      </c>
      <c r="D732" s="219" t="s">
        <v>285</v>
      </c>
      <c r="E732" s="348">
        <f t="shared" si="11"/>
        <v>18.96</v>
      </c>
      <c r="F732" s="220">
        <v>18.96</v>
      </c>
      <c r="G732" s="220">
        <v>18.53</v>
      </c>
    </row>
    <row r="733" spans="1:7">
      <c r="A733" s="219">
        <v>37404</v>
      </c>
      <c r="B733" s="212" t="s">
        <v>2354</v>
      </c>
      <c r="C733" s="219" t="s">
        <v>65</v>
      </c>
      <c r="D733" s="219" t="s">
        <v>285</v>
      </c>
      <c r="E733" s="348">
        <f t="shared" si="11"/>
        <v>201.74</v>
      </c>
      <c r="F733" s="220">
        <v>201.74</v>
      </c>
      <c r="G733" s="220">
        <v>197.18</v>
      </c>
    </row>
    <row r="734" spans="1:7">
      <c r="A734" s="219">
        <v>868</v>
      </c>
      <c r="B734" s="212" t="s">
        <v>2355</v>
      </c>
      <c r="C734" s="219" t="s">
        <v>65</v>
      </c>
      <c r="D734" s="219" t="s">
        <v>285</v>
      </c>
      <c r="E734" s="348">
        <f t="shared" si="11"/>
        <v>27.03</v>
      </c>
      <c r="F734" s="220">
        <v>27.03</v>
      </c>
      <c r="G734" s="220">
        <v>26.42</v>
      </c>
    </row>
    <row r="735" spans="1:7">
      <c r="A735" s="219">
        <v>863</v>
      </c>
      <c r="B735" s="212" t="s">
        <v>1560</v>
      </c>
      <c r="C735" s="219" t="s">
        <v>65</v>
      </c>
      <c r="D735" s="219" t="s">
        <v>285</v>
      </c>
      <c r="E735" s="348">
        <f t="shared" si="11"/>
        <v>39.799999999999997</v>
      </c>
      <c r="F735" s="220">
        <v>39.799999999999997</v>
      </c>
      <c r="G735" s="220">
        <v>38.9</v>
      </c>
    </row>
    <row r="736" spans="1:7">
      <c r="A736" s="219">
        <v>867</v>
      </c>
      <c r="B736" s="212" t="s">
        <v>1561</v>
      </c>
      <c r="C736" s="219" t="s">
        <v>65</v>
      </c>
      <c r="D736" s="219" t="s">
        <v>285</v>
      </c>
      <c r="E736" s="348">
        <f t="shared" si="11"/>
        <v>56.7</v>
      </c>
      <c r="F736" s="220">
        <v>56.7</v>
      </c>
      <c r="G736" s="220">
        <v>55.42</v>
      </c>
    </row>
    <row r="737" spans="1:7">
      <c r="A737" s="219">
        <v>864</v>
      </c>
      <c r="B737" s="212" t="s">
        <v>2356</v>
      </c>
      <c r="C737" s="219" t="s">
        <v>65</v>
      </c>
      <c r="D737" s="219" t="s">
        <v>285</v>
      </c>
      <c r="E737" s="348">
        <f t="shared" si="11"/>
        <v>74.900000000000006</v>
      </c>
      <c r="F737" s="220">
        <v>74.900000000000006</v>
      </c>
      <c r="G737" s="220">
        <v>73.209999999999994</v>
      </c>
    </row>
    <row r="738" spans="1:7">
      <c r="A738" s="219">
        <v>865</v>
      </c>
      <c r="B738" s="212" t="s">
        <v>2357</v>
      </c>
      <c r="C738" s="219" t="s">
        <v>65</v>
      </c>
      <c r="D738" s="219" t="s">
        <v>285</v>
      </c>
      <c r="E738" s="348">
        <f t="shared" si="11"/>
        <v>107.73</v>
      </c>
      <c r="F738" s="220">
        <v>107.73</v>
      </c>
      <c r="G738" s="220">
        <v>105.3</v>
      </c>
    </row>
    <row r="739" spans="1:7">
      <c r="A739" s="219">
        <v>39251</v>
      </c>
      <c r="B739" s="212" t="s">
        <v>2358</v>
      </c>
      <c r="C739" s="219" t="s">
        <v>65</v>
      </c>
      <c r="D739" s="219" t="s">
        <v>285</v>
      </c>
      <c r="E739" s="348">
        <f t="shared" si="11"/>
        <v>0.71</v>
      </c>
      <c r="F739" s="220">
        <v>0.71</v>
      </c>
      <c r="G739" s="220">
        <v>0.69</v>
      </c>
    </row>
    <row r="740" spans="1:7">
      <c r="A740" s="219">
        <v>1011</v>
      </c>
      <c r="B740" s="212" t="s">
        <v>2359</v>
      </c>
      <c r="C740" s="219" t="s">
        <v>65</v>
      </c>
      <c r="D740" s="219" t="s">
        <v>285</v>
      </c>
      <c r="E740" s="348">
        <f t="shared" si="11"/>
        <v>0.96</v>
      </c>
      <c r="F740" s="220">
        <v>0.96</v>
      </c>
      <c r="G740" s="220">
        <v>0.94</v>
      </c>
    </row>
    <row r="741" spans="1:7">
      <c r="A741" s="219">
        <v>39252</v>
      </c>
      <c r="B741" s="212" t="s">
        <v>2360</v>
      </c>
      <c r="C741" s="219" t="s">
        <v>65</v>
      </c>
      <c r="D741" s="219" t="s">
        <v>285</v>
      </c>
      <c r="E741" s="348">
        <f t="shared" si="11"/>
        <v>1.26</v>
      </c>
      <c r="F741" s="220">
        <v>1.26</v>
      </c>
      <c r="G741" s="220">
        <v>1.24</v>
      </c>
    </row>
    <row r="742" spans="1:7">
      <c r="A742" s="219">
        <v>1013</v>
      </c>
      <c r="B742" s="212" t="s">
        <v>2361</v>
      </c>
      <c r="C742" s="219" t="s">
        <v>65</v>
      </c>
      <c r="D742" s="219" t="s">
        <v>285</v>
      </c>
      <c r="E742" s="348">
        <f t="shared" si="11"/>
        <v>1.52</v>
      </c>
      <c r="F742" s="220">
        <v>1.52</v>
      </c>
      <c r="G742" s="220">
        <v>1.48</v>
      </c>
    </row>
    <row r="743" spans="1:7">
      <c r="A743" s="219">
        <v>980</v>
      </c>
      <c r="B743" s="212" t="s">
        <v>2362</v>
      </c>
      <c r="C743" s="219" t="s">
        <v>65</v>
      </c>
      <c r="D743" s="219" t="s">
        <v>285</v>
      </c>
      <c r="E743" s="348">
        <f t="shared" si="11"/>
        <v>10.96</v>
      </c>
      <c r="F743" s="220">
        <v>10.96</v>
      </c>
      <c r="G743" s="220">
        <v>10.71</v>
      </c>
    </row>
    <row r="744" spans="1:7">
      <c r="A744" s="219">
        <v>39237</v>
      </c>
      <c r="B744" s="212" t="s">
        <v>2363</v>
      </c>
      <c r="C744" s="219" t="s">
        <v>65</v>
      </c>
      <c r="D744" s="219" t="s">
        <v>285</v>
      </c>
      <c r="E744" s="348">
        <f t="shared" si="11"/>
        <v>116.61</v>
      </c>
      <c r="F744" s="220">
        <v>116.61</v>
      </c>
      <c r="G744" s="220">
        <v>113.98</v>
      </c>
    </row>
    <row r="745" spans="1:7">
      <c r="A745" s="219">
        <v>39238</v>
      </c>
      <c r="B745" s="212" t="s">
        <v>2364</v>
      </c>
      <c r="C745" s="219" t="s">
        <v>65</v>
      </c>
      <c r="D745" s="219" t="s">
        <v>285</v>
      </c>
      <c r="E745" s="348">
        <f t="shared" si="11"/>
        <v>147.07</v>
      </c>
      <c r="F745" s="220">
        <v>147.07</v>
      </c>
      <c r="G745" s="220">
        <v>143.76</v>
      </c>
    </row>
    <row r="746" spans="1:7">
      <c r="A746" s="219">
        <v>979</v>
      </c>
      <c r="B746" s="212" t="s">
        <v>2365</v>
      </c>
      <c r="C746" s="219" t="s">
        <v>65</v>
      </c>
      <c r="D746" s="219" t="s">
        <v>285</v>
      </c>
      <c r="E746" s="348">
        <f t="shared" si="11"/>
        <v>15.66</v>
      </c>
      <c r="F746" s="220">
        <v>15.66</v>
      </c>
      <c r="G746" s="220">
        <v>15.31</v>
      </c>
    </row>
    <row r="747" spans="1:7">
      <c r="A747" s="219">
        <v>39239</v>
      </c>
      <c r="B747" s="212" t="s">
        <v>2366</v>
      </c>
      <c r="C747" s="219" t="s">
        <v>65</v>
      </c>
      <c r="D747" s="219" t="s">
        <v>285</v>
      </c>
      <c r="E747" s="348">
        <f t="shared" si="11"/>
        <v>177.68</v>
      </c>
      <c r="F747" s="220">
        <v>177.68</v>
      </c>
      <c r="G747" s="220">
        <v>173.67</v>
      </c>
    </row>
    <row r="748" spans="1:7">
      <c r="A748" s="219">
        <v>1014</v>
      </c>
      <c r="B748" s="212" t="s">
        <v>189</v>
      </c>
      <c r="C748" s="219" t="s">
        <v>65</v>
      </c>
      <c r="D748" s="219" t="s">
        <v>285</v>
      </c>
      <c r="E748" s="348">
        <f t="shared" si="11"/>
        <v>2.41</v>
      </c>
      <c r="F748" s="220">
        <v>2.41</v>
      </c>
      <c r="G748" s="220">
        <v>2.35</v>
      </c>
    </row>
    <row r="749" spans="1:7">
      <c r="A749" s="219">
        <v>39240</v>
      </c>
      <c r="B749" s="212" t="s">
        <v>2367</v>
      </c>
      <c r="C749" s="219" t="s">
        <v>65</v>
      </c>
      <c r="D749" s="219" t="s">
        <v>285</v>
      </c>
      <c r="E749" s="348">
        <f t="shared" si="11"/>
        <v>233.7</v>
      </c>
      <c r="F749" s="220">
        <v>233.7</v>
      </c>
      <c r="G749" s="220">
        <v>228.42</v>
      </c>
    </row>
    <row r="750" spans="1:7">
      <c r="A750" s="219">
        <v>39232</v>
      </c>
      <c r="B750" s="212" t="s">
        <v>2368</v>
      </c>
      <c r="C750" s="219" t="s">
        <v>65</v>
      </c>
      <c r="D750" s="219" t="s">
        <v>285</v>
      </c>
      <c r="E750" s="348">
        <f t="shared" si="11"/>
        <v>24.52</v>
      </c>
      <c r="F750" s="220">
        <v>24.52</v>
      </c>
      <c r="G750" s="220">
        <v>23.97</v>
      </c>
    </row>
    <row r="751" spans="1:7">
      <c r="A751" s="219">
        <v>39233</v>
      </c>
      <c r="B751" s="212" t="s">
        <v>2369</v>
      </c>
      <c r="C751" s="219" t="s">
        <v>65</v>
      </c>
      <c r="D751" s="219" t="s">
        <v>285</v>
      </c>
      <c r="E751" s="348">
        <f t="shared" si="11"/>
        <v>35.75</v>
      </c>
      <c r="F751" s="220">
        <v>35.75</v>
      </c>
      <c r="G751" s="220">
        <v>34.94</v>
      </c>
    </row>
    <row r="752" spans="1:7">
      <c r="A752" s="219">
        <v>981</v>
      </c>
      <c r="B752" s="212" t="s">
        <v>1533</v>
      </c>
      <c r="C752" s="219" t="s">
        <v>65</v>
      </c>
      <c r="D752" s="219" t="s">
        <v>1699</v>
      </c>
      <c r="E752" s="348">
        <f t="shared" si="11"/>
        <v>3.99</v>
      </c>
      <c r="F752" s="220">
        <v>3.99</v>
      </c>
      <c r="G752" s="220">
        <v>3.9</v>
      </c>
    </row>
    <row r="753" spans="1:7">
      <c r="A753" s="219">
        <v>39234</v>
      </c>
      <c r="B753" s="212" t="s">
        <v>2370</v>
      </c>
      <c r="C753" s="219" t="s">
        <v>65</v>
      </c>
      <c r="D753" s="219" t="s">
        <v>285</v>
      </c>
      <c r="E753" s="348">
        <f t="shared" si="11"/>
        <v>49.76</v>
      </c>
      <c r="F753" s="220">
        <v>49.76</v>
      </c>
      <c r="G753" s="220">
        <v>48.64</v>
      </c>
    </row>
    <row r="754" spans="1:7">
      <c r="A754" s="219">
        <v>982</v>
      </c>
      <c r="B754" s="212" t="s">
        <v>2371</v>
      </c>
      <c r="C754" s="219" t="s">
        <v>65</v>
      </c>
      <c r="D754" s="219" t="s">
        <v>285</v>
      </c>
      <c r="E754" s="348">
        <f t="shared" si="11"/>
        <v>5.73</v>
      </c>
      <c r="F754" s="220">
        <v>5.73</v>
      </c>
      <c r="G754" s="220">
        <v>5.61</v>
      </c>
    </row>
    <row r="755" spans="1:7">
      <c r="A755" s="219">
        <v>39235</v>
      </c>
      <c r="B755" s="212" t="s">
        <v>2372</v>
      </c>
      <c r="C755" s="219" t="s">
        <v>65</v>
      </c>
      <c r="D755" s="219" t="s">
        <v>285</v>
      </c>
      <c r="E755" s="348">
        <f t="shared" si="11"/>
        <v>73.39</v>
      </c>
      <c r="F755" s="220">
        <v>73.39</v>
      </c>
      <c r="G755" s="220">
        <v>71.73</v>
      </c>
    </row>
    <row r="756" spans="1:7">
      <c r="A756" s="219">
        <v>39236</v>
      </c>
      <c r="B756" s="212" t="s">
        <v>2373</v>
      </c>
      <c r="C756" s="219" t="s">
        <v>65</v>
      </c>
      <c r="D756" s="219" t="s">
        <v>285</v>
      </c>
      <c r="E756" s="348">
        <f t="shared" si="11"/>
        <v>97.26</v>
      </c>
      <c r="F756" s="220">
        <v>97.26</v>
      </c>
      <c r="G756" s="220">
        <v>95.07</v>
      </c>
    </row>
    <row r="757" spans="1:7">
      <c r="A757" s="219">
        <v>993</v>
      </c>
      <c r="B757" s="212" t="s">
        <v>2374</v>
      </c>
      <c r="C757" s="219" t="s">
        <v>65</v>
      </c>
      <c r="D757" s="219" t="s">
        <v>285</v>
      </c>
      <c r="E757" s="348">
        <f t="shared" si="11"/>
        <v>2.0499999999999998</v>
      </c>
      <c r="F757" s="220">
        <v>2.0499999999999998</v>
      </c>
      <c r="G757" s="220">
        <v>2</v>
      </c>
    </row>
    <row r="758" spans="1:7">
      <c r="A758" s="219">
        <v>1020</v>
      </c>
      <c r="B758" s="212" t="s">
        <v>299</v>
      </c>
      <c r="C758" s="219" t="s">
        <v>65</v>
      </c>
      <c r="D758" s="219" t="s">
        <v>285</v>
      </c>
      <c r="E758" s="348">
        <f t="shared" si="11"/>
        <v>10.45</v>
      </c>
      <c r="F758" s="220">
        <v>10.45</v>
      </c>
      <c r="G758" s="220">
        <v>10.210000000000001</v>
      </c>
    </row>
    <row r="759" spans="1:7">
      <c r="A759" s="219">
        <v>1017</v>
      </c>
      <c r="B759" s="212" t="s">
        <v>2375</v>
      </c>
      <c r="C759" s="219" t="s">
        <v>65</v>
      </c>
      <c r="D759" s="219" t="s">
        <v>285</v>
      </c>
      <c r="E759" s="348">
        <f t="shared" si="11"/>
        <v>128.09</v>
      </c>
      <c r="F759" s="220">
        <v>128.09</v>
      </c>
      <c r="G759" s="220">
        <v>125.2</v>
      </c>
    </row>
    <row r="760" spans="1:7">
      <c r="A760" s="219">
        <v>999</v>
      </c>
      <c r="B760" s="212" t="s">
        <v>2376</v>
      </c>
      <c r="C760" s="219" t="s">
        <v>65</v>
      </c>
      <c r="D760" s="219" t="s">
        <v>285</v>
      </c>
      <c r="E760" s="348">
        <f t="shared" si="11"/>
        <v>155.19</v>
      </c>
      <c r="F760" s="220">
        <v>155.19</v>
      </c>
      <c r="G760" s="220">
        <v>151.69</v>
      </c>
    </row>
    <row r="761" spans="1:7">
      <c r="A761" s="219">
        <v>995</v>
      </c>
      <c r="B761" s="212" t="s">
        <v>2377</v>
      </c>
      <c r="C761" s="219" t="s">
        <v>65</v>
      </c>
      <c r="D761" s="219" t="s">
        <v>285</v>
      </c>
      <c r="E761" s="348">
        <f t="shared" si="11"/>
        <v>16.64</v>
      </c>
      <c r="F761" s="220">
        <v>16.64</v>
      </c>
      <c r="G761" s="220">
        <v>16.27</v>
      </c>
    </row>
    <row r="762" spans="1:7">
      <c r="A762" s="219">
        <v>1000</v>
      </c>
      <c r="B762" s="212" t="s">
        <v>2378</v>
      </c>
      <c r="C762" s="219" t="s">
        <v>65</v>
      </c>
      <c r="D762" s="219" t="s">
        <v>285</v>
      </c>
      <c r="E762" s="348">
        <f t="shared" si="11"/>
        <v>190.62</v>
      </c>
      <c r="F762" s="220">
        <v>190.62</v>
      </c>
      <c r="G762" s="220">
        <v>186.32</v>
      </c>
    </row>
    <row r="763" spans="1:7">
      <c r="A763" s="219">
        <v>1022</v>
      </c>
      <c r="B763" s="212" t="s">
        <v>2379</v>
      </c>
      <c r="C763" s="219" t="s">
        <v>65</v>
      </c>
      <c r="D763" s="219" t="s">
        <v>285</v>
      </c>
      <c r="E763" s="348">
        <f t="shared" si="11"/>
        <v>2.86</v>
      </c>
      <c r="F763" s="220">
        <v>2.86</v>
      </c>
      <c r="G763" s="220">
        <v>2.79</v>
      </c>
    </row>
    <row r="764" spans="1:7">
      <c r="A764" s="219">
        <v>1015</v>
      </c>
      <c r="B764" s="212" t="s">
        <v>2380</v>
      </c>
      <c r="C764" s="219" t="s">
        <v>65</v>
      </c>
      <c r="D764" s="219" t="s">
        <v>285</v>
      </c>
      <c r="E764" s="348">
        <f t="shared" si="11"/>
        <v>253.3</v>
      </c>
      <c r="F764" s="220">
        <v>253.3</v>
      </c>
      <c r="G764" s="220">
        <v>247.59</v>
      </c>
    </row>
    <row r="765" spans="1:7">
      <c r="A765" s="219">
        <v>996</v>
      </c>
      <c r="B765" s="212" t="s">
        <v>1536</v>
      </c>
      <c r="C765" s="219" t="s">
        <v>65</v>
      </c>
      <c r="D765" s="219" t="s">
        <v>285</v>
      </c>
      <c r="E765" s="348">
        <f t="shared" si="11"/>
        <v>25.81</v>
      </c>
      <c r="F765" s="220">
        <v>25.81</v>
      </c>
      <c r="G765" s="220">
        <v>25.22</v>
      </c>
    </row>
    <row r="766" spans="1:7">
      <c r="A766" s="219">
        <v>1001</v>
      </c>
      <c r="B766" s="212" t="s">
        <v>2381</v>
      </c>
      <c r="C766" s="219" t="s">
        <v>65</v>
      </c>
      <c r="D766" s="219" t="s">
        <v>285</v>
      </c>
      <c r="E766" s="348">
        <f t="shared" si="11"/>
        <v>328.65</v>
      </c>
      <c r="F766" s="220">
        <v>328.65</v>
      </c>
      <c r="G766" s="220">
        <v>321.24</v>
      </c>
    </row>
    <row r="767" spans="1:7">
      <c r="A767" s="219">
        <v>1019</v>
      </c>
      <c r="B767" s="212" t="s">
        <v>1544</v>
      </c>
      <c r="C767" s="219" t="s">
        <v>65</v>
      </c>
      <c r="D767" s="219" t="s">
        <v>285</v>
      </c>
      <c r="E767" s="348">
        <f t="shared" si="11"/>
        <v>36.47</v>
      </c>
      <c r="F767" s="220">
        <v>36.47</v>
      </c>
      <c r="G767" s="220">
        <v>35.65</v>
      </c>
    </row>
    <row r="768" spans="1:7">
      <c r="A768" s="219">
        <v>1021</v>
      </c>
      <c r="B768" s="212" t="s">
        <v>2382</v>
      </c>
      <c r="C768" s="219" t="s">
        <v>65</v>
      </c>
      <c r="D768" s="219" t="s">
        <v>285</v>
      </c>
      <c r="E768" s="348">
        <f t="shared" si="11"/>
        <v>4.38</v>
      </c>
      <c r="F768" s="220">
        <v>4.38</v>
      </c>
      <c r="G768" s="220">
        <v>4.28</v>
      </c>
    </row>
    <row r="769" spans="1:7">
      <c r="A769" s="219">
        <v>39249</v>
      </c>
      <c r="B769" s="212" t="s">
        <v>2383</v>
      </c>
      <c r="C769" s="219" t="s">
        <v>65</v>
      </c>
      <c r="D769" s="219" t="s">
        <v>285</v>
      </c>
      <c r="E769" s="348">
        <f t="shared" si="11"/>
        <v>441.9</v>
      </c>
      <c r="F769" s="220">
        <v>441.9</v>
      </c>
      <c r="G769" s="220">
        <v>431.93</v>
      </c>
    </row>
    <row r="770" spans="1:7">
      <c r="A770" s="219">
        <v>1018</v>
      </c>
      <c r="B770" s="212" t="s">
        <v>2384</v>
      </c>
      <c r="C770" s="219" t="s">
        <v>65</v>
      </c>
      <c r="D770" s="219" t="s">
        <v>285</v>
      </c>
      <c r="E770" s="348">
        <f t="shared" si="11"/>
        <v>53.93</v>
      </c>
      <c r="F770" s="220">
        <v>53.93</v>
      </c>
      <c r="G770" s="220">
        <v>52.71</v>
      </c>
    </row>
    <row r="771" spans="1:7">
      <c r="A771" s="219">
        <v>39250</v>
      </c>
      <c r="B771" s="212" t="s">
        <v>2385</v>
      </c>
      <c r="C771" s="219" t="s">
        <v>65</v>
      </c>
      <c r="D771" s="219" t="s">
        <v>285</v>
      </c>
      <c r="E771" s="348">
        <f t="shared" si="11"/>
        <v>528.61</v>
      </c>
      <c r="F771" s="220">
        <v>528.61</v>
      </c>
      <c r="G771" s="220">
        <v>516.67999999999995</v>
      </c>
    </row>
    <row r="772" spans="1:7">
      <c r="A772" s="219">
        <v>994</v>
      </c>
      <c r="B772" s="212" t="s">
        <v>300</v>
      </c>
      <c r="C772" s="219" t="s">
        <v>65</v>
      </c>
      <c r="D772" s="219" t="s">
        <v>285</v>
      </c>
      <c r="E772" s="348">
        <f t="shared" si="11"/>
        <v>6.38</v>
      </c>
      <c r="F772" s="220">
        <v>6.38</v>
      </c>
      <c r="G772" s="220">
        <v>6.23</v>
      </c>
    </row>
    <row r="773" spans="1:7">
      <c r="A773" s="219">
        <v>977</v>
      </c>
      <c r="B773" s="212" t="s">
        <v>2386</v>
      </c>
      <c r="C773" s="219" t="s">
        <v>65</v>
      </c>
      <c r="D773" s="219" t="s">
        <v>285</v>
      </c>
      <c r="E773" s="348">
        <f t="shared" si="11"/>
        <v>75.44</v>
      </c>
      <c r="F773" s="220">
        <v>75.44</v>
      </c>
      <c r="G773" s="220">
        <v>73.739999999999995</v>
      </c>
    </row>
    <row r="774" spans="1:7">
      <c r="A774" s="219">
        <v>998</v>
      </c>
      <c r="B774" s="212" t="s">
        <v>2387</v>
      </c>
      <c r="C774" s="219" t="s">
        <v>65</v>
      </c>
      <c r="D774" s="219" t="s">
        <v>285</v>
      </c>
      <c r="E774" s="348">
        <f t="shared" si="11"/>
        <v>97.95</v>
      </c>
      <c r="F774" s="220">
        <v>97.95</v>
      </c>
      <c r="G774" s="220">
        <v>95.74</v>
      </c>
    </row>
    <row r="775" spans="1:7">
      <c r="A775" s="219">
        <v>1006</v>
      </c>
      <c r="B775" s="212" t="s">
        <v>2388</v>
      </c>
      <c r="C775" s="219" t="s">
        <v>65</v>
      </c>
      <c r="D775" s="219" t="s">
        <v>285</v>
      </c>
      <c r="E775" s="348">
        <f t="shared" si="11"/>
        <v>129.79</v>
      </c>
      <c r="F775" s="220">
        <v>129.79</v>
      </c>
      <c r="G775" s="220">
        <v>126.86</v>
      </c>
    </row>
    <row r="776" spans="1:7">
      <c r="A776" s="219">
        <v>990</v>
      </c>
      <c r="B776" s="212" t="s">
        <v>2389</v>
      </c>
      <c r="C776" s="219" t="s">
        <v>65</v>
      </c>
      <c r="D776" s="219" t="s">
        <v>285</v>
      </c>
      <c r="E776" s="348">
        <f t="shared" si="11"/>
        <v>172.58</v>
      </c>
      <c r="F776" s="220">
        <v>172.58</v>
      </c>
      <c r="G776" s="220">
        <v>168.69</v>
      </c>
    </row>
    <row r="777" spans="1:7">
      <c r="A777" s="219">
        <v>39241</v>
      </c>
      <c r="B777" s="212" t="s">
        <v>2390</v>
      </c>
      <c r="C777" s="219" t="s">
        <v>65</v>
      </c>
      <c r="D777" s="219" t="s">
        <v>285</v>
      </c>
      <c r="E777" s="348">
        <f t="shared" si="11"/>
        <v>16.989999999999998</v>
      </c>
      <c r="F777" s="220">
        <v>16.989999999999998</v>
      </c>
      <c r="G777" s="220">
        <v>16.61</v>
      </c>
    </row>
    <row r="778" spans="1:7">
      <c r="A778" s="219">
        <v>1005</v>
      </c>
      <c r="B778" s="212" t="s">
        <v>2391</v>
      </c>
      <c r="C778" s="219" t="s">
        <v>65</v>
      </c>
      <c r="D778" s="219" t="s">
        <v>285</v>
      </c>
      <c r="E778" s="348">
        <f t="shared" si="11"/>
        <v>214.87</v>
      </c>
      <c r="F778" s="220">
        <v>214.87</v>
      </c>
      <c r="G778" s="220">
        <v>210.03</v>
      </c>
    </row>
    <row r="779" spans="1:7">
      <c r="A779" s="219">
        <v>991</v>
      </c>
      <c r="B779" s="212" t="s">
        <v>2392</v>
      </c>
      <c r="C779" s="219" t="s">
        <v>65</v>
      </c>
      <c r="D779" s="219" t="s">
        <v>285</v>
      </c>
      <c r="E779" s="348">
        <f t="shared" si="11"/>
        <v>281.44</v>
      </c>
      <c r="F779" s="220">
        <v>281.44</v>
      </c>
      <c r="G779" s="220">
        <v>275.08999999999997</v>
      </c>
    </row>
    <row r="780" spans="1:7">
      <c r="A780" s="219">
        <v>986</v>
      </c>
      <c r="B780" s="212" t="s">
        <v>2393</v>
      </c>
      <c r="C780" s="219" t="s">
        <v>65</v>
      </c>
      <c r="D780" s="219" t="s">
        <v>285</v>
      </c>
      <c r="E780" s="348">
        <f t="shared" ref="E780:E843" si="12">IF(F780=0,G780,F780)</f>
        <v>26.84</v>
      </c>
      <c r="F780" s="220">
        <v>26.84</v>
      </c>
      <c r="G780" s="220">
        <v>26.24</v>
      </c>
    </row>
    <row r="781" spans="1:7">
      <c r="A781" s="219">
        <v>987</v>
      </c>
      <c r="B781" s="212" t="s">
        <v>2394</v>
      </c>
      <c r="C781" s="219" t="s">
        <v>65</v>
      </c>
      <c r="D781" s="219" t="s">
        <v>285</v>
      </c>
      <c r="E781" s="348">
        <f t="shared" si="12"/>
        <v>36.75</v>
      </c>
      <c r="F781" s="220">
        <v>36.75</v>
      </c>
      <c r="G781" s="220">
        <v>35.92</v>
      </c>
    </row>
    <row r="782" spans="1:7">
      <c r="A782" s="219">
        <v>1007</v>
      </c>
      <c r="B782" s="212" t="s">
        <v>2395</v>
      </c>
      <c r="C782" s="219" t="s">
        <v>65</v>
      </c>
      <c r="D782" s="219" t="s">
        <v>285</v>
      </c>
      <c r="E782" s="348">
        <f t="shared" si="12"/>
        <v>50.86</v>
      </c>
      <c r="F782" s="220">
        <v>50.86</v>
      </c>
      <c r="G782" s="220">
        <v>49.72</v>
      </c>
    </row>
    <row r="783" spans="1:7">
      <c r="A783" s="219">
        <v>1008</v>
      </c>
      <c r="B783" s="212" t="s">
        <v>2396</v>
      </c>
      <c r="C783" s="219" t="s">
        <v>65</v>
      </c>
      <c r="D783" s="219" t="s">
        <v>285</v>
      </c>
      <c r="E783" s="348">
        <f t="shared" si="12"/>
        <v>6.46</v>
      </c>
      <c r="F783" s="220">
        <v>6.46</v>
      </c>
      <c r="G783" s="220">
        <v>6.31</v>
      </c>
    </row>
    <row r="784" spans="1:7">
      <c r="A784" s="219">
        <v>988</v>
      </c>
      <c r="B784" s="212" t="s">
        <v>2397</v>
      </c>
      <c r="C784" s="219" t="s">
        <v>65</v>
      </c>
      <c r="D784" s="219" t="s">
        <v>285</v>
      </c>
      <c r="E784" s="348">
        <f t="shared" si="12"/>
        <v>70.14</v>
      </c>
      <c r="F784" s="220">
        <v>70.14</v>
      </c>
      <c r="G784" s="220">
        <v>68.55</v>
      </c>
    </row>
    <row r="785" spans="1:7">
      <c r="A785" s="219">
        <v>989</v>
      </c>
      <c r="B785" s="212" t="s">
        <v>2398</v>
      </c>
      <c r="C785" s="219" t="s">
        <v>65</v>
      </c>
      <c r="D785" s="219" t="s">
        <v>285</v>
      </c>
      <c r="E785" s="348">
        <f t="shared" si="12"/>
        <v>96.81</v>
      </c>
      <c r="F785" s="220">
        <v>96.81</v>
      </c>
      <c r="G785" s="220">
        <v>94.63</v>
      </c>
    </row>
    <row r="786" spans="1:7">
      <c r="A786" s="219">
        <v>43972</v>
      </c>
      <c r="B786" s="212" t="s">
        <v>2399</v>
      </c>
      <c r="C786" s="219" t="s">
        <v>65</v>
      </c>
      <c r="D786" s="219" t="s">
        <v>285</v>
      </c>
      <c r="E786" s="348">
        <f t="shared" si="12"/>
        <v>4.1500000000000004</v>
      </c>
      <c r="F786" s="220">
        <v>4.1500000000000004</v>
      </c>
      <c r="G786" s="220">
        <v>4.17</v>
      </c>
    </row>
    <row r="787" spans="1:7">
      <c r="A787" s="219">
        <v>43971</v>
      </c>
      <c r="B787" s="212" t="s">
        <v>2400</v>
      </c>
      <c r="C787" s="219" t="s">
        <v>65</v>
      </c>
      <c r="D787" s="219" t="s">
        <v>1699</v>
      </c>
      <c r="E787" s="348">
        <f t="shared" si="12"/>
        <v>3.17</v>
      </c>
      <c r="F787" s="220">
        <v>3.17</v>
      </c>
      <c r="G787" s="220">
        <v>3.19</v>
      </c>
    </row>
    <row r="788" spans="1:7">
      <c r="A788" s="219">
        <v>39598</v>
      </c>
      <c r="B788" s="212" t="s">
        <v>2401</v>
      </c>
      <c r="C788" s="219" t="s">
        <v>65</v>
      </c>
      <c r="D788" s="219" t="s">
        <v>285</v>
      </c>
      <c r="E788" s="348">
        <f t="shared" si="12"/>
        <v>5.88</v>
      </c>
      <c r="F788" s="220">
        <v>5.88</v>
      </c>
      <c r="G788" s="220">
        <v>5.91</v>
      </c>
    </row>
    <row r="789" spans="1:7">
      <c r="A789" s="219">
        <v>43973</v>
      </c>
      <c r="B789" s="212" t="s">
        <v>2402</v>
      </c>
      <c r="C789" s="219" t="s">
        <v>65</v>
      </c>
      <c r="D789" s="219" t="s">
        <v>285</v>
      </c>
      <c r="E789" s="348">
        <f t="shared" si="12"/>
        <v>4.34</v>
      </c>
      <c r="F789" s="220">
        <v>4.34</v>
      </c>
      <c r="G789" s="220">
        <v>4.37</v>
      </c>
    </row>
    <row r="790" spans="1:7">
      <c r="A790" s="219">
        <v>39599</v>
      </c>
      <c r="B790" s="212" t="s">
        <v>1595</v>
      </c>
      <c r="C790" s="219" t="s">
        <v>65</v>
      </c>
      <c r="D790" s="219" t="s">
        <v>285</v>
      </c>
      <c r="E790" s="348">
        <f t="shared" si="12"/>
        <v>8.4600000000000009</v>
      </c>
      <c r="F790" s="220">
        <v>8.4600000000000009</v>
      </c>
      <c r="G790" s="220">
        <v>8.51</v>
      </c>
    </row>
    <row r="791" spans="1:7">
      <c r="A791" s="219">
        <v>43832</v>
      </c>
      <c r="B791" s="212" t="s">
        <v>2403</v>
      </c>
      <c r="C791" s="219" t="s">
        <v>65</v>
      </c>
      <c r="D791" s="219" t="s">
        <v>285</v>
      </c>
      <c r="E791" s="348">
        <f t="shared" si="12"/>
        <v>22.27</v>
      </c>
      <c r="F791" s="220">
        <v>22.27</v>
      </c>
      <c r="G791" s="220">
        <v>22.41</v>
      </c>
    </row>
    <row r="792" spans="1:7">
      <c r="A792" s="219">
        <v>34602</v>
      </c>
      <c r="B792" s="212" t="s">
        <v>2404</v>
      </c>
      <c r="C792" s="219" t="s">
        <v>65</v>
      </c>
      <c r="D792" s="219" t="s">
        <v>285</v>
      </c>
      <c r="E792" s="348">
        <f t="shared" si="12"/>
        <v>4.4400000000000004</v>
      </c>
      <c r="F792" s="220">
        <v>4.4400000000000004</v>
      </c>
      <c r="G792" s="220">
        <v>4.34</v>
      </c>
    </row>
    <row r="793" spans="1:7">
      <c r="A793" s="219">
        <v>34607</v>
      </c>
      <c r="B793" s="212" t="s">
        <v>2405</v>
      </c>
      <c r="C793" s="219" t="s">
        <v>65</v>
      </c>
      <c r="D793" s="219" t="s">
        <v>285</v>
      </c>
      <c r="E793" s="348">
        <f t="shared" si="12"/>
        <v>10.88</v>
      </c>
      <c r="F793" s="220">
        <v>10.88</v>
      </c>
      <c r="G793" s="220">
        <v>10.64</v>
      </c>
    </row>
    <row r="794" spans="1:7">
      <c r="A794" s="219">
        <v>34609</v>
      </c>
      <c r="B794" s="212" t="s">
        <v>2406</v>
      </c>
      <c r="C794" s="219" t="s">
        <v>65</v>
      </c>
      <c r="D794" s="219" t="s">
        <v>285</v>
      </c>
      <c r="E794" s="348">
        <f t="shared" si="12"/>
        <v>15.83</v>
      </c>
      <c r="F794" s="220">
        <v>15.83</v>
      </c>
      <c r="G794" s="220">
        <v>15.47</v>
      </c>
    </row>
    <row r="795" spans="1:7">
      <c r="A795" s="219">
        <v>34618</v>
      </c>
      <c r="B795" s="212" t="s">
        <v>2407</v>
      </c>
      <c r="C795" s="219" t="s">
        <v>65</v>
      </c>
      <c r="D795" s="219" t="s">
        <v>285</v>
      </c>
      <c r="E795" s="348">
        <f t="shared" si="12"/>
        <v>6.05</v>
      </c>
      <c r="F795" s="220">
        <v>6.05</v>
      </c>
      <c r="G795" s="220">
        <v>5.92</v>
      </c>
    </row>
    <row r="796" spans="1:7">
      <c r="A796" s="219">
        <v>34621</v>
      </c>
      <c r="B796" s="212" t="s">
        <v>2408</v>
      </c>
      <c r="C796" s="219" t="s">
        <v>65</v>
      </c>
      <c r="D796" s="219" t="s">
        <v>285</v>
      </c>
      <c r="E796" s="348">
        <f t="shared" si="12"/>
        <v>15</v>
      </c>
      <c r="F796" s="220">
        <v>15</v>
      </c>
      <c r="G796" s="220">
        <v>14.66</v>
      </c>
    </row>
    <row r="797" spans="1:7">
      <c r="A797" s="219">
        <v>34622</v>
      </c>
      <c r="B797" s="212" t="s">
        <v>2409</v>
      </c>
      <c r="C797" s="219" t="s">
        <v>65</v>
      </c>
      <c r="D797" s="219" t="s">
        <v>285</v>
      </c>
      <c r="E797" s="348">
        <f t="shared" si="12"/>
        <v>22.29</v>
      </c>
      <c r="F797" s="220">
        <v>22.29</v>
      </c>
      <c r="G797" s="220">
        <v>21.79</v>
      </c>
    </row>
    <row r="798" spans="1:7">
      <c r="A798" s="219">
        <v>34624</v>
      </c>
      <c r="B798" s="212" t="s">
        <v>2410</v>
      </c>
      <c r="C798" s="219" t="s">
        <v>65</v>
      </c>
      <c r="D798" s="219" t="s">
        <v>285</v>
      </c>
      <c r="E798" s="348">
        <f t="shared" si="12"/>
        <v>8.08</v>
      </c>
      <c r="F798" s="220">
        <v>8.08</v>
      </c>
      <c r="G798" s="220">
        <v>7.9</v>
      </c>
    </row>
    <row r="799" spans="1:7">
      <c r="A799" s="219">
        <v>34627</v>
      </c>
      <c r="B799" s="212" t="s">
        <v>2411</v>
      </c>
      <c r="C799" s="219" t="s">
        <v>65</v>
      </c>
      <c r="D799" s="219" t="s">
        <v>285</v>
      </c>
      <c r="E799" s="348">
        <f t="shared" si="12"/>
        <v>19.489999999999998</v>
      </c>
      <c r="F799" s="220">
        <v>19.489999999999998</v>
      </c>
      <c r="G799" s="220">
        <v>19.05</v>
      </c>
    </row>
    <row r="800" spans="1:7">
      <c r="A800" s="219">
        <v>34629</v>
      </c>
      <c r="B800" s="212" t="s">
        <v>2412</v>
      </c>
      <c r="C800" s="219" t="s">
        <v>65</v>
      </c>
      <c r="D800" s="219" t="s">
        <v>285</v>
      </c>
      <c r="E800" s="348">
        <f t="shared" si="12"/>
        <v>29.78</v>
      </c>
      <c r="F800" s="220">
        <v>29.78</v>
      </c>
      <c r="G800" s="220">
        <v>29.11</v>
      </c>
    </row>
    <row r="801" spans="1:7">
      <c r="A801" s="219">
        <v>39257</v>
      </c>
      <c r="B801" s="212" t="s">
        <v>2413</v>
      </c>
      <c r="C801" s="219" t="s">
        <v>65</v>
      </c>
      <c r="D801" s="219" t="s">
        <v>285</v>
      </c>
      <c r="E801" s="348">
        <f t="shared" si="12"/>
        <v>6.06</v>
      </c>
      <c r="F801" s="220">
        <v>6.06</v>
      </c>
      <c r="G801" s="220">
        <v>5.92</v>
      </c>
    </row>
    <row r="802" spans="1:7">
      <c r="A802" s="219">
        <v>39261</v>
      </c>
      <c r="B802" s="212" t="s">
        <v>2414</v>
      </c>
      <c r="C802" s="219" t="s">
        <v>65</v>
      </c>
      <c r="D802" s="219" t="s">
        <v>285</v>
      </c>
      <c r="E802" s="348">
        <f t="shared" si="12"/>
        <v>34.700000000000003</v>
      </c>
      <c r="F802" s="220">
        <v>34.700000000000003</v>
      </c>
      <c r="G802" s="220">
        <v>33.909999999999997</v>
      </c>
    </row>
    <row r="803" spans="1:7">
      <c r="A803" s="219">
        <v>39268</v>
      </c>
      <c r="B803" s="212" t="s">
        <v>2415</v>
      </c>
      <c r="C803" s="219" t="s">
        <v>65</v>
      </c>
      <c r="D803" s="219" t="s">
        <v>285</v>
      </c>
      <c r="E803" s="348">
        <f t="shared" si="12"/>
        <v>542.32000000000005</v>
      </c>
      <c r="F803" s="220">
        <v>542.32000000000005</v>
      </c>
      <c r="G803" s="220">
        <v>530.09</v>
      </c>
    </row>
    <row r="804" spans="1:7">
      <c r="A804" s="219">
        <v>39262</v>
      </c>
      <c r="B804" s="212" t="s">
        <v>2416</v>
      </c>
      <c r="C804" s="219" t="s">
        <v>65</v>
      </c>
      <c r="D804" s="219" t="s">
        <v>285</v>
      </c>
      <c r="E804" s="348">
        <f t="shared" si="12"/>
        <v>55.25</v>
      </c>
      <c r="F804" s="220">
        <v>55.25</v>
      </c>
      <c r="G804" s="220">
        <v>54</v>
      </c>
    </row>
    <row r="805" spans="1:7">
      <c r="A805" s="219">
        <v>39258</v>
      </c>
      <c r="B805" s="212" t="s">
        <v>301</v>
      </c>
      <c r="C805" s="219" t="s">
        <v>65</v>
      </c>
      <c r="D805" s="219" t="s">
        <v>285</v>
      </c>
      <c r="E805" s="348">
        <f t="shared" si="12"/>
        <v>9.1300000000000008</v>
      </c>
      <c r="F805" s="220">
        <v>9.1300000000000008</v>
      </c>
      <c r="G805" s="220">
        <v>8.93</v>
      </c>
    </row>
    <row r="806" spans="1:7">
      <c r="A806" s="219">
        <v>39263</v>
      </c>
      <c r="B806" s="212" t="s">
        <v>2417</v>
      </c>
      <c r="C806" s="219" t="s">
        <v>65</v>
      </c>
      <c r="D806" s="219" t="s">
        <v>285</v>
      </c>
      <c r="E806" s="348">
        <f t="shared" si="12"/>
        <v>95.54</v>
      </c>
      <c r="F806" s="220">
        <v>95.54</v>
      </c>
      <c r="G806" s="220">
        <v>93.38</v>
      </c>
    </row>
    <row r="807" spans="1:7">
      <c r="A807" s="219">
        <v>39264</v>
      </c>
      <c r="B807" s="212" t="s">
        <v>2418</v>
      </c>
      <c r="C807" s="219" t="s">
        <v>65</v>
      </c>
      <c r="D807" s="219" t="s">
        <v>285</v>
      </c>
      <c r="E807" s="348">
        <f t="shared" si="12"/>
        <v>132.35</v>
      </c>
      <c r="F807" s="220">
        <v>132.35</v>
      </c>
      <c r="G807" s="220">
        <v>129.36000000000001</v>
      </c>
    </row>
    <row r="808" spans="1:7">
      <c r="A808" s="219">
        <v>39259</v>
      </c>
      <c r="B808" s="212" t="s">
        <v>2419</v>
      </c>
      <c r="C808" s="219" t="s">
        <v>65</v>
      </c>
      <c r="D808" s="219" t="s">
        <v>285</v>
      </c>
      <c r="E808" s="348">
        <f t="shared" si="12"/>
        <v>14.06</v>
      </c>
      <c r="F808" s="220">
        <v>14.06</v>
      </c>
      <c r="G808" s="220">
        <v>13.75</v>
      </c>
    </row>
    <row r="809" spans="1:7">
      <c r="A809" s="219">
        <v>39265</v>
      </c>
      <c r="B809" s="212" t="s">
        <v>2420</v>
      </c>
      <c r="C809" s="219" t="s">
        <v>65</v>
      </c>
      <c r="D809" s="219" t="s">
        <v>285</v>
      </c>
      <c r="E809" s="348">
        <f t="shared" si="12"/>
        <v>179.68</v>
      </c>
      <c r="F809" s="220">
        <v>179.68</v>
      </c>
      <c r="G809" s="220">
        <v>175.63</v>
      </c>
    </row>
    <row r="810" spans="1:7">
      <c r="A810" s="219">
        <v>39260</v>
      </c>
      <c r="B810" s="212" t="s">
        <v>2421</v>
      </c>
      <c r="C810" s="219" t="s">
        <v>65</v>
      </c>
      <c r="D810" s="219" t="s">
        <v>285</v>
      </c>
      <c r="E810" s="348">
        <f t="shared" si="12"/>
        <v>21.54</v>
      </c>
      <c r="F810" s="220">
        <v>21.54</v>
      </c>
      <c r="G810" s="220">
        <v>21.05</v>
      </c>
    </row>
    <row r="811" spans="1:7">
      <c r="A811" s="219">
        <v>39266</v>
      </c>
      <c r="B811" s="212" t="s">
        <v>2422</v>
      </c>
      <c r="C811" s="219" t="s">
        <v>65</v>
      </c>
      <c r="D811" s="219" t="s">
        <v>285</v>
      </c>
      <c r="E811" s="348">
        <f t="shared" si="12"/>
        <v>271.14</v>
      </c>
      <c r="F811" s="220">
        <v>271.14</v>
      </c>
      <c r="G811" s="220">
        <v>265.02</v>
      </c>
    </row>
    <row r="812" spans="1:7">
      <c r="A812" s="219">
        <v>39267</v>
      </c>
      <c r="B812" s="212" t="s">
        <v>2423</v>
      </c>
      <c r="C812" s="219" t="s">
        <v>65</v>
      </c>
      <c r="D812" s="219" t="s">
        <v>285</v>
      </c>
      <c r="E812" s="348">
        <f t="shared" si="12"/>
        <v>338.99</v>
      </c>
      <c r="F812" s="220">
        <v>338.99</v>
      </c>
      <c r="G812" s="220">
        <v>331.35</v>
      </c>
    </row>
    <row r="813" spans="1:7">
      <c r="A813" s="219">
        <v>11901</v>
      </c>
      <c r="B813" s="212" t="s">
        <v>2424</v>
      </c>
      <c r="C813" s="219" t="s">
        <v>65</v>
      </c>
      <c r="D813" s="219" t="s">
        <v>285</v>
      </c>
      <c r="E813" s="348">
        <f t="shared" si="12"/>
        <v>0.76</v>
      </c>
      <c r="F813" s="220">
        <v>0.76</v>
      </c>
      <c r="G813" s="220">
        <v>0.76</v>
      </c>
    </row>
    <row r="814" spans="1:7">
      <c r="A814" s="219">
        <v>11902</v>
      </c>
      <c r="B814" s="212" t="s">
        <v>2425</v>
      </c>
      <c r="C814" s="219" t="s">
        <v>65</v>
      </c>
      <c r="D814" s="219" t="s">
        <v>285</v>
      </c>
      <c r="E814" s="348">
        <f t="shared" si="12"/>
        <v>1.46</v>
      </c>
      <c r="F814" s="220">
        <v>1.46</v>
      </c>
      <c r="G814" s="220">
        <v>1.47</v>
      </c>
    </row>
    <row r="815" spans="1:7">
      <c r="A815" s="219">
        <v>11903</v>
      </c>
      <c r="B815" s="212" t="s">
        <v>2426</v>
      </c>
      <c r="C815" s="219" t="s">
        <v>65</v>
      </c>
      <c r="D815" s="219" t="s">
        <v>285</v>
      </c>
      <c r="E815" s="348">
        <f t="shared" si="12"/>
        <v>1.54</v>
      </c>
      <c r="F815" s="220">
        <v>1.54</v>
      </c>
      <c r="G815" s="220">
        <v>1.55</v>
      </c>
    </row>
    <row r="816" spans="1:7">
      <c r="A816" s="219">
        <v>11904</v>
      </c>
      <c r="B816" s="212" t="s">
        <v>2427</v>
      </c>
      <c r="C816" s="219" t="s">
        <v>65</v>
      </c>
      <c r="D816" s="219" t="s">
        <v>285</v>
      </c>
      <c r="E816" s="348">
        <f t="shared" si="12"/>
        <v>2.34</v>
      </c>
      <c r="F816" s="220">
        <v>2.34</v>
      </c>
      <c r="G816" s="220">
        <v>2.35</v>
      </c>
    </row>
    <row r="817" spans="1:7">
      <c r="A817" s="219">
        <v>11905</v>
      </c>
      <c r="B817" s="212" t="s">
        <v>2428</v>
      </c>
      <c r="C817" s="219" t="s">
        <v>65</v>
      </c>
      <c r="D817" s="219" t="s">
        <v>285</v>
      </c>
      <c r="E817" s="348">
        <f t="shared" si="12"/>
        <v>2.85</v>
      </c>
      <c r="F817" s="220">
        <v>2.85</v>
      </c>
      <c r="G817" s="220">
        <v>2.87</v>
      </c>
    </row>
    <row r="818" spans="1:7">
      <c r="A818" s="219">
        <v>11906</v>
      </c>
      <c r="B818" s="212" t="s">
        <v>2429</v>
      </c>
      <c r="C818" s="219" t="s">
        <v>65</v>
      </c>
      <c r="D818" s="219" t="s">
        <v>285</v>
      </c>
      <c r="E818" s="348">
        <f t="shared" si="12"/>
        <v>3.63</v>
      </c>
      <c r="F818" s="220">
        <v>3.63</v>
      </c>
      <c r="G818" s="220">
        <v>3.65</v>
      </c>
    </row>
    <row r="819" spans="1:7">
      <c r="A819" s="219">
        <v>11919</v>
      </c>
      <c r="B819" s="212" t="s">
        <v>2430</v>
      </c>
      <c r="C819" s="219" t="s">
        <v>65</v>
      </c>
      <c r="D819" s="219" t="s">
        <v>285</v>
      </c>
      <c r="E819" s="348">
        <f t="shared" si="12"/>
        <v>6.65</v>
      </c>
      <c r="F819" s="220">
        <v>6.65</v>
      </c>
      <c r="G819" s="220">
        <v>6.69</v>
      </c>
    </row>
    <row r="820" spans="1:7">
      <c r="A820" s="219">
        <v>11920</v>
      </c>
      <c r="B820" s="212" t="s">
        <v>2431</v>
      </c>
      <c r="C820" s="219" t="s">
        <v>65</v>
      </c>
      <c r="D820" s="219" t="s">
        <v>285</v>
      </c>
      <c r="E820" s="348">
        <f t="shared" si="12"/>
        <v>12.63</v>
      </c>
      <c r="F820" s="220">
        <v>12.63</v>
      </c>
      <c r="G820" s="220">
        <v>12.71</v>
      </c>
    </row>
    <row r="821" spans="1:7">
      <c r="A821" s="219">
        <v>11924</v>
      </c>
      <c r="B821" s="212" t="s">
        <v>2432</v>
      </c>
      <c r="C821" s="219" t="s">
        <v>65</v>
      </c>
      <c r="D821" s="219" t="s">
        <v>285</v>
      </c>
      <c r="E821" s="348">
        <f t="shared" si="12"/>
        <v>106.05</v>
      </c>
      <c r="F821" s="220">
        <v>106.05</v>
      </c>
      <c r="G821" s="220">
        <v>106.72</v>
      </c>
    </row>
    <row r="822" spans="1:7">
      <c r="A822" s="219">
        <v>11921</v>
      </c>
      <c r="B822" s="212" t="s">
        <v>2433</v>
      </c>
      <c r="C822" s="219" t="s">
        <v>65</v>
      </c>
      <c r="D822" s="219" t="s">
        <v>285</v>
      </c>
      <c r="E822" s="348">
        <f t="shared" si="12"/>
        <v>18.48</v>
      </c>
      <c r="F822" s="220">
        <v>18.48</v>
      </c>
      <c r="G822" s="220">
        <v>18.600000000000001</v>
      </c>
    </row>
    <row r="823" spans="1:7">
      <c r="A823" s="219">
        <v>11922</v>
      </c>
      <c r="B823" s="212" t="s">
        <v>2434</v>
      </c>
      <c r="C823" s="219" t="s">
        <v>65</v>
      </c>
      <c r="D823" s="219" t="s">
        <v>285</v>
      </c>
      <c r="E823" s="348">
        <f t="shared" si="12"/>
        <v>29.89</v>
      </c>
      <c r="F823" s="220">
        <v>29.89</v>
      </c>
      <c r="G823" s="220">
        <v>30.08</v>
      </c>
    </row>
    <row r="824" spans="1:7">
      <c r="A824" s="219">
        <v>11923</v>
      </c>
      <c r="B824" s="212" t="s">
        <v>2435</v>
      </c>
      <c r="C824" s="219" t="s">
        <v>65</v>
      </c>
      <c r="D824" s="219" t="s">
        <v>285</v>
      </c>
      <c r="E824" s="348">
        <f t="shared" si="12"/>
        <v>43.76</v>
      </c>
      <c r="F824" s="220">
        <v>43.76</v>
      </c>
      <c r="G824" s="220">
        <v>44.03</v>
      </c>
    </row>
    <row r="825" spans="1:7">
      <c r="A825" s="219">
        <v>11916</v>
      </c>
      <c r="B825" s="212" t="s">
        <v>2436</v>
      </c>
      <c r="C825" s="219" t="s">
        <v>65</v>
      </c>
      <c r="D825" s="219" t="s">
        <v>285</v>
      </c>
      <c r="E825" s="348">
        <f t="shared" si="12"/>
        <v>9.1</v>
      </c>
      <c r="F825" s="220">
        <v>9.1</v>
      </c>
      <c r="G825" s="220">
        <v>9.15</v>
      </c>
    </row>
    <row r="826" spans="1:7">
      <c r="A826" s="219">
        <v>11914</v>
      </c>
      <c r="B826" s="212" t="s">
        <v>2437</v>
      </c>
      <c r="C826" s="219" t="s">
        <v>65</v>
      </c>
      <c r="D826" s="219" t="s">
        <v>285</v>
      </c>
      <c r="E826" s="348">
        <f t="shared" si="12"/>
        <v>65.55</v>
      </c>
      <c r="F826" s="220">
        <v>65.55</v>
      </c>
      <c r="G826" s="220">
        <v>65.97</v>
      </c>
    </row>
    <row r="827" spans="1:7">
      <c r="A827" s="219">
        <v>11917</v>
      </c>
      <c r="B827" s="212" t="s">
        <v>2438</v>
      </c>
      <c r="C827" s="219" t="s">
        <v>65</v>
      </c>
      <c r="D827" s="219" t="s">
        <v>285</v>
      </c>
      <c r="E827" s="348">
        <f t="shared" si="12"/>
        <v>16.02</v>
      </c>
      <c r="F827" s="220">
        <v>16.02</v>
      </c>
      <c r="G827" s="220">
        <v>16.13</v>
      </c>
    </row>
    <row r="828" spans="1:7">
      <c r="A828" s="219">
        <v>11918</v>
      </c>
      <c r="B828" s="212" t="s">
        <v>2439</v>
      </c>
      <c r="C828" s="219" t="s">
        <v>65</v>
      </c>
      <c r="D828" s="219" t="s">
        <v>285</v>
      </c>
      <c r="E828" s="348">
        <f t="shared" si="12"/>
        <v>19.010000000000002</v>
      </c>
      <c r="F828" s="220">
        <v>19.010000000000002</v>
      </c>
      <c r="G828" s="220">
        <v>19.13</v>
      </c>
    </row>
    <row r="829" spans="1:7">
      <c r="A829" s="219">
        <v>37734</v>
      </c>
      <c r="B829" s="212" t="s">
        <v>2440</v>
      </c>
      <c r="C829" s="219" t="s">
        <v>23</v>
      </c>
      <c r="D829" s="219" t="s">
        <v>285</v>
      </c>
      <c r="E829" s="348">
        <f t="shared" si="12"/>
        <v>81699.7</v>
      </c>
      <c r="F829" s="220"/>
      <c r="G829" s="220">
        <v>81699.7</v>
      </c>
    </row>
    <row r="830" spans="1:7">
      <c r="A830" s="219">
        <v>42251</v>
      </c>
      <c r="B830" s="212" t="s">
        <v>2441</v>
      </c>
      <c r="C830" s="219" t="s">
        <v>23</v>
      </c>
      <c r="D830" s="219" t="s">
        <v>285</v>
      </c>
      <c r="E830" s="348">
        <f t="shared" si="12"/>
        <v>92775</v>
      </c>
      <c r="F830" s="220"/>
      <c r="G830" s="220">
        <v>92775</v>
      </c>
    </row>
    <row r="831" spans="1:7">
      <c r="A831" s="219">
        <v>37733</v>
      </c>
      <c r="B831" s="212" t="s">
        <v>2442</v>
      </c>
      <c r="C831" s="219" t="s">
        <v>23</v>
      </c>
      <c r="D831" s="219" t="s">
        <v>285</v>
      </c>
      <c r="E831" s="348">
        <f t="shared" si="12"/>
        <v>61258.13</v>
      </c>
      <c r="F831" s="220"/>
      <c r="G831" s="220">
        <v>61258.13</v>
      </c>
    </row>
    <row r="832" spans="1:7">
      <c r="A832" s="219">
        <v>37735</v>
      </c>
      <c r="B832" s="212" t="s">
        <v>2443</v>
      </c>
      <c r="C832" s="219" t="s">
        <v>23</v>
      </c>
      <c r="D832" s="219" t="s">
        <v>285</v>
      </c>
      <c r="E832" s="348">
        <f t="shared" si="12"/>
        <v>73816.05</v>
      </c>
      <c r="F832" s="220"/>
      <c r="G832" s="220">
        <v>73816.05</v>
      </c>
    </row>
    <row r="833" spans="1:7">
      <c r="A833" s="219">
        <v>5090</v>
      </c>
      <c r="B833" s="212" t="s">
        <v>2444</v>
      </c>
      <c r="C833" s="219" t="s">
        <v>23</v>
      </c>
      <c r="D833" s="219" t="s">
        <v>1699</v>
      </c>
      <c r="E833" s="348">
        <f t="shared" si="12"/>
        <v>21.9</v>
      </c>
      <c r="F833" s="220">
        <v>21.9</v>
      </c>
      <c r="G833" s="220">
        <v>19.95</v>
      </c>
    </row>
    <row r="834" spans="1:7">
      <c r="A834" s="219">
        <v>5085</v>
      </c>
      <c r="B834" s="212" t="s">
        <v>2445</v>
      </c>
      <c r="C834" s="219" t="s">
        <v>23</v>
      </c>
      <c r="D834" s="219" t="s">
        <v>285</v>
      </c>
      <c r="E834" s="348">
        <f t="shared" si="12"/>
        <v>32.6</v>
      </c>
      <c r="F834" s="220">
        <v>32.6</v>
      </c>
      <c r="G834" s="220">
        <v>29.7</v>
      </c>
    </row>
    <row r="835" spans="1:7">
      <c r="A835" s="219">
        <v>43603</v>
      </c>
      <c r="B835" s="212" t="s">
        <v>2446</v>
      </c>
      <c r="C835" s="219" t="s">
        <v>23</v>
      </c>
      <c r="D835" s="219" t="s">
        <v>285</v>
      </c>
      <c r="E835" s="348">
        <f t="shared" si="12"/>
        <v>46.58</v>
      </c>
      <c r="F835" s="220">
        <v>46.58</v>
      </c>
      <c r="G835" s="220">
        <v>42.43</v>
      </c>
    </row>
    <row r="836" spans="1:7">
      <c r="A836" s="219">
        <v>38374</v>
      </c>
      <c r="B836" s="212" t="s">
        <v>2447</v>
      </c>
      <c r="C836" s="219" t="s">
        <v>23</v>
      </c>
      <c r="D836" s="219" t="s">
        <v>285</v>
      </c>
      <c r="E836" s="348">
        <f t="shared" si="12"/>
        <v>886.55</v>
      </c>
      <c r="F836" s="220">
        <v>886.55</v>
      </c>
      <c r="G836" s="220">
        <v>1082.92</v>
      </c>
    </row>
    <row r="837" spans="1:7">
      <c r="A837" s="219">
        <v>4513</v>
      </c>
      <c r="B837" s="212" t="s">
        <v>2448</v>
      </c>
      <c r="C837" s="219" t="s">
        <v>65</v>
      </c>
      <c r="D837" s="219" t="s">
        <v>285</v>
      </c>
      <c r="E837" s="348">
        <f t="shared" si="12"/>
        <v>7.21</v>
      </c>
      <c r="F837" s="220">
        <v>7.21</v>
      </c>
      <c r="G837" s="220">
        <v>5.18</v>
      </c>
    </row>
    <row r="838" spans="1:7">
      <c r="A838" s="219">
        <v>20212</v>
      </c>
      <c r="B838" s="212" t="s">
        <v>2449</v>
      </c>
      <c r="C838" s="219" t="s">
        <v>65</v>
      </c>
      <c r="D838" s="219" t="s">
        <v>285</v>
      </c>
      <c r="E838" s="348">
        <f t="shared" si="12"/>
        <v>18.79</v>
      </c>
      <c r="F838" s="220">
        <v>18.79</v>
      </c>
      <c r="G838" s="220">
        <v>25.63</v>
      </c>
    </row>
    <row r="839" spans="1:7">
      <c r="A839" s="219">
        <v>20209</v>
      </c>
      <c r="B839" s="212" t="s">
        <v>2450</v>
      </c>
      <c r="C839" s="219" t="s">
        <v>65</v>
      </c>
      <c r="D839" s="219" t="s">
        <v>285</v>
      </c>
      <c r="E839" s="348">
        <f t="shared" si="12"/>
        <v>22.45</v>
      </c>
      <c r="F839" s="220">
        <v>22.45</v>
      </c>
      <c r="G839" s="220">
        <v>30.61</v>
      </c>
    </row>
    <row r="840" spans="1:7">
      <c r="A840" s="219">
        <v>4430</v>
      </c>
      <c r="B840" s="212" t="s">
        <v>1290</v>
      </c>
      <c r="C840" s="219" t="s">
        <v>65</v>
      </c>
      <c r="D840" s="219" t="s">
        <v>1699</v>
      </c>
      <c r="E840" s="348">
        <f t="shared" si="12"/>
        <v>11</v>
      </c>
      <c r="F840" s="220">
        <v>11</v>
      </c>
      <c r="G840" s="220">
        <v>15</v>
      </c>
    </row>
    <row r="841" spans="1:7">
      <c r="A841" s="219">
        <v>4433</v>
      </c>
      <c r="B841" s="212" t="s">
        <v>2451</v>
      </c>
      <c r="C841" s="219" t="s">
        <v>65</v>
      </c>
      <c r="D841" s="219" t="s">
        <v>285</v>
      </c>
      <c r="E841" s="348">
        <f t="shared" si="12"/>
        <v>21.51</v>
      </c>
      <c r="F841" s="220">
        <v>21.51</v>
      </c>
      <c r="G841" s="220">
        <v>29.33</v>
      </c>
    </row>
    <row r="842" spans="1:7">
      <c r="A842" s="219">
        <v>4400</v>
      </c>
      <c r="B842" s="212" t="s">
        <v>2452</v>
      </c>
      <c r="C842" s="219" t="s">
        <v>65</v>
      </c>
      <c r="D842" s="219" t="s">
        <v>285</v>
      </c>
      <c r="E842" s="348">
        <f t="shared" si="12"/>
        <v>17.5</v>
      </c>
      <c r="F842" s="220">
        <v>17.5</v>
      </c>
      <c r="G842" s="220">
        <v>23.87</v>
      </c>
    </row>
    <row r="843" spans="1:7">
      <c r="A843" s="219">
        <v>2729</v>
      </c>
      <c r="B843" s="212" t="s">
        <v>2453</v>
      </c>
      <c r="C843" s="219" t="s">
        <v>23</v>
      </c>
      <c r="D843" s="219" t="s">
        <v>285</v>
      </c>
      <c r="E843" s="348">
        <f t="shared" si="12"/>
        <v>31.68</v>
      </c>
      <c r="F843" s="220">
        <v>31.68</v>
      </c>
      <c r="G843" s="220">
        <v>26.7</v>
      </c>
    </row>
    <row r="844" spans="1:7">
      <c r="A844" s="219">
        <v>37106</v>
      </c>
      <c r="B844" s="212" t="s">
        <v>2454</v>
      </c>
      <c r="C844" s="219" t="s">
        <v>23</v>
      </c>
      <c r="D844" s="219" t="s">
        <v>285</v>
      </c>
      <c r="E844" s="348">
        <f t="shared" ref="E844:E907" si="13">IF(F844=0,G844,F844)</f>
        <v>4517.55</v>
      </c>
      <c r="F844" s="220">
        <v>4517.55</v>
      </c>
      <c r="G844" s="220">
        <v>4956.8900000000003</v>
      </c>
    </row>
    <row r="845" spans="1:7">
      <c r="A845" s="219">
        <v>11869</v>
      </c>
      <c r="B845" s="212" t="s">
        <v>2455</v>
      </c>
      <c r="C845" s="219" t="s">
        <v>23</v>
      </c>
      <c r="D845" s="219" t="s">
        <v>285</v>
      </c>
      <c r="E845" s="348">
        <f t="shared" si="13"/>
        <v>903.51</v>
      </c>
      <c r="F845" s="220">
        <v>903.51</v>
      </c>
      <c r="G845" s="220">
        <v>991.37</v>
      </c>
    </row>
    <row r="846" spans="1:7">
      <c r="A846" s="219">
        <v>43981</v>
      </c>
      <c r="B846" s="212" t="s">
        <v>2456</v>
      </c>
      <c r="C846" s="219" t="s">
        <v>23</v>
      </c>
      <c r="D846" s="219" t="s">
        <v>285</v>
      </c>
      <c r="E846" s="348">
        <f t="shared" si="13"/>
        <v>6807.91</v>
      </c>
      <c r="F846" s="220">
        <v>6807.91</v>
      </c>
      <c r="G846" s="220">
        <v>7469.98</v>
      </c>
    </row>
    <row r="847" spans="1:7">
      <c r="A847" s="219">
        <v>37104</v>
      </c>
      <c r="B847" s="212" t="s">
        <v>2457</v>
      </c>
      <c r="C847" s="219" t="s">
        <v>23</v>
      </c>
      <c r="D847" s="219" t="s">
        <v>285</v>
      </c>
      <c r="E847" s="348">
        <f t="shared" si="13"/>
        <v>1133.92</v>
      </c>
      <c r="F847" s="220">
        <v>1133.92</v>
      </c>
      <c r="G847" s="220">
        <v>1244.19</v>
      </c>
    </row>
    <row r="848" spans="1:7">
      <c r="A848" s="219">
        <v>43982</v>
      </c>
      <c r="B848" s="212" t="s">
        <v>2458</v>
      </c>
      <c r="C848" s="219" t="s">
        <v>23</v>
      </c>
      <c r="D848" s="219" t="s">
        <v>285</v>
      </c>
      <c r="E848" s="348">
        <f t="shared" si="13"/>
        <v>10754.78</v>
      </c>
      <c r="F848" s="220">
        <v>10754.78</v>
      </c>
      <c r="G848" s="220">
        <v>11800.69</v>
      </c>
    </row>
    <row r="849" spans="1:7">
      <c r="A849" s="219">
        <v>43978</v>
      </c>
      <c r="B849" s="212" t="s">
        <v>2459</v>
      </c>
      <c r="C849" s="219" t="s">
        <v>23</v>
      </c>
      <c r="D849" s="219" t="s">
        <v>285</v>
      </c>
      <c r="E849" s="348">
        <f t="shared" si="13"/>
        <v>1680.45</v>
      </c>
      <c r="F849" s="220">
        <v>1680.45</v>
      </c>
      <c r="G849" s="220">
        <v>1843.87</v>
      </c>
    </row>
    <row r="850" spans="1:7">
      <c r="A850" s="219">
        <v>11871</v>
      </c>
      <c r="B850" s="212" t="s">
        <v>2460</v>
      </c>
      <c r="C850" s="219" t="s">
        <v>23</v>
      </c>
      <c r="D850" s="219" t="s">
        <v>285</v>
      </c>
      <c r="E850" s="348">
        <f t="shared" si="13"/>
        <v>421.17</v>
      </c>
      <c r="F850" s="220">
        <v>421.17</v>
      </c>
      <c r="G850" s="220">
        <v>462.13</v>
      </c>
    </row>
    <row r="851" spans="1:7">
      <c r="A851" s="219">
        <v>37105</v>
      </c>
      <c r="B851" s="212" t="s">
        <v>2461</v>
      </c>
      <c r="C851" s="219" t="s">
        <v>23</v>
      </c>
      <c r="D851" s="219" t="s">
        <v>285</v>
      </c>
      <c r="E851" s="348">
        <f t="shared" si="13"/>
        <v>2591.4499999999998</v>
      </c>
      <c r="F851" s="220">
        <v>2591.4499999999998</v>
      </c>
      <c r="G851" s="220">
        <v>2843.47</v>
      </c>
    </row>
    <row r="852" spans="1:7">
      <c r="A852" s="219">
        <v>43980</v>
      </c>
      <c r="B852" s="212" t="s">
        <v>2462</v>
      </c>
      <c r="C852" s="219" t="s">
        <v>23</v>
      </c>
      <c r="D852" s="219" t="s">
        <v>285</v>
      </c>
      <c r="E852" s="348">
        <f t="shared" si="13"/>
        <v>3227.37</v>
      </c>
      <c r="F852" s="220">
        <v>3227.37</v>
      </c>
      <c r="G852" s="220">
        <v>3541.24</v>
      </c>
    </row>
    <row r="853" spans="1:7">
      <c r="A853" s="219">
        <v>43979</v>
      </c>
      <c r="B853" s="212" t="s">
        <v>2463</v>
      </c>
      <c r="C853" s="219" t="s">
        <v>23</v>
      </c>
      <c r="D853" s="219" t="s">
        <v>285</v>
      </c>
      <c r="E853" s="348">
        <f t="shared" si="13"/>
        <v>606.39</v>
      </c>
      <c r="F853" s="220">
        <v>606.39</v>
      </c>
      <c r="G853" s="220">
        <v>665.36</v>
      </c>
    </row>
    <row r="854" spans="1:7">
      <c r="A854" s="219">
        <v>11868</v>
      </c>
      <c r="B854" s="212" t="s">
        <v>2464</v>
      </c>
      <c r="C854" s="219" t="s">
        <v>23</v>
      </c>
      <c r="D854" s="219" t="s">
        <v>285</v>
      </c>
      <c r="E854" s="348">
        <f t="shared" si="13"/>
        <v>586.44000000000005</v>
      </c>
      <c r="F854" s="220">
        <v>586.44000000000005</v>
      </c>
      <c r="G854" s="220">
        <v>643.47</v>
      </c>
    </row>
    <row r="855" spans="1:7">
      <c r="A855" s="219">
        <v>34636</v>
      </c>
      <c r="B855" s="212" t="s">
        <v>2465</v>
      </c>
      <c r="C855" s="219" t="s">
        <v>23</v>
      </c>
      <c r="D855" s="219" t="s">
        <v>1699</v>
      </c>
      <c r="E855" s="348">
        <f t="shared" si="13"/>
        <v>416.45</v>
      </c>
      <c r="F855" s="220">
        <v>416.45</v>
      </c>
      <c r="G855" s="220">
        <v>456.95</v>
      </c>
    </row>
    <row r="856" spans="1:7">
      <c r="A856" s="219">
        <v>34639</v>
      </c>
      <c r="B856" s="212" t="s">
        <v>2466</v>
      </c>
      <c r="C856" s="219" t="s">
        <v>23</v>
      </c>
      <c r="D856" s="219" t="s">
        <v>285</v>
      </c>
      <c r="E856" s="348">
        <f t="shared" si="13"/>
        <v>961.24</v>
      </c>
      <c r="F856" s="220">
        <v>961.24</v>
      </c>
      <c r="G856" s="220">
        <v>1054.72</v>
      </c>
    </row>
    <row r="857" spans="1:7">
      <c r="A857" s="219">
        <v>34640</v>
      </c>
      <c r="B857" s="212" t="s">
        <v>2467</v>
      </c>
      <c r="C857" s="219" t="s">
        <v>23</v>
      </c>
      <c r="D857" s="219" t="s">
        <v>285</v>
      </c>
      <c r="E857" s="348">
        <f t="shared" si="13"/>
        <v>1090.3800000000001</v>
      </c>
      <c r="F857" s="220">
        <v>1090.3800000000001</v>
      </c>
      <c r="G857" s="220">
        <v>1196.42</v>
      </c>
    </row>
    <row r="858" spans="1:7">
      <c r="A858" s="219">
        <v>43977</v>
      </c>
      <c r="B858" s="212" t="s">
        <v>2468</v>
      </c>
      <c r="C858" s="219" t="s">
        <v>23</v>
      </c>
      <c r="D858" s="219" t="s">
        <v>285</v>
      </c>
      <c r="E858" s="348">
        <f t="shared" si="13"/>
        <v>1879.74</v>
      </c>
      <c r="F858" s="220">
        <v>1879.74</v>
      </c>
      <c r="G858" s="220">
        <v>2062.5500000000002</v>
      </c>
    </row>
    <row r="859" spans="1:7">
      <c r="A859" s="219">
        <v>34637</v>
      </c>
      <c r="B859" s="212" t="s">
        <v>2469</v>
      </c>
      <c r="C859" s="219" t="s">
        <v>23</v>
      </c>
      <c r="D859" s="219" t="s">
        <v>285</v>
      </c>
      <c r="E859" s="348">
        <f t="shared" si="13"/>
        <v>251.84</v>
      </c>
      <c r="F859" s="220">
        <v>251.84</v>
      </c>
      <c r="G859" s="220">
        <v>276.33999999999997</v>
      </c>
    </row>
    <row r="860" spans="1:7">
      <c r="A860" s="219">
        <v>34638</v>
      </c>
      <c r="B860" s="212" t="s">
        <v>2470</v>
      </c>
      <c r="C860" s="219" t="s">
        <v>23</v>
      </c>
      <c r="D860" s="219" t="s">
        <v>285</v>
      </c>
      <c r="E860" s="348">
        <f t="shared" si="13"/>
        <v>389.56</v>
      </c>
      <c r="F860" s="220">
        <v>389.56</v>
      </c>
      <c r="G860" s="220">
        <v>427.44</v>
      </c>
    </row>
    <row r="861" spans="1:7">
      <c r="A861" s="219">
        <v>34641</v>
      </c>
      <c r="B861" s="212" t="s">
        <v>2471</v>
      </c>
      <c r="C861" s="219" t="s">
        <v>23</v>
      </c>
      <c r="D861" s="219" t="s">
        <v>285</v>
      </c>
      <c r="E861" s="348">
        <f t="shared" si="13"/>
        <v>104.44</v>
      </c>
      <c r="F861" s="220"/>
      <c r="G861" s="220">
        <v>104.44</v>
      </c>
    </row>
    <row r="862" spans="1:7">
      <c r="A862" s="219">
        <v>43434</v>
      </c>
      <c r="B862" s="212" t="s">
        <v>2472</v>
      </c>
      <c r="C862" s="219" t="s">
        <v>23</v>
      </c>
      <c r="D862" s="219" t="s">
        <v>285</v>
      </c>
      <c r="E862" s="348">
        <f t="shared" si="13"/>
        <v>112.92</v>
      </c>
      <c r="F862" s="220"/>
      <c r="G862" s="220">
        <v>112.92</v>
      </c>
    </row>
    <row r="863" spans="1:7">
      <c r="A863" s="219">
        <v>43435</v>
      </c>
      <c r="B863" s="212" t="s">
        <v>2473</v>
      </c>
      <c r="C863" s="219" t="s">
        <v>23</v>
      </c>
      <c r="D863" s="219" t="s">
        <v>285</v>
      </c>
      <c r="E863" s="348">
        <f t="shared" si="13"/>
        <v>207.03</v>
      </c>
      <c r="F863" s="220"/>
      <c r="G863" s="220">
        <v>207.03</v>
      </c>
    </row>
    <row r="864" spans="1:7">
      <c r="A864" s="219">
        <v>43436</v>
      </c>
      <c r="B864" s="212" t="s">
        <v>2474</v>
      </c>
      <c r="C864" s="219" t="s">
        <v>23</v>
      </c>
      <c r="D864" s="219" t="s">
        <v>285</v>
      </c>
      <c r="E864" s="348">
        <f t="shared" si="13"/>
        <v>362.3</v>
      </c>
      <c r="F864" s="220"/>
      <c r="G864" s="220">
        <v>362.3</v>
      </c>
    </row>
    <row r="865" spans="1:7">
      <c r="A865" s="219">
        <v>43437</v>
      </c>
      <c r="B865" s="212" t="s">
        <v>2475</v>
      </c>
      <c r="C865" s="219" t="s">
        <v>23</v>
      </c>
      <c r="D865" s="219" t="s">
        <v>285</v>
      </c>
      <c r="E865" s="348">
        <f t="shared" si="13"/>
        <v>656.85</v>
      </c>
      <c r="F865" s="220"/>
      <c r="G865" s="220">
        <v>656.85</v>
      </c>
    </row>
    <row r="866" spans="1:7">
      <c r="A866" s="219">
        <v>43438</v>
      </c>
      <c r="B866" s="212" t="s">
        <v>2476</v>
      </c>
      <c r="C866" s="219" t="s">
        <v>23</v>
      </c>
      <c r="D866" s="219" t="s">
        <v>285</v>
      </c>
      <c r="E866" s="348">
        <f t="shared" si="13"/>
        <v>1176.31</v>
      </c>
      <c r="F866" s="220"/>
      <c r="G866" s="220">
        <v>1176.31</v>
      </c>
    </row>
    <row r="867" spans="1:7">
      <c r="A867" s="219">
        <v>41627</v>
      </c>
      <c r="B867" s="212" t="s">
        <v>2477</v>
      </c>
      <c r="C867" s="219" t="s">
        <v>23</v>
      </c>
      <c r="D867" s="219" t="s">
        <v>285</v>
      </c>
      <c r="E867" s="348">
        <f t="shared" si="13"/>
        <v>174.09</v>
      </c>
      <c r="F867" s="220"/>
      <c r="G867" s="220">
        <v>174.09</v>
      </c>
    </row>
    <row r="868" spans="1:7">
      <c r="A868" s="219">
        <v>41628</v>
      </c>
      <c r="B868" s="212" t="s">
        <v>2478</v>
      </c>
      <c r="C868" s="219" t="s">
        <v>23</v>
      </c>
      <c r="D868" s="219" t="s">
        <v>285</v>
      </c>
      <c r="E868" s="348">
        <f t="shared" si="13"/>
        <v>319.95</v>
      </c>
      <c r="F868" s="220"/>
      <c r="G868" s="220">
        <v>319.95</v>
      </c>
    </row>
    <row r="869" spans="1:7">
      <c r="A869" s="219">
        <v>41629</v>
      </c>
      <c r="B869" s="212" t="s">
        <v>1450</v>
      </c>
      <c r="C869" s="219" t="s">
        <v>23</v>
      </c>
      <c r="D869" s="219" t="s">
        <v>285</v>
      </c>
      <c r="E869" s="348">
        <f t="shared" si="13"/>
        <v>406.53</v>
      </c>
      <c r="F869" s="220"/>
      <c r="G869" s="220">
        <v>406.53</v>
      </c>
    </row>
    <row r="870" spans="1:7">
      <c r="A870" s="219">
        <v>43429</v>
      </c>
      <c r="B870" s="212" t="s">
        <v>2479</v>
      </c>
      <c r="C870" s="219" t="s">
        <v>23</v>
      </c>
      <c r="D870" s="219" t="s">
        <v>285</v>
      </c>
      <c r="E870" s="348">
        <f t="shared" si="13"/>
        <v>90.07</v>
      </c>
      <c r="F870" s="220"/>
      <c r="G870" s="220">
        <v>90.07</v>
      </c>
    </row>
    <row r="871" spans="1:7">
      <c r="A871" s="219">
        <v>43430</v>
      </c>
      <c r="B871" s="212" t="s">
        <v>2480</v>
      </c>
      <c r="C871" s="219" t="s">
        <v>23</v>
      </c>
      <c r="D871" s="219" t="s">
        <v>285</v>
      </c>
      <c r="E871" s="348">
        <f t="shared" si="13"/>
        <v>149.62</v>
      </c>
      <c r="F871" s="220"/>
      <c r="G871" s="220">
        <v>149.62</v>
      </c>
    </row>
    <row r="872" spans="1:7">
      <c r="A872" s="219">
        <v>43431</v>
      </c>
      <c r="B872" s="212" t="s">
        <v>2481</v>
      </c>
      <c r="C872" s="219" t="s">
        <v>23</v>
      </c>
      <c r="D872" s="219" t="s">
        <v>285</v>
      </c>
      <c r="E872" s="348">
        <f t="shared" si="13"/>
        <v>289.83999999999997</v>
      </c>
      <c r="F872" s="220"/>
      <c r="G872" s="220">
        <v>289.83999999999997</v>
      </c>
    </row>
    <row r="873" spans="1:7">
      <c r="A873" s="219">
        <v>43432</v>
      </c>
      <c r="B873" s="212" t="s">
        <v>2482</v>
      </c>
      <c r="C873" s="219" t="s">
        <v>23</v>
      </c>
      <c r="D873" s="219" t="s">
        <v>285</v>
      </c>
      <c r="E873" s="348">
        <f t="shared" si="13"/>
        <v>602.27</v>
      </c>
      <c r="F873" s="220"/>
      <c r="G873" s="220">
        <v>602.27</v>
      </c>
    </row>
    <row r="874" spans="1:7">
      <c r="A874" s="219">
        <v>43433</v>
      </c>
      <c r="B874" s="212" t="s">
        <v>2483</v>
      </c>
      <c r="C874" s="219" t="s">
        <v>23</v>
      </c>
      <c r="D874" s="219" t="s">
        <v>285</v>
      </c>
      <c r="E874" s="348">
        <f t="shared" si="13"/>
        <v>949.51</v>
      </c>
      <c r="F874" s="220"/>
      <c r="G874" s="220">
        <v>949.51</v>
      </c>
    </row>
    <row r="875" spans="1:7">
      <c r="A875" s="219">
        <v>43094</v>
      </c>
      <c r="B875" s="212" t="s">
        <v>2484</v>
      </c>
      <c r="C875" s="219" t="s">
        <v>23</v>
      </c>
      <c r="D875" s="219" t="s">
        <v>285</v>
      </c>
      <c r="E875" s="348">
        <f t="shared" si="13"/>
        <v>236.1</v>
      </c>
      <c r="F875" s="220">
        <v>236.1</v>
      </c>
      <c r="G875" s="220">
        <v>237.55</v>
      </c>
    </row>
    <row r="876" spans="1:7">
      <c r="A876" s="219">
        <v>43093</v>
      </c>
      <c r="B876" s="212" t="s">
        <v>2485</v>
      </c>
      <c r="C876" s="219" t="s">
        <v>23</v>
      </c>
      <c r="D876" s="219" t="s">
        <v>285</v>
      </c>
      <c r="E876" s="348">
        <f t="shared" si="13"/>
        <v>250.9</v>
      </c>
      <c r="F876" s="220">
        <v>250.9</v>
      </c>
      <c r="G876" s="220">
        <v>252.44</v>
      </c>
    </row>
    <row r="877" spans="1:7">
      <c r="A877" s="219">
        <v>11694</v>
      </c>
      <c r="B877" s="212" t="s">
        <v>2486</v>
      </c>
      <c r="C877" s="219" t="s">
        <v>23</v>
      </c>
      <c r="D877" s="219" t="s">
        <v>285</v>
      </c>
      <c r="E877" s="348">
        <f t="shared" si="13"/>
        <v>1103.05</v>
      </c>
      <c r="F877" s="220">
        <v>1103.05</v>
      </c>
      <c r="G877" s="220">
        <v>1139.74</v>
      </c>
    </row>
    <row r="878" spans="1:7">
      <c r="A878" s="219">
        <v>1030</v>
      </c>
      <c r="B878" s="212" t="s">
        <v>2487</v>
      </c>
      <c r="C878" s="219" t="s">
        <v>23</v>
      </c>
      <c r="D878" s="219" t="s">
        <v>1699</v>
      </c>
      <c r="E878" s="348">
        <f t="shared" si="13"/>
        <v>49.9</v>
      </c>
      <c r="F878" s="220">
        <v>49.9</v>
      </c>
      <c r="G878" s="220">
        <v>51.56</v>
      </c>
    </row>
    <row r="879" spans="1:7">
      <c r="A879" s="219">
        <v>11881</v>
      </c>
      <c r="B879" s="212" t="s">
        <v>2488</v>
      </c>
      <c r="C879" s="219" t="s">
        <v>23</v>
      </c>
      <c r="D879" s="219" t="s">
        <v>285</v>
      </c>
      <c r="E879" s="348">
        <f t="shared" si="13"/>
        <v>159.97</v>
      </c>
      <c r="F879" s="220"/>
      <c r="G879" s="220">
        <v>159.97</v>
      </c>
    </row>
    <row r="880" spans="1:7">
      <c r="A880" s="219">
        <v>35277</v>
      </c>
      <c r="B880" s="212" t="s">
        <v>2489</v>
      </c>
      <c r="C880" s="219" t="s">
        <v>23</v>
      </c>
      <c r="D880" s="219" t="s">
        <v>285</v>
      </c>
      <c r="E880" s="348">
        <f t="shared" si="13"/>
        <v>402.44</v>
      </c>
      <c r="F880" s="220">
        <v>402.44</v>
      </c>
      <c r="G880" s="220">
        <v>362.17</v>
      </c>
    </row>
    <row r="881" spans="1:7">
      <c r="A881" s="219">
        <v>10521</v>
      </c>
      <c r="B881" s="212" t="s">
        <v>2490</v>
      </c>
      <c r="C881" s="219" t="s">
        <v>23</v>
      </c>
      <c r="D881" s="219" t="s">
        <v>285</v>
      </c>
      <c r="E881" s="348">
        <f t="shared" si="13"/>
        <v>281.58999999999997</v>
      </c>
      <c r="F881" s="220">
        <v>281.58999999999997</v>
      </c>
      <c r="G881" s="220">
        <v>321.70999999999998</v>
      </c>
    </row>
    <row r="882" spans="1:7">
      <c r="A882" s="219">
        <v>10885</v>
      </c>
      <c r="B882" s="212" t="s">
        <v>2491</v>
      </c>
      <c r="C882" s="219" t="s">
        <v>23</v>
      </c>
      <c r="D882" s="219" t="s">
        <v>285</v>
      </c>
      <c r="E882" s="348">
        <f t="shared" si="13"/>
        <v>356.17</v>
      </c>
      <c r="F882" s="220">
        <v>356.17</v>
      </c>
      <c r="G882" s="220">
        <v>406.93</v>
      </c>
    </row>
    <row r="883" spans="1:7">
      <c r="A883" s="219">
        <v>20962</v>
      </c>
      <c r="B883" s="212" t="s">
        <v>2492</v>
      </c>
      <c r="C883" s="219" t="s">
        <v>23</v>
      </c>
      <c r="D883" s="219" t="s">
        <v>1699</v>
      </c>
      <c r="E883" s="348">
        <f t="shared" si="13"/>
        <v>295</v>
      </c>
      <c r="F883" s="220">
        <v>295</v>
      </c>
      <c r="G883" s="220">
        <v>337.04</v>
      </c>
    </row>
    <row r="884" spans="1:7">
      <c r="A884" s="219">
        <v>20963</v>
      </c>
      <c r="B884" s="212" t="s">
        <v>2493</v>
      </c>
      <c r="C884" s="219" t="s">
        <v>23</v>
      </c>
      <c r="D884" s="219" t="s">
        <v>285</v>
      </c>
      <c r="E884" s="348">
        <f t="shared" si="13"/>
        <v>360.36</v>
      </c>
      <c r="F884" s="220">
        <v>360.36</v>
      </c>
      <c r="G884" s="220">
        <v>411.72</v>
      </c>
    </row>
    <row r="885" spans="1:7">
      <c r="A885" s="219">
        <v>34643</v>
      </c>
      <c r="B885" s="212" t="s">
        <v>1543</v>
      </c>
      <c r="C885" s="219" t="s">
        <v>23</v>
      </c>
      <c r="D885" s="219" t="s">
        <v>285</v>
      </c>
      <c r="E885" s="348">
        <f t="shared" si="13"/>
        <v>46.35</v>
      </c>
      <c r="F885" s="220">
        <v>46.35</v>
      </c>
      <c r="G885" s="220">
        <v>41.71</v>
      </c>
    </row>
    <row r="886" spans="1:7">
      <c r="A886" s="219">
        <v>41480</v>
      </c>
      <c r="B886" s="212" t="s">
        <v>2494</v>
      </c>
      <c r="C886" s="219" t="s">
        <v>23</v>
      </c>
      <c r="D886" s="219" t="s">
        <v>285</v>
      </c>
      <c r="E886" s="348">
        <f t="shared" si="13"/>
        <v>53.74</v>
      </c>
      <c r="F886" s="220">
        <v>53.74</v>
      </c>
      <c r="G886" s="220">
        <v>48.36</v>
      </c>
    </row>
    <row r="887" spans="1:7">
      <c r="A887" s="219">
        <v>41474</v>
      </c>
      <c r="B887" s="212" t="s">
        <v>2495</v>
      </c>
      <c r="C887" s="219" t="s">
        <v>23</v>
      </c>
      <c r="D887" s="219" t="s">
        <v>285</v>
      </c>
      <c r="E887" s="348">
        <f t="shared" si="13"/>
        <v>85.84</v>
      </c>
      <c r="F887" s="220">
        <v>85.84</v>
      </c>
      <c r="G887" s="220">
        <v>77.25</v>
      </c>
    </row>
    <row r="888" spans="1:7">
      <c r="A888" s="219">
        <v>41475</v>
      </c>
      <c r="B888" s="212" t="s">
        <v>2496</v>
      </c>
      <c r="C888" s="219" t="s">
        <v>23</v>
      </c>
      <c r="D888" s="219" t="s">
        <v>285</v>
      </c>
      <c r="E888" s="348">
        <f t="shared" si="13"/>
        <v>73.239999999999995</v>
      </c>
      <c r="F888" s="220">
        <v>73.239999999999995</v>
      </c>
      <c r="G888" s="220">
        <v>65.91</v>
      </c>
    </row>
    <row r="889" spans="1:7">
      <c r="A889" s="219">
        <v>41476</v>
      </c>
      <c r="B889" s="212" t="s">
        <v>2497</v>
      </c>
      <c r="C889" s="219" t="s">
        <v>23</v>
      </c>
      <c r="D889" s="219" t="s">
        <v>285</v>
      </c>
      <c r="E889" s="348">
        <f t="shared" si="13"/>
        <v>160.38</v>
      </c>
      <c r="F889" s="220">
        <v>160.38</v>
      </c>
      <c r="G889" s="220">
        <v>144.33000000000001</v>
      </c>
    </row>
    <row r="890" spans="1:7">
      <c r="A890" s="219">
        <v>2555</v>
      </c>
      <c r="B890" s="212" t="s">
        <v>2498</v>
      </c>
      <c r="C890" s="219" t="s">
        <v>23</v>
      </c>
      <c r="D890" s="219" t="s">
        <v>285</v>
      </c>
      <c r="E890" s="348">
        <f t="shared" si="13"/>
        <v>1.34</v>
      </c>
      <c r="F890" s="220"/>
      <c r="G890" s="220">
        <v>1.34</v>
      </c>
    </row>
    <row r="891" spans="1:7">
      <c r="A891" s="219">
        <v>2556</v>
      </c>
      <c r="B891" s="212" t="s">
        <v>2499</v>
      </c>
      <c r="C891" s="219" t="s">
        <v>23</v>
      </c>
      <c r="D891" s="219" t="s">
        <v>285</v>
      </c>
      <c r="E891" s="348">
        <f t="shared" si="13"/>
        <v>1.38</v>
      </c>
      <c r="F891" s="220"/>
      <c r="G891" s="220">
        <v>1.38</v>
      </c>
    </row>
    <row r="892" spans="1:7">
      <c r="A892" s="219">
        <v>2557</v>
      </c>
      <c r="B892" s="212" t="s">
        <v>2500</v>
      </c>
      <c r="C892" s="219" t="s">
        <v>23</v>
      </c>
      <c r="D892" s="219" t="s">
        <v>285</v>
      </c>
      <c r="E892" s="348">
        <f t="shared" si="13"/>
        <v>2.93</v>
      </c>
      <c r="F892" s="220"/>
      <c r="G892" s="220">
        <v>2.93</v>
      </c>
    </row>
    <row r="893" spans="1:7">
      <c r="A893" s="219">
        <v>10569</v>
      </c>
      <c r="B893" s="212" t="s">
        <v>2501</v>
      </c>
      <c r="C893" s="219" t="s">
        <v>23</v>
      </c>
      <c r="D893" s="219" t="s">
        <v>285</v>
      </c>
      <c r="E893" s="348">
        <f t="shared" si="13"/>
        <v>2.93</v>
      </c>
      <c r="F893" s="220"/>
      <c r="G893" s="220">
        <v>2.93</v>
      </c>
    </row>
    <row r="894" spans="1:7">
      <c r="A894" s="219">
        <v>39810</v>
      </c>
      <c r="B894" s="212" t="s">
        <v>2502</v>
      </c>
      <c r="C894" s="219" t="s">
        <v>23</v>
      </c>
      <c r="D894" s="219" t="s">
        <v>285</v>
      </c>
      <c r="E894" s="348">
        <f t="shared" si="13"/>
        <v>31.86</v>
      </c>
      <c r="F894" s="220">
        <v>31.86</v>
      </c>
      <c r="G894" s="220">
        <v>32.06</v>
      </c>
    </row>
    <row r="895" spans="1:7">
      <c r="A895" s="219">
        <v>39811</v>
      </c>
      <c r="B895" s="212" t="s">
        <v>2503</v>
      </c>
      <c r="C895" s="219" t="s">
        <v>23</v>
      </c>
      <c r="D895" s="219" t="s">
        <v>285</v>
      </c>
      <c r="E895" s="348">
        <f t="shared" si="13"/>
        <v>38.97</v>
      </c>
      <c r="F895" s="220">
        <v>38.97</v>
      </c>
      <c r="G895" s="220">
        <v>39.21</v>
      </c>
    </row>
    <row r="896" spans="1:7">
      <c r="A896" s="219">
        <v>39812</v>
      </c>
      <c r="B896" s="212" t="s">
        <v>2504</v>
      </c>
      <c r="C896" s="219" t="s">
        <v>23</v>
      </c>
      <c r="D896" s="219" t="s">
        <v>285</v>
      </c>
      <c r="E896" s="348">
        <f t="shared" si="13"/>
        <v>64.08</v>
      </c>
      <c r="F896" s="220">
        <v>64.08</v>
      </c>
      <c r="G896" s="220">
        <v>64.47</v>
      </c>
    </row>
    <row r="897" spans="1:7">
      <c r="A897" s="219">
        <v>43096</v>
      </c>
      <c r="B897" s="212" t="s">
        <v>2505</v>
      </c>
      <c r="C897" s="219" t="s">
        <v>23</v>
      </c>
      <c r="D897" s="219" t="s">
        <v>285</v>
      </c>
      <c r="E897" s="348">
        <f t="shared" si="13"/>
        <v>212.41</v>
      </c>
      <c r="F897" s="220">
        <v>212.41</v>
      </c>
      <c r="G897" s="220">
        <v>213.72</v>
      </c>
    </row>
    <row r="898" spans="1:7">
      <c r="A898" s="219">
        <v>43102</v>
      </c>
      <c r="B898" s="212" t="s">
        <v>2506</v>
      </c>
      <c r="C898" s="219" t="s">
        <v>23</v>
      </c>
      <c r="D898" s="219" t="s">
        <v>285</v>
      </c>
      <c r="E898" s="348">
        <f t="shared" si="13"/>
        <v>129.16</v>
      </c>
      <c r="F898" s="220">
        <v>129.16</v>
      </c>
      <c r="G898" s="220">
        <v>129.94999999999999</v>
      </c>
    </row>
    <row r="899" spans="1:7">
      <c r="A899" s="219">
        <v>43103</v>
      </c>
      <c r="B899" s="212" t="s">
        <v>2507</v>
      </c>
      <c r="C899" s="219" t="s">
        <v>23</v>
      </c>
      <c r="D899" s="219" t="s">
        <v>285</v>
      </c>
      <c r="E899" s="348">
        <f t="shared" si="13"/>
        <v>190.19</v>
      </c>
      <c r="F899" s="220">
        <v>190.19</v>
      </c>
      <c r="G899" s="220">
        <v>191.36</v>
      </c>
    </row>
    <row r="900" spans="1:7">
      <c r="A900" s="219">
        <v>43098</v>
      </c>
      <c r="B900" s="212" t="s">
        <v>2508</v>
      </c>
      <c r="C900" s="219" t="s">
        <v>23</v>
      </c>
      <c r="D900" s="219" t="s">
        <v>285</v>
      </c>
      <c r="E900" s="348">
        <f t="shared" si="13"/>
        <v>71.95</v>
      </c>
      <c r="F900" s="220">
        <v>71.95</v>
      </c>
      <c r="G900" s="220">
        <v>72.39</v>
      </c>
    </row>
    <row r="901" spans="1:7">
      <c r="A901" s="219">
        <v>43097</v>
      </c>
      <c r="B901" s="212" t="s">
        <v>2509</v>
      </c>
      <c r="C901" s="219" t="s">
        <v>23</v>
      </c>
      <c r="D901" s="219" t="s">
        <v>285</v>
      </c>
      <c r="E901" s="348">
        <f t="shared" si="13"/>
        <v>42.62</v>
      </c>
      <c r="F901" s="220">
        <v>42.62</v>
      </c>
      <c r="G901" s="220">
        <v>42.89</v>
      </c>
    </row>
    <row r="902" spans="1:7">
      <c r="A902" s="219">
        <v>43104</v>
      </c>
      <c r="B902" s="212" t="s">
        <v>2510</v>
      </c>
      <c r="C902" s="219" t="s">
        <v>23</v>
      </c>
      <c r="D902" s="219" t="s">
        <v>285</v>
      </c>
      <c r="E902" s="348">
        <f t="shared" si="13"/>
        <v>504.24</v>
      </c>
      <c r="F902" s="220">
        <v>504.24</v>
      </c>
      <c r="G902" s="220">
        <v>507.34</v>
      </c>
    </row>
    <row r="903" spans="1:7">
      <c r="A903" s="219">
        <v>39771</v>
      </c>
      <c r="B903" s="212" t="s">
        <v>2511</v>
      </c>
      <c r="C903" s="219" t="s">
        <v>23</v>
      </c>
      <c r="D903" s="219" t="s">
        <v>285</v>
      </c>
      <c r="E903" s="348">
        <f t="shared" si="13"/>
        <v>28.16</v>
      </c>
      <c r="F903" s="220"/>
      <c r="G903" s="220">
        <v>28.16</v>
      </c>
    </row>
    <row r="904" spans="1:7">
      <c r="A904" s="219">
        <v>39772</v>
      </c>
      <c r="B904" s="212" t="s">
        <v>2512</v>
      </c>
      <c r="C904" s="219" t="s">
        <v>23</v>
      </c>
      <c r="D904" s="219" t="s">
        <v>285</v>
      </c>
      <c r="E904" s="348">
        <f t="shared" si="13"/>
        <v>55.36</v>
      </c>
      <c r="F904" s="220"/>
      <c r="G904" s="220">
        <v>55.36</v>
      </c>
    </row>
    <row r="905" spans="1:7">
      <c r="A905" s="219">
        <v>39773</v>
      </c>
      <c r="B905" s="212" t="s">
        <v>2513</v>
      </c>
      <c r="C905" s="219" t="s">
        <v>23</v>
      </c>
      <c r="D905" s="219" t="s">
        <v>285</v>
      </c>
      <c r="E905" s="348">
        <f t="shared" si="13"/>
        <v>88.98</v>
      </c>
      <c r="F905" s="220"/>
      <c r="G905" s="220">
        <v>88.98</v>
      </c>
    </row>
    <row r="906" spans="1:7">
      <c r="A906" s="219">
        <v>39774</v>
      </c>
      <c r="B906" s="212" t="s">
        <v>2514</v>
      </c>
      <c r="C906" s="219" t="s">
        <v>23</v>
      </c>
      <c r="D906" s="219" t="s">
        <v>285</v>
      </c>
      <c r="E906" s="348">
        <f t="shared" si="13"/>
        <v>133.09</v>
      </c>
      <c r="F906" s="220"/>
      <c r="G906" s="220">
        <v>133.09</v>
      </c>
    </row>
    <row r="907" spans="1:7">
      <c r="A907" s="219">
        <v>39775</v>
      </c>
      <c r="B907" s="212" t="s">
        <v>2515</v>
      </c>
      <c r="C907" s="219" t="s">
        <v>23</v>
      </c>
      <c r="D907" s="219" t="s">
        <v>285</v>
      </c>
      <c r="E907" s="348">
        <f t="shared" si="13"/>
        <v>177.63</v>
      </c>
      <c r="F907" s="220"/>
      <c r="G907" s="220">
        <v>177.63</v>
      </c>
    </row>
    <row r="908" spans="1:7">
      <c r="A908" s="219">
        <v>39776</v>
      </c>
      <c r="B908" s="212" t="s">
        <v>2516</v>
      </c>
      <c r="C908" s="219" t="s">
        <v>23</v>
      </c>
      <c r="D908" s="219" t="s">
        <v>285</v>
      </c>
      <c r="E908" s="348">
        <f t="shared" ref="E908:E971" si="14">IF(F908=0,G908,F908)</f>
        <v>214.67</v>
      </c>
      <c r="F908" s="220"/>
      <c r="G908" s="220">
        <v>214.67</v>
      </c>
    </row>
    <row r="909" spans="1:7">
      <c r="A909" s="219">
        <v>39777</v>
      </c>
      <c r="B909" s="212" t="s">
        <v>2517</v>
      </c>
      <c r="C909" s="219" t="s">
        <v>23</v>
      </c>
      <c r="D909" s="219" t="s">
        <v>285</v>
      </c>
      <c r="E909" s="348">
        <f t="shared" si="14"/>
        <v>272.08</v>
      </c>
      <c r="F909" s="220"/>
      <c r="G909" s="220">
        <v>272.08</v>
      </c>
    </row>
    <row r="910" spans="1:7">
      <c r="A910" s="219">
        <v>20254</v>
      </c>
      <c r="B910" s="212" t="s">
        <v>2518</v>
      </c>
      <c r="C910" s="219" t="s">
        <v>23</v>
      </c>
      <c r="D910" s="219" t="s">
        <v>285</v>
      </c>
      <c r="E910" s="348">
        <f t="shared" si="14"/>
        <v>19.75</v>
      </c>
      <c r="F910" s="220"/>
      <c r="G910" s="220">
        <v>19.75</v>
      </c>
    </row>
    <row r="911" spans="1:7">
      <c r="A911" s="219">
        <v>20253</v>
      </c>
      <c r="B911" s="212" t="s">
        <v>2519</v>
      </c>
      <c r="C911" s="219" t="s">
        <v>23</v>
      </c>
      <c r="D911" s="219" t="s">
        <v>285</v>
      </c>
      <c r="E911" s="348">
        <f t="shared" si="14"/>
        <v>64.849999999999994</v>
      </c>
      <c r="F911" s="220"/>
      <c r="G911" s="220">
        <v>64.849999999999994</v>
      </c>
    </row>
    <row r="912" spans="1:7">
      <c r="A912" s="219">
        <v>1872</v>
      </c>
      <c r="B912" s="212" t="s">
        <v>191</v>
      </c>
      <c r="C912" s="219" t="s">
        <v>23</v>
      </c>
      <c r="D912" s="219" t="s">
        <v>285</v>
      </c>
      <c r="E912" s="348">
        <f t="shared" si="14"/>
        <v>1.41</v>
      </c>
      <c r="F912" s="220">
        <v>1.41</v>
      </c>
      <c r="G912" s="220">
        <v>1.93</v>
      </c>
    </row>
    <row r="913" spans="1:7">
      <c r="A913" s="219">
        <v>1873</v>
      </c>
      <c r="B913" s="212" t="s">
        <v>2520</v>
      </c>
      <c r="C913" s="219" t="s">
        <v>23</v>
      </c>
      <c r="D913" s="219" t="s">
        <v>285</v>
      </c>
      <c r="E913" s="348">
        <f t="shared" si="14"/>
        <v>2.81</v>
      </c>
      <c r="F913" s="220">
        <v>2.81</v>
      </c>
      <c r="G913" s="220">
        <v>3.84</v>
      </c>
    </row>
    <row r="914" spans="1:7">
      <c r="A914" s="219">
        <v>14055</v>
      </c>
      <c r="B914" s="212" t="s">
        <v>2521</v>
      </c>
      <c r="C914" s="219" t="s">
        <v>23</v>
      </c>
      <c r="D914" s="219" t="s">
        <v>285</v>
      </c>
      <c r="E914" s="348">
        <f t="shared" si="14"/>
        <v>592.6</v>
      </c>
      <c r="F914" s="220"/>
      <c r="G914" s="220">
        <v>592.6</v>
      </c>
    </row>
    <row r="915" spans="1:7">
      <c r="A915" s="219">
        <v>11247</v>
      </c>
      <c r="B915" s="212" t="s">
        <v>2522</v>
      </c>
      <c r="C915" s="219" t="s">
        <v>23</v>
      </c>
      <c r="D915" s="219" t="s">
        <v>285</v>
      </c>
      <c r="E915" s="348">
        <f t="shared" si="14"/>
        <v>1246.96</v>
      </c>
      <c r="F915" s="220"/>
      <c r="G915" s="220">
        <v>1246.96</v>
      </c>
    </row>
    <row r="916" spans="1:7">
      <c r="A916" s="219">
        <v>11250</v>
      </c>
      <c r="B916" s="212" t="s">
        <v>2523</v>
      </c>
      <c r="C916" s="219" t="s">
        <v>23</v>
      </c>
      <c r="D916" s="219" t="s">
        <v>285</v>
      </c>
      <c r="E916" s="348">
        <f t="shared" si="14"/>
        <v>53.68</v>
      </c>
      <c r="F916" s="220"/>
      <c r="G916" s="220">
        <v>53.68</v>
      </c>
    </row>
    <row r="917" spans="1:7">
      <c r="A917" s="219">
        <v>11249</v>
      </c>
      <c r="B917" s="212" t="s">
        <v>2524</v>
      </c>
      <c r="C917" s="219" t="s">
        <v>23</v>
      </c>
      <c r="D917" s="219" t="s">
        <v>285</v>
      </c>
      <c r="E917" s="348">
        <f t="shared" si="14"/>
        <v>2435.75</v>
      </c>
      <c r="F917" s="220"/>
      <c r="G917" s="220">
        <v>2435.75</v>
      </c>
    </row>
    <row r="918" spans="1:7">
      <c r="A918" s="219">
        <v>11251</v>
      </c>
      <c r="B918" s="212" t="s">
        <v>2525</v>
      </c>
      <c r="C918" s="219" t="s">
        <v>23</v>
      </c>
      <c r="D918" s="219" t="s">
        <v>285</v>
      </c>
      <c r="E918" s="348">
        <f t="shared" si="14"/>
        <v>118.91</v>
      </c>
      <c r="F918" s="220"/>
      <c r="G918" s="220">
        <v>118.91</v>
      </c>
    </row>
    <row r="919" spans="1:7">
      <c r="A919" s="219">
        <v>11253</v>
      </c>
      <c r="B919" s="212" t="s">
        <v>2526</v>
      </c>
      <c r="C919" s="219" t="s">
        <v>23</v>
      </c>
      <c r="D919" s="219" t="s">
        <v>285</v>
      </c>
      <c r="E919" s="348">
        <f t="shared" si="14"/>
        <v>197.05</v>
      </c>
      <c r="F919" s="220"/>
      <c r="G919" s="220">
        <v>197.05</v>
      </c>
    </row>
    <row r="920" spans="1:7">
      <c r="A920" s="219">
        <v>11255</v>
      </c>
      <c r="B920" s="212" t="s">
        <v>2527</v>
      </c>
      <c r="C920" s="219" t="s">
        <v>23</v>
      </c>
      <c r="D920" s="219" t="s">
        <v>285</v>
      </c>
      <c r="E920" s="348">
        <f t="shared" si="14"/>
        <v>294.58</v>
      </c>
      <c r="F920" s="220"/>
      <c r="G920" s="220">
        <v>294.58</v>
      </c>
    </row>
    <row r="921" spans="1:7">
      <c r="A921" s="219">
        <v>11256</v>
      </c>
      <c r="B921" s="212" t="s">
        <v>2528</v>
      </c>
      <c r="C921" s="219" t="s">
        <v>23</v>
      </c>
      <c r="D921" s="219" t="s">
        <v>285</v>
      </c>
      <c r="E921" s="348">
        <f t="shared" si="14"/>
        <v>368.99</v>
      </c>
      <c r="F921" s="220"/>
      <c r="G921" s="220">
        <v>368.99</v>
      </c>
    </row>
    <row r="922" spans="1:7">
      <c r="A922" s="219">
        <v>39693</v>
      </c>
      <c r="B922" s="212" t="s">
        <v>2529</v>
      </c>
      <c r="C922" s="219" t="s">
        <v>23</v>
      </c>
      <c r="D922" s="219" t="s">
        <v>285</v>
      </c>
      <c r="E922" s="348">
        <f t="shared" si="14"/>
        <v>2317.4699999999998</v>
      </c>
      <c r="F922" s="220"/>
      <c r="G922" s="220">
        <v>2317.4699999999998</v>
      </c>
    </row>
    <row r="923" spans="1:7">
      <c r="A923" s="219">
        <v>39692</v>
      </c>
      <c r="B923" s="212" t="s">
        <v>2530</v>
      </c>
      <c r="C923" s="219" t="s">
        <v>23</v>
      </c>
      <c r="D923" s="219" t="s">
        <v>285</v>
      </c>
      <c r="E923" s="348">
        <f t="shared" si="14"/>
        <v>741.54</v>
      </c>
      <c r="F923" s="220"/>
      <c r="G923" s="220">
        <v>741.54</v>
      </c>
    </row>
    <row r="924" spans="1:7">
      <c r="A924" s="219">
        <v>1062</v>
      </c>
      <c r="B924" s="212" t="s">
        <v>1545</v>
      </c>
      <c r="C924" s="219" t="s">
        <v>23</v>
      </c>
      <c r="D924" s="219" t="s">
        <v>285</v>
      </c>
      <c r="E924" s="348">
        <f t="shared" si="14"/>
        <v>235</v>
      </c>
      <c r="F924" s="220"/>
      <c r="G924" s="220">
        <v>235</v>
      </c>
    </row>
    <row r="925" spans="1:7">
      <c r="A925" s="219">
        <v>39686</v>
      </c>
      <c r="B925" s="212" t="s">
        <v>2531</v>
      </c>
      <c r="C925" s="219" t="s">
        <v>23</v>
      </c>
      <c r="D925" s="219" t="s">
        <v>285</v>
      </c>
      <c r="E925" s="348">
        <f t="shared" si="14"/>
        <v>380.52</v>
      </c>
      <c r="F925" s="220"/>
      <c r="G925" s="220">
        <v>380.52</v>
      </c>
    </row>
    <row r="926" spans="1:7">
      <c r="A926" s="219">
        <v>43095</v>
      </c>
      <c r="B926" s="212" t="s">
        <v>2532</v>
      </c>
      <c r="C926" s="219" t="s">
        <v>23</v>
      </c>
      <c r="D926" s="219" t="s">
        <v>285</v>
      </c>
      <c r="E926" s="348">
        <f t="shared" si="14"/>
        <v>139.97</v>
      </c>
      <c r="F926" s="220">
        <v>139.97</v>
      </c>
      <c r="G926" s="220">
        <v>140.83000000000001</v>
      </c>
    </row>
    <row r="927" spans="1:7">
      <c r="A927" s="219">
        <v>1871</v>
      </c>
      <c r="B927" s="212" t="s">
        <v>2533</v>
      </c>
      <c r="C927" s="219" t="s">
        <v>23</v>
      </c>
      <c r="D927" s="219" t="s">
        <v>285</v>
      </c>
      <c r="E927" s="348">
        <f t="shared" si="14"/>
        <v>2.5299999999999998</v>
      </c>
      <c r="F927" s="220">
        <v>2.5299999999999998</v>
      </c>
      <c r="G927" s="220">
        <v>3.45</v>
      </c>
    </row>
    <row r="928" spans="1:7">
      <c r="A928" s="219">
        <v>12001</v>
      </c>
      <c r="B928" s="212" t="s">
        <v>2534</v>
      </c>
      <c r="C928" s="219" t="s">
        <v>23</v>
      </c>
      <c r="D928" s="219" t="s">
        <v>285</v>
      </c>
      <c r="E928" s="348">
        <f t="shared" si="14"/>
        <v>3.66</v>
      </c>
      <c r="F928" s="220">
        <v>3.66</v>
      </c>
      <c r="G928" s="220">
        <v>4.99</v>
      </c>
    </row>
    <row r="929" spans="1:7">
      <c r="A929" s="219">
        <v>11882</v>
      </c>
      <c r="B929" s="212" t="s">
        <v>2535</v>
      </c>
      <c r="C929" s="219" t="s">
        <v>23</v>
      </c>
      <c r="D929" s="219" t="s">
        <v>285</v>
      </c>
      <c r="E929" s="348">
        <f t="shared" si="14"/>
        <v>114.8</v>
      </c>
      <c r="F929" s="220"/>
      <c r="G929" s="220">
        <v>114.8</v>
      </c>
    </row>
    <row r="930" spans="1:7">
      <c r="A930" s="219">
        <v>1068</v>
      </c>
      <c r="B930" s="212" t="s">
        <v>2536</v>
      </c>
      <c r="C930" s="219" t="s">
        <v>23</v>
      </c>
      <c r="D930" s="219" t="s">
        <v>285</v>
      </c>
      <c r="E930" s="348">
        <f t="shared" si="14"/>
        <v>1550.11</v>
      </c>
      <c r="F930" s="220"/>
      <c r="G930" s="220">
        <v>1550.11</v>
      </c>
    </row>
    <row r="931" spans="1:7">
      <c r="A931" s="219">
        <v>39690</v>
      </c>
      <c r="B931" s="212" t="s">
        <v>2537</v>
      </c>
      <c r="C931" s="219" t="s">
        <v>23</v>
      </c>
      <c r="D931" s="219" t="s">
        <v>285</v>
      </c>
      <c r="E931" s="348">
        <f t="shared" si="14"/>
        <v>2600.5700000000002</v>
      </c>
      <c r="F931" s="220"/>
      <c r="G931" s="220">
        <v>2600.5700000000002</v>
      </c>
    </row>
    <row r="932" spans="1:7">
      <c r="A932" s="219">
        <v>39691</v>
      </c>
      <c r="B932" s="212" t="s">
        <v>2538</v>
      </c>
      <c r="C932" s="219" t="s">
        <v>23</v>
      </c>
      <c r="D932" s="219" t="s">
        <v>285</v>
      </c>
      <c r="E932" s="348">
        <f t="shared" si="14"/>
        <v>3270.79</v>
      </c>
      <c r="F932" s="220"/>
      <c r="G932" s="220">
        <v>3270.79</v>
      </c>
    </row>
    <row r="933" spans="1:7">
      <c r="A933" s="219">
        <v>39808</v>
      </c>
      <c r="B933" s="212" t="s">
        <v>2539</v>
      </c>
      <c r="C933" s="219" t="s">
        <v>23</v>
      </c>
      <c r="D933" s="219" t="s">
        <v>285</v>
      </c>
      <c r="E933" s="348">
        <f t="shared" si="14"/>
        <v>73.069999999999993</v>
      </c>
      <c r="F933" s="220">
        <v>73.069999999999993</v>
      </c>
      <c r="G933" s="220">
        <v>73.52</v>
      </c>
    </row>
    <row r="934" spans="1:7">
      <c r="A934" s="219">
        <v>39809</v>
      </c>
      <c r="B934" s="212" t="s">
        <v>2540</v>
      </c>
      <c r="C934" s="219" t="s">
        <v>23</v>
      </c>
      <c r="D934" s="219" t="s">
        <v>285</v>
      </c>
      <c r="E934" s="348">
        <f t="shared" si="14"/>
        <v>173.32</v>
      </c>
      <c r="F934" s="220">
        <v>173.32</v>
      </c>
      <c r="G934" s="220">
        <v>174.39</v>
      </c>
    </row>
    <row r="935" spans="1:7">
      <c r="A935" s="219">
        <v>43439</v>
      </c>
      <c r="B935" s="212" t="s">
        <v>2541</v>
      </c>
      <c r="C935" s="219" t="s">
        <v>23</v>
      </c>
      <c r="D935" s="219" t="s">
        <v>285</v>
      </c>
      <c r="E935" s="348">
        <f t="shared" si="14"/>
        <v>526.98</v>
      </c>
      <c r="F935" s="220"/>
      <c r="G935" s="220">
        <v>526.98</v>
      </c>
    </row>
    <row r="936" spans="1:7">
      <c r="A936" s="219">
        <v>5103</v>
      </c>
      <c r="B936" s="212" t="s">
        <v>2542</v>
      </c>
      <c r="C936" s="219" t="s">
        <v>23</v>
      </c>
      <c r="D936" s="219" t="s">
        <v>285</v>
      </c>
      <c r="E936" s="348">
        <f t="shared" si="14"/>
        <v>25.48</v>
      </c>
      <c r="F936" s="220">
        <v>25.48</v>
      </c>
      <c r="G936" s="220">
        <v>22.93</v>
      </c>
    </row>
    <row r="937" spans="1:7">
      <c r="A937" s="219">
        <v>11880</v>
      </c>
      <c r="B937" s="212" t="s">
        <v>2543</v>
      </c>
      <c r="C937" s="219" t="s">
        <v>23</v>
      </c>
      <c r="D937" s="219" t="s">
        <v>285</v>
      </c>
      <c r="E937" s="348">
        <f t="shared" si="14"/>
        <v>107.16</v>
      </c>
      <c r="F937" s="220">
        <v>107.16</v>
      </c>
      <c r="G937" s="220">
        <v>96.43</v>
      </c>
    </row>
    <row r="938" spans="1:7">
      <c r="A938" s="219">
        <v>11714</v>
      </c>
      <c r="B938" s="212" t="s">
        <v>2544</v>
      </c>
      <c r="C938" s="219" t="s">
        <v>23</v>
      </c>
      <c r="D938" s="219" t="s">
        <v>285</v>
      </c>
      <c r="E938" s="348">
        <f t="shared" si="14"/>
        <v>73</v>
      </c>
      <c r="F938" s="220">
        <v>73</v>
      </c>
      <c r="G938" s="220">
        <v>65.7</v>
      </c>
    </row>
    <row r="939" spans="1:7">
      <c r="A939" s="219">
        <v>11712</v>
      </c>
      <c r="B939" s="212" t="s">
        <v>2545</v>
      </c>
      <c r="C939" s="219" t="s">
        <v>23</v>
      </c>
      <c r="D939" s="219" t="s">
        <v>1699</v>
      </c>
      <c r="E939" s="348">
        <f t="shared" si="14"/>
        <v>47.67</v>
      </c>
      <c r="F939" s="220">
        <v>47.67</v>
      </c>
      <c r="G939" s="220">
        <v>42.9</v>
      </c>
    </row>
    <row r="940" spans="1:7">
      <c r="A940" s="219">
        <v>11717</v>
      </c>
      <c r="B940" s="212" t="s">
        <v>2546</v>
      </c>
      <c r="C940" s="219" t="s">
        <v>23</v>
      </c>
      <c r="D940" s="219" t="s">
        <v>285</v>
      </c>
      <c r="E940" s="348">
        <f t="shared" si="14"/>
        <v>57.46</v>
      </c>
      <c r="F940" s="220">
        <v>57.46</v>
      </c>
      <c r="G940" s="220">
        <v>51.71</v>
      </c>
    </row>
    <row r="941" spans="1:7">
      <c r="A941" s="219">
        <v>1106</v>
      </c>
      <c r="B941" s="212" t="s">
        <v>1303</v>
      </c>
      <c r="C941" s="219" t="s">
        <v>63</v>
      </c>
      <c r="D941" s="219" t="s">
        <v>1699</v>
      </c>
      <c r="E941" s="348">
        <f t="shared" si="14"/>
        <v>1.4</v>
      </c>
      <c r="F941" s="220">
        <v>1.4</v>
      </c>
      <c r="G941" s="220">
        <v>0.95</v>
      </c>
    </row>
    <row r="942" spans="1:7">
      <c r="A942" s="219">
        <v>11161</v>
      </c>
      <c r="B942" s="212" t="s">
        <v>2547</v>
      </c>
      <c r="C942" s="219" t="s">
        <v>63</v>
      </c>
      <c r="D942" s="219" t="s">
        <v>285</v>
      </c>
      <c r="E942" s="348">
        <f t="shared" si="14"/>
        <v>2.34</v>
      </c>
      <c r="F942" s="220">
        <v>2.34</v>
      </c>
      <c r="G942" s="220">
        <v>1.58</v>
      </c>
    </row>
    <row r="943" spans="1:7">
      <c r="A943" s="219">
        <v>1107</v>
      </c>
      <c r="B943" s="212" t="s">
        <v>2548</v>
      </c>
      <c r="C943" s="219" t="s">
        <v>63</v>
      </c>
      <c r="D943" s="219" t="s">
        <v>285</v>
      </c>
      <c r="E943" s="348">
        <f t="shared" si="14"/>
        <v>1.19</v>
      </c>
      <c r="F943" s="220">
        <v>1.19</v>
      </c>
      <c r="G943" s="220">
        <v>0.81</v>
      </c>
    </row>
    <row r="944" spans="1:7">
      <c r="A944" s="219">
        <v>44479</v>
      </c>
      <c r="B944" s="212" t="s">
        <v>2549</v>
      </c>
      <c r="C944" s="219" t="s">
        <v>63</v>
      </c>
      <c r="D944" s="219" t="s">
        <v>285</v>
      </c>
      <c r="E944" s="348">
        <f t="shared" si="14"/>
        <v>0.17</v>
      </c>
      <c r="F944" s="220">
        <v>0.17</v>
      </c>
      <c r="G944" s="220">
        <v>0.12</v>
      </c>
    </row>
    <row r="945" spans="1:7">
      <c r="A945" s="219">
        <v>4759</v>
      </c>
      <c r="B945" s="212" t="s">
        <v>1339</v>
      </c>
      <c r="C945" s="219" t="s">
        <v>134</v>
      </c>
      <c r="D945" s="219" t="s">
        <v>285</v>
      </c>
      <c r="E945" s="348">
        <f t="shared" si="14"/>
        <v>20.350000000000001</v>
      </c>
      <c r="F945" s="220">
        <v>20.350000000000001</v>
      </c>
      <c r="G945" s="220">
        <v>24.6</v>
      </c>
    </row>
    <row r="946" spans="1:7">
      <c r="A946" s="219">
        <v>41068</v>
      </c>
      <c r="B946" s="212" t="s">
        <v>2550</v>
      </c>
      <c r="C946" s="219" t="s">
        <v>426</v>
      </c>
      <c r="D946" s="219" t="s">
        <v>285</v>
      </c>
      <c r="E946" s="348">
        <f t="shared" si="14"/>
        <v>3588.42</v>
      </c>
      <c r="F946" s="220">
        <v>3588.42</v>
      </c>
      <c r="G946" s="220">
        <v>4313.51</v>
      </c>
    </row>
    <row r="947" spans="1:7">
      <c r="A947" s="219">
        <v>12618</v>
      </c>
      <c r="B947" s="212" t="s">
        <v>2551</v>
      </c>
      <c r="C947" s="219" t="s">
        <v>23</v>
      </c>
      <c r="D947" s="219" t="s">
        <v>285</v>
      </c>
      <c r="E947" s="348">
        <f t="shared" si="14"/>
        <v>168.05</v>
      </c>
      <c r="F947" s="220">
        <v>168.05</v>
      </c>
      <c r="G947" s="220">
        <v>179.59</v>
      </c>
    </row>
    <row r="948" spans="1:7">
      <c r="A948" s="219">
        <v>1108</v>
      </c>
      <c r="B948" s="212" t="s">
        <v>2552</v>
      </c>
      <c r="C948" s="219" t="s">
        <v>65</v>
      </c>
      <c r="D948" s="219" t="s">
        <v>285</v>
      </c>
      <c r="E948" s="348">
        <f t="shared" si="14"/>
        <v>25.28</v>
      </c>
      <c r="F948" s="220"/>
      <c r="G948" s="220">
        <v>25.28</v>
      </c>
    </row>
    <row r="949" spans="1:7">
      <c r="A949" s="219">
        <v>1117</v>
      </c>
      <c r="B949" s="212" t="s">
        <v>2553</v>
      </c>
      <c r="C949" s="219" t="s">
        <v>65</v>
      </c>
      <c r="D949" s="219" t="s">
        <v>285</v>
      </c>
      <c r="E949" s="348">
        <f t="shared" si="14"/>
        <v>25.48</v>
      </c>
      <c r="F949" s="220"/>
      <c r="G949" s="220">
        <v>25.48</v>
      </c>
    </row>
    <row r="950" spans="1:7">
      <c r="A950" s="219">
        <v>1118</v>
      </c>
      <c r="B950" s="212" t="s">
        <v>2554</v>
      </c>
      <c r="C950" s="219" t="s">
        <v>65</v>
      </c>
      <c r="D950" s="219" t="s">
        <v>285</v>
      </c>
      <c r="E950" s="348">
        <f t="shared" si="14"/>
        <v>30.11</v>
      </c>
      <c r="F950" s="220"/>
      <c r="G950" s="220">
        <v>30.11</v>
      </c>
    </row>
    <row r="951" spans="1:7">
      <c r="A951" s="219">
        <v>1110</v>
      </c>
      <c r="B951" s="212" t="s">
        <v>2555</v>
      </c>
      <c r="C951" s="219" t="s">
        <v>65</v>
      </c>
      <c r="D951" s="219" t="s">
        <v>285</v>
      </c>
      <c r="E951" s="348">
        <f t="shared" si="14"/>
        <v>30.11</v>
      </c>
      <c r="F951" s="220"/>
      <c r="G951" s="220">
        <v>30.11</v>
      </c>
    </row>
    <row r="952" spans="1:7">
      <c r="A952" s="219">
        <v>40784</v>
      </c>
      <c r="B952" s="212" t="s">
        <v>2556</v>
      </c>
      <c r="C952" s="219" t="s">
        <v>65</v>
      </c>
      <c r="D952" s="219" t="s">
        <v>285</v>
      </c>
      <c r="E952" s="348">
        <f t="shared" si="14"/>
        <v>83.05</v>
      </c>
      <c r="F952" s="220"/>
      <c r="G952" s="220">
        <v>83.05</v>
      </c>
    </row>
    <row r="953" spans="1:7">
      <c r="A953" s="219">
        <v>40782</v>
      </c>
      <c r="B953" s="212" t="s">
        <v>2557</v>
      </c>
      <c r="C953" s="219" t="s">
        <v>65</v>
      </c>
      <c r="D953" s="219" t="s">
        <v>285</v>
      </c>
      <c r="E953" s="348">
        <f t="shared" si="14"/>
        <v>32.590000000000003</v>
      </c>
      <c r="F953" s="220"/>
      <c r="G953" s="220">
        <v>32.590000000000003</v>
      </c>
    </row>
    <row r="954" spans="1:7">
      <c r="A954" s="219">
        <v>40783</v>
      </c>
      <c r="B954" s="212" t="s">
        <v>2558</v>
      </c>
      <c r="C954" s="219" t="s">
        <v>65</v>
      </c>
      <c r="D954" s="219" t="s">
        <v>285</v>
      </c>
      <c r="E954" s="348">
        <f t="shared" si="14"/>
        <v>42.45</v>
      </c>
      <c r="F954" s="220"/>
      <c r="G954" s="220">
        <v>42.45</v>
      </c>
    </row>
    <row r="955" spans="1:7">
      <c r="A955" s="219">
        <v>1109</v>
      </c>
      <c r="B955" s="212" t="s">
        <v>2559</v>
      </c>
      <c r="C955" s="219" t="s">
        <v>65</v>
      </c>
      <c r="D955" s="219" t="s">
        <v>285</v>
      </c>
      <c r="E955" s="348">
        <f t="shared" si="14"/>
        <v>25.28</v>
      </c>
      <c r="F955" s="220"/>
      <c r="G955" s="220">
        <v>25.28</v>
      </c>
    </row>
    <row r="956" spans="1:7">
      <c r="A956" s="219">
        <v>1119</v>
      </c>
      <c r="B956" s="212" t="s">
        <v>2560</v>
      </c>
      <c r="C956" s="219" t="s">
        <v>65</v>
      </c>
      <c r="D956" s="219" t="s">
        <v>285</v>
      </c>
      <c r="E956" s="348">
        <f t="shared" si="14"/>
        <v>16.29</v>
      </c>
      <c r="F956" s="220"/>
      <c r="G956" s="220">
        <v>16.29</v>
      </c>
    </row>
    <row r="957" spans="1:7">
      <c r="A957" s="219">
        <v>13115</v>
      </c>
      <c r="B957" s="212" t="s">
        <v>2561</v>
      </c>
      <c r="C957" s="219" t="s">
        <v>65</v>
      </c>
      <c r="D957" s="219" t="s">
        <v>285</v>
      </c>
      <c r="E957" s="348">
        <f t="shared" si="14"/>
        <v>25.13</v>
      </c>
      <c r="F957" s="220"/>
      <c r="G957" s="220">
        <v>25.13</v>
      </c>
    </row>
    <row r="958" spans="1:7">
      <c r="A958" s="219">
        <v>10541</v>
      </c>
      <c r="B958" s="212" t="s">
        <v>1459</v>
      </c>
      <c r="C958" s="219" t="s">
        <v>65</v>
      </c>
      <c r="D958" s="219" t="s">
        <v>285</v>
      </c>
      <c r="E958" s="348">
        <f t="shared" si="14"/>
        <v>30.71</v>
      </c>
      <c r="F958" s="220"/>
      <c r="G958" s="220">
        <v>30.71</v>
      </c>
    </row>
    <row r="959" spans="1:7">
      <c r="A959" s="219">
        <v>10542</v>
      </c>
      <c r="B959" s="212" t="s">
        <v>2562</v>
      </c>
      <c r="C959" s="219" t="s">
        <v>65</v>
      </c>
      <c r="D959" s="219" t="s">
        <v>285</v>
      </c>
      <c r="E959" s="348">
        <f t="shared" si="14"/>
        <v>40.159999999999997</v>
      </c>
      <c r="F959" s="220"/>
      <c r="G959" s="220">
        <v>40.159999999999997</v>
      </c>
    </row>
    <row r="960" spans="1:7">
      <c r="A960" s="219">
        <v>10543</v>
      </c>
      <c r="B960" s="212" t="s">
        <v>2563</v>
      </c>
      <c r="C960" s="219" t="s">
        <v>65</v>
      </c>
      <c r="D960" s="219" t="s">
        <v>285</v>
      </c>
      <c r="E960" s="348">
        <f t="shared" si="14"/>
        <v>65.16</v>
      </c>
      <c r="F960" s="220"/>
      <c r="G960" s="220">
        <v>65.16</v>
      </c>
    </row>
    <row r="961" spans="1:7">
      <c r="A961" s="219">
        <v>10544</v>
      </c>
      <c r="B961" s="212" t="s">
        <v>2564</v>
      </c>
      <c r="C961" s="219" t="s">
        <v>65</v>
      </c>
      <c r="D961" s="219" t="s">
        <v>285</v>
      </c>
      <c r="E961" s="348">
        <f t="shared" si="14"/>
        <v>84.28</v>
      </c>
      <c r="F961" s="220"/>
      <c r="G961" s="220">
        <v>84.28</v>
      </c>
    </row>
    <row r="962" spans="1:7">
      <c r="A962" s="219">
        <v>10545</v>
      </c>
      <c r="B962" s="212" t="s">
        <v>2565</v>
      </c>
      <c r="C962" s="219" t="s">
        <v>65</v>
      </c>
      <c r="D962" s="219" t="s">
        <v>285</v>
      </c>
      <c r="E962" s="348">
        <f t="shared" si="14"/>
        <v>157.51</v>
      </c>
      <c r="F962" s="220"/>
      <c r="G962" s="220">
        <v>157.51</v>
      </c>
    </row>
    <row r="963" spans="1:7">
      <c r="A963" s="219">
        <v>38365</v>
      </c>
      <c r="B963" s="212" t="s">
        <v>1334</v>
      </c>
      <c r="C963" s="219" t="s">
        <v>53</v>
      </c>
      <c r="D963" s="219" t="s">
        <v>285</v>
      </c>
      <c r="E963" s="348">
        <f t="shared" si="14"/>
        <v>1.73</v>
      </c>
      <c r="F963" s="220">
        <v>1.73</v>
      </c>
      <c r="G963" s="220">
        <v>2.2200000000000002</v>
      </c>
    </row>
    <row r="964" spans="1:7">
      <c r="A964" s="219">
        <v>44056</v>
      </c>
      <c r="B964" s="212" t="s">
        <v>2566</v>
      </c>
      <c r="C964" s="219" t="s">
        <v>23</v>
      </c>
      <c r="D964" s="219" t="s">
        <v>285</v>
      </c>
      <c r="E964" s="348">
        <f t="shared" si="14"/>
        <v>470130.1</v>
      </c>
      <c r="F964" s="220"/>
      <c r="G964" s="220">
        <v>470130.1</v>
      </c>
    </row>
    <row r="965" spans="1:7">
      <c r="A965" s="219">
        <v>44057</v>
      </c>
      <c r="B965" s="212" t="s">
        <v>2567</v>
      </c>
      <c r="C965" s="219" t="s">
        <v>23</v>
      </c>
      <c r="D965" s="219" t="s">
        <v>1699</v>
      </c>
      <c r="E965" s="348">
        <f t="shared" si="14"/>
        <v>501773.5</v>
      </c>
      <c r="F965" s="220"/>
      <c r="G965" s="220">
        <v>501773.5</v>
      </c>
    </row>
    <row r="966" spans="1:7">
      <c r="A966" s="219">
        <v>37754</v>
      </c>
      <c r="B966" s="212" t="s">
        <v>2568</v>
      </c>
      <c r="C966" s="219" t="s">
        <v>23</v>
      </c>
      <c r="D966" s="219" t="s">
        <v>285</v>
      </c>
      <c r="E966" s="348">
        <f t="shared" si="14"/>
        <v>518770.52</v>
      </c>
      <c r="F966" s="220"/>
      <c r="G966" s="220">
        <v>518770.52</v>
      </c>
    </row>
    <row r="967" spans="1:7">
      <c r="A967" s="219">
        <v>37757</v>
      </c>
      <c r="B967" s="212" t="s">
        <v>2569</v>
      </c>
      <c r="C967" s="219" t="s">
        <v>23</v>
      </c>
      <c r="D967" s="219" t="s">
        <v>285</v>
      </c>
      <c r="E967" s="348">
        <f t="shared" si="14"/>
        <v>578621.71</v>
      </c>
      <c r="F967" s="220"/>
      <c r="G967" s="220">
        <v>578621.71</v>
      </c>
    </row>
    <row r="968" spans="1:7">
      <c r="A968" s="219">
        <v>44058</v>
      </c>
      <c r="B968" s="212" t="s">
        <v>2570</v>
      </c>
      <c r="C968" s="219" t="s">
        <v>23</v>
      </c>
      <c r="D968" s="219" t="s">
        <v>285</v>
      </c>
      <c r="E968" s="348">
        <f t="shared" si="14"/>
        <v>546978.31999999995</v>
      </c>
      <c r="F968" s="220"/>
      <c r="G968" s="220">
        <v>546978.31999999995</v>
      </c>
    </row>
    <row r="969" spans="1:7">
      <c r="A969" s="219">
        <v>37752</v>
      </c>
      <c r="B969" s="212" t="s">
        <v>1555</v>
      </c>
      <c r="C969" s="219" t="s">
        <v>23</v>
      </c>
      <c r="D969" s="219" t="s">
        <v>285</v>
      </c>
      <c r="E969" s="348">
        <f t="shared" si="14"/>
        <v>569580.71</v>
      </c>
      <c r="F969" s="220"/>
      <c r="G969" s="220">
        <v>569580.71</v>
      </c>
    </row>
    <row r="970" spans="1:7">
      <c r="A970" s="219">
        <v>44059</v>
      </c>
      <c r="B970" s="212" t="s">
        <v>2571</v>
      </c>
      <c r="C970" s="219" t="s">
        <v>23</v>
      </c>
      <c r="D970" s="219" t="s">
        <v>285</v>
      </c>
      <c r="E970" s="348">
        <f t="shared" si="14"/>
        <v>450240</v>
      </c>
      <c r="F970" s="220"/>
      <c r="G970" s="220">
        <v>450240</v>
      </c>
    </row>
    <row r="971" spans="1:7">
      <c r="A971" s="219">
        <v>37750</v>
      </c>
      <c r="B971" s="212" t="s">
        <v>2572</v>
      </c>
      <c r="C971" s="219" t="s">
        <v>23</v>
      </c>
      <c r="D971" s="219" t="s">
        <v>285</v>
      </c>
      <c r="E971" s="348">
        <f t="shared" si="14"/>
        <v>451144.1</v>
      </c>
      <c r="F971" s="220"/>
      <c r="G971" s="220">
        <v>451144.1</v>
      </c>
    </row>
    <row r="972" spans="1:7">
      <c r="A972" s="219">
        <v>37758</v>
      </c>
      <c r="B972" s="212" t="s">
        <v>1231</v>
      </c>
      <c r="C972" s="219" t="s">
        <v>23</v>
      </c>
      <c r="D972" s="219" t="s">
        <v>285</v>
      </c>
      <c r="E972" s="348">
        <f t="shared" ref="E972:E1035" si="15">IF(F972=0,G972,F972)</f>
        <v>717852.52</v>
      </c>
      <c r="F972" s="220"/>
      <c r="G972" s="220">
        <v>717852.52</v>
      </c>
    </row>
    <row r="973" spans="1:7">
      <c r="A973" s="219">
        <v>44060</v>
      </c>
      <c r="B973" s="212" t="s">
        <v>2573</v>
      </c>
      <c r="C973" s="219" t="s">
        <v>23</v>
      </c>
      <c r="D973" s="219" t="s">
        <v>285</v>
      </c>
      <c r="E973" s="348">
        <f t="shared" si="15"/>
        <v>694346.04</v>
      </c>
      <c r="F973" s="220"/>
      <c r="G973" s="220">
        <v>694346.04</v>
      </c>
    </row>
    <row r="974" spans="1:7">
      <c r="A974" s="219">
        <v>37749</v>
      </c>
      <c r="B974" s="212" t="s">
        <v>2574</v>
      </c>
      <c r="C974" s="219" t="s">
        <v>23</v>
      </c>
      <c r="D974" s="219" t="s">
        <v>285</v>
      </c>
      <c r="E974" s="348">
        <f t="shared" si="15"/>
        <v>741359.05</v>
      </c>
      <c r="F974" s="220"/>
      <c r="G974" s="220">
        <v>741359.05</v>
      </c>
    </row>
    <row r="975" spans="1:7">
      <c r="A975" s="219">
        <v>44061</v>
      </c>
      <c r="B975" s="212" t="s">
        <v>2575</v>
      </c>
      <c r="C975" s="219" t="s">
        <v>23</v>
      </c>
      <c r="D975" s="219" t="s">
        <v>285</v>
      </c>
      <c r="E975" s="348">
        <f t="shared" si="15"/>
        <v>680784.6</v>
      </c>
      <c r="F975" s="220"/>
      <c r="G975" s="220">
        <v>680784.6</v>
      </c>
    </row>
    <row r="976" spans="1:7">
      <c r="A976" s="219">
        <v>1159</v>
      </c>
      <c r="B976" s="212" t="s">
        <v>2576</v>
      </c>
      <c r="C976" s="219" t="s">
        <v>23</v>
      </c>
      <c r="D976" s="219" t="s">
        <v>1699</v>
      </c>
      <c r="E976" s="348">
        <f t="shared" si="15"/>
        <v>260919.17</v>
      </c>
      <c r="F976" s="220">
        <v>260919.17</v>
      </c>
      <c r="G976" s="220">
        <v>260919.17</v>
      </c>
    </row>
    <row r="977" spans="1:7">
      <c r="A977" s="219">
        <v>12114</v>
      </c>
      <c r="B977" s="212" t="s">
        <v>2577</v>
      </c>
      <c r="C977" s="219" t="s">
        <v>23</v>
      </c>
      <c r="D977" s="219" t="s">
        <v>285</v>
      </c>
      <c r="E977" s="348">
        <f t="shared" si="15"/>
        <v>120.18</v>
      </c>
      <c r="F977" s="220">
        <v>120.18</v>
      </c>
      <c r="G977" s="220">
        <v>143.04</v>
      </c>
    </row>
    <row r="978" spans="1:7">
      <c r="A978" s="219">
        <v>38106</v>
      </c>
      <c r="B978" s="212" t="s">
        <v>2578</v>
      </c>
      <c r="C978" s="219" t="s">
        <v>23</v>
      </c>
      <c r="D978" s="219" t="s">
        <v>285</v>
      </c>
      <c r="E978" s="348">
        <f t="shared" si="15"/>
        <v>16.329999999999998</v>
      </c>
      <c r="F978" s="220">
        <v>16.329999999999998</v>
      </c>
      <c r="G978" s="220">
        <v>19.440000000000001</v>
      </c>
    </row>
    <row r="979" spans="1:7">
      <c r="A979" s="219">
        <v>38085</v>
      </c>
      <c r="B979" s="212" t="s">
        <v>2579</v>
      </c>
      <c r="C979" s="219" t="s">
        <v>23</v>
      </c>
      <c r="D979" s="219" t="s">
        <v>285</v>
      </c>
      <c r="E979" s="348">
        <f t="shared" si="15"/>
        <v>19.29</v>
      </c>
      <c r="F979" s="220">
        <v>19.29</v>
      </c>
      <c r="G979" s="220">
        <v>22.96</v>
      </c>
    </row>
    <row r="980" spans="1:7">
      <c r="A980" s="219">
        <v>659</v>
      </c>
      <c r="B980" s="212" t="s">
        <v>2580</v>
      </c>
      <c r="C980" s="219" t="s">
        <v>23</v>
      </c>
      <c r="D980" s="219" t="s">
        <v>285</v>
      </c>
      <c r="E980" s="348">
        <f t="shared" si="15"/>
        <v>3</v>
      </c>
      <c r="F980" s="220">
        <v>3</v>
      </c>
      <c r="G980" s="220">
        <v>2.79</v>
      </c>
    </row>
    <row r="981" spans="1:7">
      <c r="A981" s="219">
        <v>660</v>
      </c>
      <c r="B981" s="212" t="s">
        <v>2581</v>
      </c>
      <c r="C981" s="219" t="s">
        <v>23</v>
      </c>
      <c r="D981" s="219" t="s">
        <v>285</v>
      </c>
      <c r="E981" s="348">
        <f t="shared" si="15"/>
        <v>3.6</v>
      </c>
      <c r="F981" s="220">
        <v>3.6</v>
      </c>
      <c r="G981" s="220">
        <v>3.34</v>
      </c>
    </row>
    <row r="982" spans="1:7">
      <c r="A982" s="219">
        <v>658</v>
      </c>
      <c r="B982" s="212" t="s">
        <v>2582</v>
      </c>
      <c r="C982" s="219" t="s">
        <v>23</v>
      </c>
      <c r="D982" s="219" t="s">
        <v>285</v>
      </c>
      <c r="E982" s="348">
        <f t="shared" si="15"/>
        <v>2.0299999999999998</v>
      </c>
      <c r="F982" s="220">
        <v>2.0299999999999998</v>
      </c>
      <c r="G982" s="220">
        <v>1.89</v>
      </c>
    </row>
    <row r="983" spans="1:7">
      <c r="A983" s="219">
        <v>38599</v>
      </c>
      <c r="B983" s="212" t="s">
        <v>2583</v>
      </c>
      <c r="C983" s="219" t="s">
        <v>23</v>
      </c>
      <c r="D983" s="219" t="s">
        <v>285</v>
      </c>
      <c r="E983" s="348">
        <f t="shared" si="15"/>
        <v>6.25</v>
      </c>
      <c r="F983" s="220">
        <v>6.25</v>
      </c>
      <c r="G983" s="220">
        <v>5.81</v>
      </c>
    </row>
    <row r="984" spans="1:7">
      <c r="A984" s="219">
        <v>38596</v>
      </c>
      <c r="B984" s="212" t="s">
        <v>2584</v>
      </c>
      <c r="C984" s="219" t="s">
        <v>23</v>
      </c>
      <c r="D984" s="219" t="s">
        <v>285</v>
      </c>
      <c r="E984" s="348">
        <f t="shared" si="15"/>
        <v>5.19</v>
      </c>
      <c r="F984" s="220">
        <v>5.19</v>
      </c>
      <c r="G984" s="220">
        <v>4.82</v>
      </c>
    </row>
    <row r="985" spans="1:7">
      <c r="A985" s="219">
        <v>38600</v>
      </c>
      <c r="B985" s="212" t="s">
        <v>2585</v>
      </c>
      <c r="C985" s="219" t="s">
        <v>23</v>
      </c>
      <c r="D985" s="219" t="s">
        <v>285</v>
      </c>
      <c r="E985" s="348">
        <f t="shared" si="15"/>
        <v>6.63</v>
      </c>
      <c r="F985" s="220">
        <v>6.63</v>
      </c>
      <c r="G985" s="220">
        <v>6.16</v>
      </c>
    </row>
    <row r="986" spans="1:7">
      <c r="A986" s="219">
        <v>38597</v>
      </c>
      <c r="B986" s="212" t="s">
        <v>2586</v>
      </c>
      <c r="C986" s="219" t="s">
        <v>23</v>
      </c>
      <c r="D986" s="219" t="s">
        <v>285</v>
      </c>
      <c r="E986" s="348">
        <f t="shared" si="15"/>
        <v>5.22</v>
      </c>
      <c r="F986" s="220">
        <v>5.22</v>
      </c>
      <c r="G986" s="220">
        <v>4.8499999999999996</v>
      </c>
    </row>
    <row r="987" spans="1:7">
      <c r="A987" s="219">
        <v>38548</v>
      </c>
      <c r="B987" s="212" t="s">
        <v>2587</v>
      </c>
      <c r="C987" s="219" t="s">
        <v>23</v>
      </c>
      <c r="D987" s="219" t="s">
        <v>285</v>
      </c>
      <c r="E987" s="348">
        <f t="shared" si="15"/>
        <v>2.4</v>
      </c>
      <c r="F987" s="220">
        <v>2.4</v>
      </c>
      <c r="G987" s="220">
        <v>1.79</v>
      </c>
    </row>
    <row r="988" spans="1:7">
      <c r="A988" s="219">
        <v>34649</v>
      </c>
      <c r="B988" s="212" t="s">
        <v>2588</v>
      </c>
      <c r="C988" s="219" t="s">
        <v>23</v>
      </c>
      <c r="D988" s="219" t="s">
        <v>285</v>
      </c>
      <c r="E988" s="348">
        <f t="shared" si="15"/>
        <v>3.52</v>
      </c>
      <c r="F988" s="220">
        <v>3.52</v>
      </c>
      <c r="G988" s="220">
        <v>2.63</v>
      </c>
    </row>
    <row r="989" spans="1:7">
      <c r="A989" s="219">
        <v>34655</v>
      </c>
      <c r="B989" s="212" t="s">
        <v>2589</v>
      </c>
      <c r="C989" s="219" t="s">
        <v>23</v>
      </c>
      <c r="D989" s="219" t="s">
        <v>285</v>
      </c>
      <c r="E989" s="348">
        <f t="shared" si="15"/>
        <v>5.17</v>
      </c>
      <c r="F989" s="220">
        <v>5.17</v>
      </c>
      <c r="G989" s="220">
        <v>3.86</v>
      </c>
    </row>
    <row r="990" spans="1:7">
      <c r="A990" s="219">
        <v>40607</v>
      </c>
      <c r="B990" s="212" t="s">
        <v>2590</v>
      </c>
      <c r="C990" s="219" t="s">
        <v>23</v>
      </c>
      <c r="D990" s="219" t="s">
        <v>285</v>
      </c>
      <c r="E990" s="348">
        <f t="shared" si="15"/>
        <v>4.57</v>
      </c>
      <c r="F990" s="220">
        <v>4.57</v>
      </c>
      <c r="G990" s="220">
        <v>5.24</v>
      </c>
    </row>
    <row r="991" spans="1:7">
      <c r="A991" s="219">
        <v>567</v>
      </c>
      <c r="B991" s="212" t="s">
        <v>2591</v>
      </c>
      <c r="C991" s="219" t="s">
        <v>65</v>
      </c>
      <c r="D991" s="219" t="s">
        <v>285</v>
      </c>
      <c r="E991" s="348">
        <f t="shared" si="15"/>
        <v>12.3</v>
      </c>
      <c r="F991" s="220">
        <v>12.3</v>
      </c>
      <c r="G991" s="220">
        <v>12.3</v>
      </c>
    </row>
    <row r="992" spans="1:7">
      <c r="A992" s="219">
        <v>574</v>
      </c>
      <c r="B992" s="212" t="s">
        <v>2592</v>
      </c>
      <c r="C992" s="219" t="s">
        <v>65</v>
      </c>
      <c r="D992" s="219" t="s">
        <v>285</v>
      </c>
      <c r="E992" s="348">
        <f t="shared" si="15"/>
        <v>32.340000000000003</v>
      </c>
      <c r="F992" s="220">
        <v>32.340000000000003</v>
      </c>
      <c r="G992" s="220">
        <v>32.340000000000003</v>
      </c>
    </row>
    <row r="993" spans="1:7">
      <c r="A993" s="219">
        <v>568</v>
      </c>
      <c r="B993" s="212" t="s">
        <v>2593</v>
      </c>
      <c r="C993" s="219" t="s">
        <v>65</v>
      </c>
      <c r="D993" s="219" t="s">
        <v>285</v>
      </c>
      <c r="E993" s="348">
        <f t="shared" si="15"/>
        <v>68.14</v>
      </c>
      <c r="F993" s="220">
        <v>68.14</v>
      </c>
      <c r="G993" s="220">
        <v>68.14</v>
      </c>
    </row>
    <row r="994" spans="1:7">
      <c r="A994" s="219">
        <v>4777</v>
      </c>
      <c r="B994" s="212" t="s">
        <v>2594</v>
      </c>
      <c r="C994" s="219" t="s">
        <v>63</v>
      </c>
      <c r="D994" s="219" t="s">
        <v>285</v>
      </c>
      <c r="E994" s="348">
        <f t="shared" si="15"/>
        <v>8.02</v>
      </c>
      <c r="F994" s="220"/>
      <c r="G994" s="220">
        <v>8.02</v>
      </c>
    </row>
    <row r="995" spans="1:7">
      <c r="A995" s="219">
        <v>592</v>
      </c>
      <c r="B995" s="212" t="s">
        <v>2595</v>
      </c>
      <c r="C995" s="219" t="s">
        <v>63</v>
      </c>
      <c r="D995" s="219" t="s">
        <v>1699</v>
      </c>
      <c r="E995" s="348">
        <f t="shared" si="15"/>
        <v>38.94</v>
      </c>
      <c r="F995" s="220"/>
      <c r="G995" s="220">
        <v>38.94</v>
      </c>
    </row>
    <row r="996" spans="1:7">
      <c r="A996" s="219">
        <v>586</v>
      </c>
      <c r="B996" s="212" t="s">
        <v>1341</v>
      </c>
      <c r="C996" s="219" t="s">
        <v>65</v>
      </c>
      <c r="D996" s="219" t="s">
        <v>285</v>
      </c>
      <c r="E996" s="348">
        <f t="shared" si="15"/>
        <v>22.89</v>
      </c>
      <c r="F996" s="220"/>
      <c r="G996" s="220">
        <v>22.89</v>
      </c>
    </row>
    <row r="997" spans="1:7">
      <c r="A997" s="219">
        <v>588</v>
      </c>
      <c r="B997" s="212" t="s">
        <v>2596</v>
      </c>
      <c r="C997" s="219" t="s">
        <v>65</v>
      </c>
      <c r="D997" s="219" t="s">
        <v>285</v>
      </c>
      <c r="E997" s="348">
        <f t="shared" si="15"/>
        <v>36.21</v>
      </c>
      <c r="F997" s="220"/>
      <c r="G997" s="220">
        <v>36.21</v>
      </c>
    </row>
    <row r="998" spans="1:7">
      <c r="A998" s="219">
        <v>591</v>
      </c>
      <c r="B998" s="212" t="s">
        <v>2597</v>
      </c>
      <c r="C998" s="219" t="s">
        <v>63</v>
      </c>
      <c r="D998" s="219" t="s">
        <v>285</v>
      </c>
      <c r="E998" s="348">
        <f t="shared" si="15"/>
        <v>36.340000000000003</v>
      </c>
      <c r="F998" s="220"/>
      <c r="G998" s="220">
        <v>36.340000000000003</v>
      </c>
    </row>
    <row r="999" spans="1:7">
      <c r="A999" s="219">
        <v>584</v>
      </c>
      <c r="B999" s="212" t="s">
        <v>2598</v>
      </c>
      <c r="C999" s="219" t="s">
        <v>65</v>
      </c>
      <c r="D999" s="219" t="s">
        <v>285</v>
      </c>
      <c r="E999" s="348">
        <f t="shared" si="15"/>
        <v>38.68</v>
      </c>
      <c r="F999" s="220"/>
      <c r="G999" s="220">
        <v>38.68</v>
      </c>
    </row>
    <row r="1000" spans="1:7">
      <c r="A1000" s="219">
        <v>589</v>
      </c>
      <c r="B1000" s="212" t="s">
        <v>2599</v>
      </c>
      <c r="C1000" s="219" t="s">
        <v>65</v>
      </c>
      <c r="D1000" s="219" t="s">
        <v>285</v>
      </c>
      <c r="E1000" s="348">
        <f t="shared" si="15"/>
        <v>61.21</v>
      </c>
      <c r="F1000" s="220"/>
      <c r="G1000" s="220">
        <v>61.21</v>
      </c>
    </row>
    <row r="1001" spans="1:7">
      <c r="A1001" s="219">
        <v>1165</v>
      </c>
      <c r="B1001" s="212" t="s">
        <v>2600</v>
      </c>
      <c r="C1001" s="219" t="s">
        <v>23</v>
      </c>
      <c r="D1001" s="219" t="s">
        <v>285</v>
      </c>
      <c r="E1001" s="348">
        <f t="shared" si="15"/>
        <v>21.42</v>
      </c>
      <c r="F1001" s="220"/>
      <c r="G1001" s="220">
        <v>21.42</v>
      </c>
    </row>
    <row r="1002" spans="1:7">
      <c r="A1002" s="219">
        <v>1164</v>
      </c>
      <c r="B1002" s="212" t="s">
        <v>2601</v>
      </c>
      <c r="C1002" s="219" t="s">
        <v>23</v>
      </c>
      <c r="D1002" s="219" t="s">
        <v>285</v>
      </c>
      <c r="E1002" s="348">
        <f t="shared" si="15"/>
        <v>17.350000000000001</v>
      </c>
      <c r="F1002" s="220"/>
      <c r="G1002" s="220">
        <v>17.350000000000001</v>
      </c>
    </row>
    <row r="1003" spans="1:7">
      <c r="A1003" s="219">
        <v>1170</v>
      </c>
      <c r="B1003" s="212" t="s">
        <v>2602</v>
      </c>
      <c r="C1003" s="219" t="s">
        <v>23</v>
      </c>
      <c r="D1003" s="219" t="s">
        <v>285</v>
      </c>
      <c r="E1003" s="348">
        <f t="shared" si="15"/>
        <v>11.37</v>
      </c>
      <c r="F1003" s="220"/>
      <c r="G1003" s="220">
        <v>11.37</v>
      </c>
    </row>
    <row r="1004" spans="1:7">
      <c r="A1004" s="219">
        <v>1162</v>
      </c>
      <c r="B1004" s="212" t="s">
        <v>2603</v>
      </c>
      <c r="C1004" s="219" t="s">
        <v>23</v>
      </c>
      <c r="D1004" s="219" t="s">
        <v>285</v>
      </c>
      <c r="E1004" s="348">
        <f t="shared" si="15"/>
        <v>6.03</v>
      </c>
      <c r="F1004" s="220"/>
      <c r="G1004" s="220">
        <v>6.03</v>
      </c>
    </row>
    <row r="1005" spans="1:7">
      <c r="A1005" s="219">
        <v>12395</v>
      </c>
      <c r="B1005" s="212" t="s">
        <v>2604</v>
      </c>
      <c r="C1005" s="219" t="s">
        <v>23</v>
      </c>
      <c r="D1005" s="219" t="s">
        <v>285</v>
      </c>
      <c r="E1005" s="348">
        <f t="shared" si="15"/>
        <v>5.86</v>
      </c>
      <c r="F1005" s="220"/>
      <c r="G1005" s="220">
        <v>5.86</v>
      </c>
    </row>
    <row r="1006" spans="1:7">
      <c r="A1006" s="219">
        <v>1169</v>
      </c>
      <c r="B1006" s="212" t="s">
        <v>2605</v>
      </c>
      <c r="C1006" s="219" t="s">
        <v>23</v>
      </c>
      <c r="D1006" s="219" t="s">
        <v>285</v>
      </c>
      <c r="E1006" s="348">
        <f t="shared" si="15"/>
        <v>55.8</v>
      </c>
      <c r="F1006" s="220"/>
      <c r="G1006" s="220">
        <v>55.8</v>
      </c>
    </row>
    <row r="1007" spans="1:7">
      <c r="A1007" s="219">
        <v>1166</v>
      </c>
      <c r="B1007" s="212" t="s">
        <v>2606</v>
      </c>
      <c r="C1007" s="219" t="s">
        <v>23</v>
      </c>
      <c r="D1007" s="219" t="s">
        <v>285</v>
      </c>
      <c r="E1007" s="348">
        <f t="shared" si="15"/>
        <v>30.94</v>
      </c>
      <c r="F1007" s="220"/>
      <c r="G1007" s="220">
        <v>30.94</v>
      </c>
    </row>
    <row r="1008" spans="1:7">
      <c r="A1008" s="219">
        <v>1168</v>
      </c>
      <c r="B1008" s="212" t="s">
        <v>2607</v>
      </c>
      <c r="C1008" s="219" t="s">
        <v>23</v>
      </c>
      <c r="D1008" s="219" t="s">
        <v>285</v>
      </c>
      <c r="E1008" s="348">
        <f t="shared" si="15"/>
        <v>79.55</v>
      </c>
      <c r="F1008" s="220"/>
      <c r="G1008" s="220">
        <v>79.55</v>
      </c>
    </row>
    <row r="1009" spans="1:7">
      <c r="A1009" s="219">
        <v>1163</v>
      </c>
      <c r="B1009" s="212" t="s">
        <v>2608</v>
      </c>
      <c r="C1009" s="219" t="s">
        <v>23</v>
      </c>
      <c r="D1009" s="219" t="s">
        <v>285</v>
      </c>
      <c r="E1009" s="348">
        <f t="shared" si="15"/>
        <v>7.8</v>
      </c>
      <c r="F1009" s="220"/>
      <c r="G1009" s="220">
        <v>7.8</v>
      </c>
    </row>
    <row r="1010" spans="1:7">
      <c r="A1010" s="219">
        <v>12396</v>
      </c>
      <c r="B1010" s="212" t="s">
        <v>2609</v>
      </c>
      <c r="C1010" s="219" t="s">
        <v>23</v>
      </c>
      <c r="D1010" s="219" t="s">
        <v>285</v>
      </c>
      <c r="E1010" s="348">
        <f t="shared" si="15"/>
        <v>5.86</v>
      </c>
      <c r="F1010" s="220"/>
      <c r="G1010" s="220">
        <v>5.86</v>
      </c>
    </row>
    <row r="1011" spans="1:7">
      <c r="A1011" s="219">
        <v>1167</v>
      </c>
      <c r="B1011" s="212" t="s">
        <v>2610</v>
      </c>
      <c r="C1011" s="219" t="s">
        <v>23</v>
      </c>
      <c r="D1011" s="219" t="s">
        <v>285</v>
      </c>
      <c r="E1011" s="348">
        <f t="shared" si="15"/>
        <v>133.06</v>
      </c>
      <c r="F1011" s="220"/>
      <c r="G1011" s="220">
        <v>133.06</v>
      </c>
    </row>
    <row r="1012" spans="1:7">
      <c r="A1012" s="219">
        <v>36331</v>
      </c>
      <c r="B1012" s="212" t="s">
        <v>2611</v>
      </c>
      <c r="C1012" s="219" t="s">
        <v>23</v>
      </c>
      <c r="D1012" s="219" t="s">
        <v>285</v>
      </c>
      <c r="E1012" s="348">
        <f t="shared" si="15"/>
        <v>2.11</v>
      </c>
      <c r="F1012" s="220"/>
      <c r="G1012" s="220">
        <v>2.11</v>
      </c>
    </row>
    <row r="1013" spans="1:7">
      <c r="A1013" s="219">
        <v>36346</v>
      </c>
      <c r="B1013" s="212" t="s">
        <v>2612</v>
      </c>
      <c r="C1013" s="219" t="s">
        <v>23</v>
      </c>
      <c r="D1013" s="219" t="s">
        <v>285</v>
      </c>
      <c r="E1013" s="348">
        <f t="shared" si="15"/>
        <v>3.16</v>
      </c>
      <c r="F1013" s="220"/>
      <c r="G1013" s="220">
        <v>3.16</v>
      </c>
    </row>
    <row r="1014" spans="1:7">
      <c r="A1014" s="219">
        <v>1202</v>
      </c>
      <c r="B1014" s="212" t="s">
        <v>2613</v>
      </c>
      <c r="C1014" s="219" t="s">
        <v>23</v>
      </c>
      <c r="D1014" s="219" t="s">
        <v>285</v>
      </c>
      <c r="E1014" s="348">
        <f t="shared" si="15"/>
        <v>5.15</v>
      </c>
      <c r="F1014" s="220">
        <v>5.15</v>
      </c>
      <c r="G1014" s="220">
        <v>4.8499999999999996</v>
      </c>
    </row>
    <row r="1015" spans="1:7">
      <c r="A1015" s="219">
        <v>1197</v>
      </c>
      <c r="B1015" s="212" t="s">
        <v>2614</v>
      </c>
      <c r="C1015" s="219" t="s">
        <v>23</v>
      </c>
      <c r="D1015" s="219" t="s">
        <v>285</v>
      </c>
      <c r="E1015" s="348">
        <f t="shared" si="15"/>
        <v>1.81</v>
      </c>
      <c r="F1015" s="220">
        <v>1.81</v>
      </c>
      <c r="G1015" s="220">
        <v>1.71</v>
      </c>
    </row>
    <row r="1016" spans="1:7">
      <c r="A1016" s="219">
        <v>1198</v>
      </c>
      <c r="B1016" s="212" t="s">
        <v>2615</v>
      </c>
      <c r="C1016" s="219" t="s">
        <v>23</v>
      </c>
      <c r="D1016" s="219" t="s">
        <v>285</v>
      </c>
      <c r="E1016" s="348">
        <f t="shared" si="15"/>
        <v>2.38</v>
      </c>
      <c r="F1016" s="220">
        <v>2.38</v>
      </c>
      <c r="G1016" s="220">
        <v>2.2400000000000002</v>
      </c>
    </row>
    <row r="1017" spans="1:7">
      <c r="A1017" s="219">
        <v>20088</v>
      </c>
      <c r="B1017" s="212" t="s">
        <v>2616</v>
      </c>
      <c r="C1017" s="219" t="s">
        <v>23</v>
      </c>
      <c r="D1017" s="219" t="s">
        <v>285</v>
      </c>
      <c r="E1017" s="348">
        <f t="shared" si="15"/>
        <v>12.93</v>
      </c>
      <c r="F1017" s="220">
        <v>12.93</v>
      </c>
      <c r="G1017" s="220">
        <v>13.82</v>
      </c>
    </row>
    <row r="1018" spans="1:7">
      <c r="A1018" s="219">
        <v>20089</v>
      </c>
      <c r="B1018" s="212" t="s">
        <v>2617</v>
      </c>
      <c r="C1018" s="219" t="s">
        <v>23</v>
      </c>
      <c r="D1018" s="219" t="s">
        <v>285</v>
      </c>
      <c r="E1018" s="348">
        <f t="shared" si="15"/>
        <v>63.39</v>
      </c>
      <c r="F1018" s="220">
        <v>63.39</v>
      </c>
      <c r="G1018" s="220">
        <v>67.739999999999995</v>
      </c>
    </row>
    <row r="1019" spans="1:7">
      <c r="A1019" s="219">
        <v>20087</v>
      </c>
      <c r="B1019" s="212" t="s">
        <v>2618</v>
      </c>
      <c r="C1019" s="219" t="s">
        <v>23</v>
      </c>
      <c r="D1019" s="219" t="s">
        <v>285</v>
      </c>
      <c r="E1019" s="348">
        <f t="shared" si="15"/>
        <v>10.7</v>
      </c>
      <c r="F1019" s="220">
        <v>10.7</v>
      </c>
      <c r="G1019" s="220">
        <v>11.43</v>
      </c>
    </row>
    <row r="1020" spans="1:7">
      <c r="A1020" s="219">
        <v>1191</v>
      </c>
      <c r="B1020" s="212" t="s">
        <v>2619</v>
      </c>
      <c r="C1020" s="219" t="s">
        <v>23</v>
      </c>
      <c r="D1020" s="219" t="s">
        <v>285</v>
      </c>
      <c r="E1020" s="348">
        <f t="shared" si="15"/>
        <v>1.29</v>
      </c>
      <c r="F1020" s="220">
        <v>1.29</v>
      </c>
      <c r="G1020" s="220">
        <v>1.22</v>
      </c>
    </row>
    <row r="1021" spans="1:7">
      <c r="A1021" s="219">
        <v>1185</v>
      </c>
      <c r="B1021" s="212" t="s">
        <v>2620</v>
      </c>
      <c r="C1021" s="219" t="s">
        <v>23</v>
      </c>
      <c r="D1021" s="219" t="s">
        <v>285</v>
      </c>
      <c r="E1021" s="348">
        <f t="shared" si="15"/>
        <v>1.29</v>
      </c>
      <c r="F1021" s="220">
        <v>1.29</v>
      </c>
      <c r="G1021" s="220">
        <v>1.22</v>
      </c>
    </row>
    <row r="1022" spans="1:7">
      <c r="A1022" s="219">
        <v>1189</v>
      </c>
      <c r="B1022" s="212" t="s">
        <v>2621</v>
      </c>
      <c r="C1022" s="219" t="s">
        <v>23</v>
      </c>
      <c r="D1022" s="219" t="s">
        <v>285</v>
      </c>
      <c r="E1022" s="348">
        <f t="shared" si="15"/>
        <v>2.12</v>
      </c>
      <c r="F1022" s="220">
        <v>2.12</v>
      </c>
      <c r="G1022" s="220">
        <v>1.99</v>
      </c>
    </row>
    <row r="1023" spans="1:7">
      <c r="A1023" s="219">
        <v>1193</v>
      </c>
      <c r="B1023" s="212" t="s">
        <v>2622</v>
      </c>
      <c r="C1023" s="219" t="s">
        <v>23</v>
      </c>
      <c r="D1023" s="219" t="s">
        <v>285</v>
      </c>
      <c r="E1023" s="348">
        <f t="shared" si="15"/>
        <v>4.07</v>
      </c>
      <c r="F1023" s="220">
        <v>4.07</v>
      </c>
      <c r="G1023" s="220">
        <v>3.83</v>
      </c>
    </row>
    <row r="1024" spans="1:7">
      <c r="A1024" s="219">
        <v>1194</v>
      </c>
      <c r="B1024" s="212" t="s">
        <v>2623</v>
      </c>
      <c r="C1024" s="219" t="s">
        <v>23</v>
      </c>
      <c r="D1024" s="219" t="s">
        <v>285</v>
      </c>
      <c r="E1024" s="348">
        <f t="shared" si="15"/>
        <v>7.35</v>
      </c>
      <c r="F1024" s="220">
        <v>7.35</v>
      </c>
      <c r="G1024" s="220">
        <v>6.92</v>
      </c>
    </row>
    <row r="1025" spans="1:7">
      <c r="A1025" s="219">
        <v>1195</v>
      </c>
      <c r="B1025" s="212" t="s">
        <v>2624</v>
      </c>
      <c r="C1025" s="219" t="s">
        <v>23</v>
      </c>
      <c r="D1025" s="219" t="s">
        <v>285</v>
      </c>
      <c r="E1025" s="348">
        <f t="shared" si="15"/>
        <v>12.36</v>
      </c>
      <c r="F1025" s="220">
        <v>12.36</v>
      </c>
      <c r="G1025" s="220">
        <v>11.64</v>
      </c>
    </row>
    <row r="1026" spans="1:7">
      <c r="A1026" s="219">
        <v>1204</v>
      </c>
      <c r="B1026" s="212" t="s">
        <v>2625</v>
      </c>
      <c r="C1026" s="219" t="s">
        <v>23</v>
      </c>
      <c r="D1026" s="219" t="s">
        <v>285</v>
      </c>
      <c r="E1026" s="348">
        <f t="shared" si="15"/>
        <v>21.63</v>
      </c>
      <c r="F1026" s="220">
        <v>21.63</v>
      </c>
      <c r="G1026" s="220">
        <v>20.37</v>
      </c>
    </row>
    <row r="1027" spans="1:7">
      <c r="A1027" s="219">
        <v>1200</v>
      </c>
      <c r="B1027" s="212" t="s">
        <v>2626</v>
      </c>
      <c r="C1027" s="219" t="s">
        <v>23</v>
      </c>
      <c r="D1027" s="219" t="s">
        <v>285</v>
      </c>
      <c r="E1027" s="348">
        <f t="shared" si="15"/>
        <v>9.7200000000000006</v>
      </c>
      <c r="F1027" s="220">
        <v>9.7200000000000006</v>
      </c>
      <c r="G1027" s="220">
        <v>10.38</v>
      </c>
    </row>
    <row r="1028" spans="1:7">
      <c r="A1028" s="219">
        <v>12909</v>
      </c>
      <c r="B1028" s="212" t="s">
        <v>2627</v>
      </c>
      <c r="C1028" s="219" t="s">
        <v>23</v>
      </c>
      <c r="D1028" s="219" t="s">
        <v>285</v>
      </c>
      <c r="E1028" s="348">
        <f t="shared" si="15"/>
        <v>4.51</v>
      </c>
      <c r="F1028" s="220">
        <v>4.51</v>
      </c>
      <c r="G1028" s="220">
        <v>4.82</v>
      </c>
    </row>
    <row r="1029" spans="1:7">
      <c r="A1029" s="219">
        <v>12910</v>
      </c>
      <c r="B1029" s="212" t="s">
        <v>2628</v>
      </c>
      <c r="C1029" s="219" t="s">
        <v>23</v>
      </c>
      <c r="D1029" s="219" t="s">
        <v>285</v>
      </c>
      <c r="E1029" s="348">
        <f t="shared" si="15"/>
        <v>8.1</v>
      </c>
      <c r="F1029" s="220">
        <v>8.1</v>
      </c>
      <c r="G1029" s="220">
        <v>8.65</v>
      </c>
    </row>
    <row r="1030" spans="1:7">
      <c r="A1030" s="219">
        <v>1207</v>
      </c>
      <c r="B1030" s="212" t="s">
        <v>2629</v>
      </c>
      <c r="C1030" s="219" t="s">
        <v>23</v>
      </c>
      <c r="D1030" s="219" t="s">
        <v>285</v>
      </c>
      <c r="E1030" s="348">
        <f t="shared" si="15"/>
        <v>35.159999999999997</v>
      </c>
      <c r="F1030" s="220"/>
      <c r="G1030" s="220">
        <v>35.159999999999997</v>
      </c>
    </row>
    <row r="1031" spans="1:7">
      <c r="A1031" s="219">
        <v>1206</v>
      </c>
      <c r="B1031" s="212" t="s">
        <v>2630</v>
      </c>
      <c r="C1031" s="219" t="s">
        <v>23</v>
      </c>
      <c r="D1031" s="219" t="s">
        <v>285</v>
      </c>
      <c r="E1031" s="348">
        <f t="shared" si="15"/>
        <v>8.81</v>
      </c>
      <c r="F1031" s="220"/>
      <c r="G1031" s="220">
        <v>8.81</v>
      </c>
    </row>
    <row r="1032" spans="1:7">
      <c r="A1032" s="219">
        <v>1183</v>
      </c>
      <c r="B1032" s="212" t="s">
        <v>2631</v>
      </c>
      <c r="C1032" s="219" t="s">
        <v>23</v>
      </c>
      <c r="D1032" s="219" t="s">
        <v>285</v>
      </c>
      <c r="E1032" s="348">
        <f t="shared" si="15"/>
        <v>22.96</v>
      </c>
      <c r="F1032" s="220"/>
      <c r="G1032" s="220">
        <v>22.96</v>
      </c>
    </row>
    <row r="1033" spans="1:7">
      <c r="A1033" s="219">
        <v>42685</v>
      </c>
      <c r="B1033" s="212" t="s">
        <v>2632</v>
      </c>
      <c r="C1033" s="219" t="s">
        <v>23</v>
      </c>
      <c r="D1033" s="219" t="s">
        <v>285</v>
      </c>
      <c r="E1033" s="348">
        <f t="shared" si="15"/>
        <v>65.69</v>
      </c>
      <c r="F1033" s="220">
        <v>65.69</v>
      </c>
      <c r="G1033" s="220">
        <v>70.2</v>
      </c>
    </row>
    <row r="1034" spans="1:7">
      <c r="A1034" s="219">
        <v>42686</v>
      </c>
      <c r="B1034" s="212" t="s">
        <v>2633</v>
      </c>
      <c r="C1034" s="219" t="s">
        <v>23</v>
      </c>
      <c r="D1034" s="219" t="s">
        <v>285</v>
      </c>
      <c r="E1034" s="348">
        <f t="shared" si="15"/>
        <v>72.349999999999994</v>
      </c>
      <c r="F1034" s="220">
        <v>72.349999999999994</v>
      </c>
      <c r="G1034" s="220">
        <v>77.319999999999993</v>
      </c>
    </row>
    <row r="1035" spans="1:7">
      <c r="A1035" s="219">
        <v>12894</v>
      </c>
      <c r="B1035" s="212" t="s">
        <v>2634</v>
      </c>
      <c r="C1035" s="219" t="s">
        <v>23</v>
      </c>
      <c r="D1035" s="219" t="s">
        <v>285</v>
      </c>
      <c r="E1035" s="348">
        <f t="shared" si="15"/>
        <v>15.96</v>
      </c>
      <c r="F1035" s="220">
        <v>15.96</v>
      </c>
      <c r="G1035" s="220">
        <v>19.5</v>
      </c>
    </row>
    <row r="1036" spans="1:7">
      <c r="A1036" s="219">
        <v>12895</v>
      </c>
      <c r="B1036" s="212" t="s">
        <v>2635</v>
      </c>
      <c r="C1036" s="219" t="s">
        <v>23</v>
      </c>
      <c r="D1036" s="219" t="s">
        <v>1699</v>
      </c>
      <c r="E1036" s="348">
        <f t="shared" ref="E1036:E1099" si="16">IF(F1036=0,G1036,F1036)</f>
        <v>12.28</v>
      </c>
      <c r="F1036" s="220">
        <v>12.28</v>
      </c>
      <c r="G1036" s="220">
        <v>15</v>
      </c>
    </row>
    <row r="1037" spans="1:7">
      <c r="A1037" s="219">
        <v>1631</v>
      </c>
      <c r="B1037" s="212" t="s">
        <v>2636</v>
      </c>
      <c r="C1037" s="219" t="s">
        <v>23</v>
      </c>
      <c r="D1037" s="219" t="s">
        <v>285</v>
      </c>
      <c r="E1037" s="348">
        <f t="shared" si="16"/>
        <v>103.69</v>
      </c>
      <c r="F1037" s="220">
        <v>103.69</v>
      </c>
      <c r="G1037" s="220">
        <v>178.83</v>
      </c>
    </row>
    <row r="1038" spans="1:7">
      <c r="A1038" s="219">
        <v>1633</v>
      </c>
      <c r="B1038" s="212" t="s">
        <v>2637</v>
      </c>
      <c r="C1038" s="219" t="s">
        <v>23</v>
      </c>
      <c r="D1038" s="219" t="s">
        <v>285</v>
      </c>
      <c r="E1038" s="348">
        <f t="shared" si="16"/>
        <v>176.18</v>
      </c>
      <c r="F1038" s="220">
        <v>176.18</v>
      </c>
      <c r="G1038" s="220">
        <v>303.83999999999997</v>
      </c>
    </row>
    <row r="1039" spans="1:7">
      <c r="A1039" s="219">
        <v>10818</v>
      </c>
      <c r="B1039" s="212" t="s">
        <v>2638</v>
      </c>
      <c r="C1039" s="219" t="s">
        <v>63</v>
      </c>
      <c r="D1039" s="219" t="s">
        <v>285</v>
      </c>
      <c r="E1039" s="348">
        <f t="shared" si="16"/>
        <v>51.75</v>
      </c>
      <c r="F1039" s="220">
        <v>51.75</v>
      </c>
      <c r="G1039" s="220">
        <v>55.85</v>
      </c>
    </row>
    <row r="1040" spans="1:7">
      <c r="A1040" s="219">
        <v>41410</v>
      </c>
      <c r="B1040" s="212" t="s">
        <v>2639</v>
      </c>
      <c r="C1040" s="219" t="s">
        <v>23</v>
      </c>
      <c r="D1040" s="219" t="s">
        <v>285</v>
      </c>
      <c r="E1040" s="348">
        <f t="shared" si="16"/>
        <v>77.819999999999993</v>
      </c>
      <c r="F1040" s="220">
        <v>77.819999999999993</v>
      </c>
      <c r="G1040" s="220">
        <v>78.069999999999993</v>
      </c>
    </row>
    <row r="1041" spans="1:7">
      <c r="A1041" s="219">
        <v>41411</v>
      </c>
      <c r="B1041" s="212" t="s">
        <v>2640</v>
      </c>
      <c r="C1041" s="219" t="s">
        <v>23</v>
      </c>
      <c r="D1041" s="219" t="s">
        <v>285</v>
      </c>
      <c r="E1041" s="348">
        <f t="shared" si="16"/>
        <v>70.55</v>
      </c>
      <c r="F1041" s="220">
        <v>70.55</v>
      </c>
      <c r="G1041" s="220">
        <v>70.78</v>
      </c>
    </row>
    <row r="1042" spans="1:7">
      <c r="A1042" s="219">
        <v>41412</v>
      </c>
      <c r="B1042" s="212" t="s">
        <v>2641</v>
      </c>
      <c r="C1042" s="219" t="s">
        <v>23</v>
      </c>
      <c r="D1042" s="219" t="s">
        <v>285</v>
      </c>
      <c r="E1042" s="348">
        <f t="shared" si="16"/>
        <v>136.46</v>
      </c>
      <c r="F1042" s="220">
        <v>136.46</v>
      </c>
      <c r="G1042" s="220">
        <v>136.9</v>
      </c>
    </row>
    <row r="1043" spans="1:7">
      <c r="A1043" s="219">
        <v>41413</v>
      </c>
      <c r="B1043" s="212" t="s">
        <v>2642</v>
      </c>
      <c r="C1043" s="219" t="s">
        <v>23</v>
      </c>
      <c r="D1043" s="219" t="s">
        <v>285</v>
      </c>
      <c r="E1043" s="348">
        <f t="shared" si="16"/>
        <v>122.79</v>
      </c>
      <c r="F1043" s="220">
        <v>122.79</v>
      </c>
      <c r="G1043" s="220">
        <v>123.19</v>
      </c>
    </row>
    <row r="1044" spans="1:7">
      <c r="A1044" s="219">
        <v>39359</v>
      </c>
      <c r="B1044" s="212" t="s">
        <v>2643</v>
      </c>
      <c r="C1044" s="219" t="s">
        <v>23</v>
      </c>
      <c r="D1044" s="219" t="s">
        <v>285</v>
      </c>
      <c r="E1044" s="348">
        <f t="shared" si="16"/>
        <v>40.6</v>
      </c>
      <c r="F1044" s="220"/>
      <c r="G1044" s="220">
        <v>40.6</v>
      </c>
    </row>
    <row r="1045" spans="1:7">
      <c r="A1045" s="219">
        <v>39360</v>
      </c>
      <c r="B1045" s="212" t="s">
        <v>2644</v>
      </c>
      <c r="C1045" s="219" t="s">
        <v>23</v>
      </c>
      <c r="D1045" s="219" t="s">
        <v>285</v>
      </c>
      <c r="E1045" s="348">
        <f t="shared" si="16"/>
        <v>40.6</v>
      </c>
      <c r="F1045" s="220"/>
      <c r="G1045" s="220">
        <v>40.6</v>
      </c>
    </row>
    <row r="1046" spans="1:7">
      <c r="A1046" s="219">
        <v>10710</v>
      </c>
      <c r="B1046" s="212" t="s">
        <v>2645</v>
      </c>
      <c r="C1046" s="219" t="s">
        <v>53</v>
      </c>
      <c r="D1046" s="219" t="s">
        <v>1699</v>
      </c>
      <c r="E1046" s="348">
        <f t="shared" si="16"/>
        <v>165.02</v>
      </c>
      <c r="F1046" s="220"/>
      <c r="G1046" s="220">
        <v>165.02</v>
      </c>
    </row>
    <row r="1047" spans="1:7">
      <c r="A1047" s="219">
        <v>10709</v>
      </c>
      <c r="B1047" s="212" t="s">
        <v>2646</v>
      </c>
      <c r="C1047" s="219" t="s">
        <v>53</v>
      </c>
      <c r="D1047" s="219" t="s">
        <v>285</v>
      </c>
      <c r="E1047" s="348">
        <f t="shared" si="16"/>
        <v>202.73</v>
      </c>
      <c r="F1047" s="220"/>
      <c r="G1047" s="220">
        <v>202.73</v>
      </c>
    </row>
    <row r="1048" spans="1:7">
      <c r="A1048" s="219">
        <v>39636</v>
      </c>
      <c r="B1048" s="212" t="s">
        <v>2647</v>
      </c>
      <c r="C1048" s="219" t="s">
        <v>53</v>
      </c>
      <c r="D1048" s="219" t="s">
        <v>285</v>
      </c>
      <c r="E1048" s="348">
        <f t="shared" si="16"/>
        <v>207.02</v>
      </c>
      <c r="F1048" s="220"/>
      <c r="G1048" s="220">
        <v>207.02</v>
      </c>
    </row>
    <row r="1049" spans="1:7">
      <c r="A1049" s="219">
        <v>10708</v>
      </c>
      <c r="B1049" s="212" t="s">
        <v>2648</v>
      </c>
      <c r="C1049" s="219" t="s">
        <v>53</v>
      </c>
      <c r="D1049" s="219" t="s">
        <v>285</v>
      </c>
      <c r="E1049" s="348">
        <f t="shared" si="16"/>
        <v>63.88</v>
      </c>
      <c r="F1049" s="220"/>
      <c r="G1049" s="220">
        <v>63.88</v>
      </c>
    </row>
    <row r="1050" spans="1:7">
      <c r="A1050" s="219">
        <v>39635</v>
      </c>
      <c r="B1050" s="212" t="s">
        <v>2649</v>
      </c>
      <c r="C1050" s="219" t="s">
        <v>53</v>
      </c>
      <c r="D1050" s="219" t="s">
        <v>285</v>
      </c>
      <c r="E1050" s="348">
        <f t="shared" si="16"/>
        <v>108.76</v>
      </c>
      <c r="F1050" s="220"/>
      <c r="G1050" s="220">
        <v>108.76</v>
      </c>
    </row>
    <row r="1051" spans="1:7">
      <c r="A1051" s="219">
        <v>6117</v>
      </c>
      <c r="B1051" s="212" t="s">
        <v>2650</v>
      </c>
      <c r="C1051" s="219" t="s">
        <v>134</v>
      </c>
      <c r="D1051" s="219" t="s">
        <v>285</v>
      </c>
      <c r="E1051" s="348">
        <f t="shared" si="16"/>
        <v>14.73</v>
      </c>
      <c r="F1051" s="220">
        <v>14.73</v>
      </c>
      <c r="G1051" s="220">
        <v>22.81</v>
      </c>
    </row>
    <row r="1052" spans="1:7">
      <c r="A1052" s="219">
        <v>40913</v>
      </c>
      <c r="B1052" s="212" t="s">
        <v>2651</v>
      </c>
      <c r="C1052" s="219" t="s">
        <v>426</v>
      </c>
      <c r="D1052" s="219" t="s">
        <v>285</v>
      </c>
      <c r="E1052" s="348">
        <f t="shared" si="16"/>
        <v>2597.37</v>
      </c>
      <c r="F1052" s="220">
        <v>2597.37</v>
      </c>
      <c r="G1052" s="220">
        <v>3997.37</v>
      </c>
    </row>
    <row r="1053" spans="1:7">
      <c r="A1053" s="219">
        <v>1214</v>
      </c>
      <c r="B1053" s="212" t="s">
        <v>302</v>
      </c>
      <c r="C1053" s="219" t="s">
        <v>134</v>
      </c>
      <c r="D1053" s="219" t="s">
        <v>285</v>
      </c>
      <c r="E1053" s="348">
        <f t="shared" si="16"/>
        <v>21.17</v>
      </c>
      <c r="F1053" s="220">
        <v>21.17</v>
      </c>
      <c r="G1053" s="220">
        <v>24.62</v>
      </c>
    </row>
    <row r="1054" spans="1:7">
      <c r="A1054" s="219">
        <v>40915</v>
      </c>
      <c r="B1054" s="212" t="s">
        <v>2652</v>
      </c>
      <c r="C1054" s="219" t="s">
        <v>426</v>
      </c>
      <c r="D1054" s="219" t="s">
        <v>285</v>
      </c>
      <c r="E1054" s="348">
        <f t="shared" si="16"/>
        <v>3730.68</v>
      </c>
      <c r="F1054" s="220">
        <v>3730.68</v>
      </c>
      <c r="G1054" s="220">
        <v>4313.54</v>
      </c>
    </row>
    <row r="1055" spans="1:7">
      <c r="A1055" s="219">
        <v>40914</v>
      </c>
      <c r="B1055" s="212" t="s">
        <v>2653</v>
      </c>
      <c r="C1055" s="219" t="s">
        <v>426</v>
      </c>
      <c r="D1055" s="219" t="s">
        <v>285</v>
      </c>
      <c r="E1055" s="348">
        <f t="shared" si="16"/>
        <v>3961.87</v>
      </c>
      <c r="F1055" s="220">
        <v>3961.87</v>
      </c>
      <c r="G1055" s="220">
        <v>4313.54</v>
      </c>
    </row>
    <row r="1056" spans="1:7">
      <c r="A1056" s="219">
        <v>1213</v>
      </c>
      <c r="B1056" s="212" t="s">
        <v>2654</v>
      </c>
      <c r="C1056" s="219" t="s">
        <v>134</v>
      </c>
      <c r="D1056" s="219" t="s">
        <v>1699</v>
      </c>
      <c r="E1056" s="348">
        <f t="shared" si="16"/>
        <v>22.48</v>
      </c>
      <c r="F1056" s="220">
        <v>22.48</v>
      </c>
      <c r="G1056" s="220">
        <v>24.62</v>
      </c>
    </row>
    <row r="1057" spans="1:7">
      <c r="A1057" s="219">
        <v>5091</v>
      </c>
      <c r="B1057" s="212" t="s">
        <v>2655</v>
      </c>
      <c r="C1057" s="219" t="s">
        <v>23</v>
      </c>
      <c r="D1057" s="219" t="s">
        <v>285</v>
      </c>
      <c r="E1057" s="348">
        <f t="shared" si="16"/>
        <v>21.38</v>
      </c>
      <c r="F1057" s="220">
        <v>21.38</v>
      </c>
      <c r="G1057" s="220">
        <v>19.48</v>
      </c>
    </row>
    <row r="1058" spans="1:7">
      <c r="A1058" s="219">
        <v>14615</v>
      </c>
      <c r="B1058" s="212" t="s">
        <v>2656</v>
      </c>
      <c r="C1058" s="219" t="s">
        <v>23</v>
      </c>
      <c r="D1058" s="219" t="s">
        <v>285</v>
      </c>
      <c r="E1058" s="348">
        <f t="shared" si="16"/>
        <v>4638.3</v>
      </c>
      <c r="F1058" s="220">
        <v>4638.3</v>
      </c>
      <c r="G1058" s="220">
        <v>3363.32</v>
      </c>
    </row>
    <row r="1059" spans="1:7">
      <c r="A1059" s="219">
        <v>2711</v>
      </c>
      <c r="B1059" s="212" t="s">
        <v>2657</v>
      </c>
      <c r="C1059" s="219" t="s">
        <v>23</v>
      </c>
      <c r="D1059" s="219" t="s">
        <v>1699</v>
      </c>
      <c r="E1059" s="348">
        <f t="shared" si="16"/>
        <v>226.45</v>
      </c>
      <c r="F1059" s="220">
        <v>226.45</v>
      </c>
      <c r="G1059" s="220">
        <v>199.9</v>
      </c>
    </row>
    <row r="1060" spans="1:7">
      <c r="A1060" s="219">
        <v>37727</v>
      </c>
      <c r="B1060" s="212" t="s">
        <v>2658</v>
      </c>
      <c r="C1060" s="219" t="s">
        <v>23</v>
      </c>
      <c r="D1060" s="219" t="s">
        <v>1699</v>
      </c>
      <c r="E1060" s="348">
        <f t="shared" si="16"/>
        <v>19043.29</v>
      </c>
      <c r="F1060" s="220"/>
      <c r="G1060" s="220">
        <v>19043.29</v>
      </c>
    </row>
    <row r="1061" spans="1:7">
      <c r="A1061" s="219">
        <v>37728</v>
      </c>
      <c r="B1061" s="212" t="s">
        <v>2659</v>
      </c>
      <c r="C1061" s="219" t="s">
        <v>23</v>
      </c>
      <c r="D1061" s="219" t="s">
        <v>285</v>
      </c>
      <c r="E1061" s="348">
        <f t="shared" si="16"/>
        <v>25834.95</v>
      </c>
      <c r="F1061" s="220"/>
      <c r="G1061" s="220">
        <v>25834.95</v>
      </c>
    </row>
    <row r="1062" spans="1:7">
      <c r="A1062" s="219">
        <v>37729</v>
      </c>
      <c r="B1062" s="212" t="s">
        <v>2660</v>
      </c>
      <c r="C1062" s="219" t="s">
        <v>23</v>
      </c>
      <c r="D1062" s="219" t="s">
        <v>285</v>
      </c>
      <c r="E1062" s="348">
        <f t="shared" si="16"/>
        <v>27965.67</v>
      </c>
      <c r="F1062" s="220"/>
      <c r="G1062" s="220">
        <v>27965.67</v>
      </c>
    </row>
    <row r="1063" spans="1:7">
      <c r="A1063" s="219">
        <v>37730</v>
      </c>
      <c r="B1063" s="212" t="s">
        <v>2661</v>
      </c>
      <c r="C1063" s="219" t="s">
        <v>23</v>
      </c>
      <c r="D1063" s="219" t="s">
        <v>285</v>
      </c>
      <c r="E1063" s="348">
        <f t="shared" si="16"/>
        <v>30096.38</v>
      </c>
      <c r="F1063" s="220"/>
      <c r="G1063" s="220">
        <v>30096.38</v>
      </c>
    </row>
    <row r="1064" spans="1:7">
      <c r="A1064" s="219">
        <v>37731</v>
      </c>
      <c r="B1064" s="212" t="s">
        <v>2662</v>
      </c>
      <c r="C1064" s="219" t="s">
        <v>23</v>
      </c>
      <c r="D1064" s="219" t="s">
        <v>285</v>
      </c>
      <c r="E1064" s="348">
        <f t="shared" si="16"/>
        <v>32227.1</v>
      </c>
      <c r="F1064" s="220"/>
      <c r="G1064" s="220">
        <v>32227.1</v>
      </c>
    </row>
    <row r="1065" spans="1:7">
      <c r="A1065" s="219">
        <v>37732</v>
      </c>
      <c r="B1065" s="212" t="s">
        <v>2663</v>
      </c>
      <c r="C1065" s="219" t="s">
        <v>23</v>
      </c>
      <c r="D1065" s="219" t="s">
        <v>285</v>
      </c>
      <c r="E1065" s="348">
        <f t="shared" si="16"/>
        <v>36754.879999999997</v>
      </c>
      <c r="F1065" s="220"/>
      <c r="G1065" s="220">
        <v>36754.879999999997</v>
      </c>
    </row>
    <row r="1066" spans="1:7">
      <c r="A1066" s="219">
        <v>36496</v>
      </c>
      <c r="B1066" s="212" t="s">
        <v>2664</v>
      </c>
      <c r="C1066" s="219" t="s">
        <v>23</v>
      </c>
      <c r="D1066" s="219" t="s">
        <v>285</v>
      </c>
      <c r="E1066" s="348">
        <f t="shared" si="16"/>
        <v>11776.56</v>
      </c>
      <c r="F1066" s="220">
        <v>11776.56</v>
      </c>
      <c r="G1066" s="220">
        <v>8539.42</v>
      </c>
    </row>
    <row r="1067" spans="1:7">
      <c r="A1067" s="219">
        <v>37762</v>
      </c>
      <c r="B1067" s="212" t="s">
        <v>1222</v>
      </c>
      <c r="C1067" s="219" t="s">
        <v>23</v>
      </c>
      <c r="D1067" s="219" t="s">
        <v>285</v>
      </c>
      <c r="E1067" s="348">
        <f t="shared" si="16"/>
        <v>755977.34</v>
      </c>
      <c r="F1067" s="220"/>
      <c r="G1067" s="220">
        <v>755977.34</v>
      </c>
    </row>
    <row r="1068" spans="1:7">
      <c r="A1068" s="219">
        <v>37763</v>
      </c>
      <c r="B1068" s="212" t="s">
        <v>1239</v>
      </c>
      <c r="C1068" s="219" t="s">
        <v>23</v>
      </c>
      <c r="D1068" s="219" t="s">
        <v>285</v>
      </c>
      <c r="E1068" s="348">
        <f t="shared" si="16"/>
        <v>765159.12</v>
      </c>
      <c r="F1068" s="220"/>
      <c r="G1068" s="220">
        <v>765159.12</v>
      </c>
    </row>
    <row r="1069" spans="1:7">
      <c r="A1069" s="219">
        <v>41992</v>
      </c>
      <c r="B1069" s="212" t="s">
        <v>2665</v>
      </c>
      <c r="C1069" s="219" t="s">
        <v>23</v>
      </c>
      <c r="D1069" s="219" t="s">
        <v>1699</v>
      </c>
      <c r="E1069" s="348">
        <f t="shared" si="16"/>
        <v>869833</v>
      </c>
      <c r="F1069" s="220"/>
      <c r="G1069" s="220">
        <v>869833</v>
      </c>
    </row>
    <row r="1070" spans="1:7">
      <c r="A1070" s="219">
        <v>10630</v>
      </c>
      <c r="B1070" s="212" t="s">
        <v>2666</v>
      </c>
      <c r="C1070" s="219" t="s">
        <v>23</v>
      </c>
      <c r="D1070" s="219" t="s">
        <v>285</v>
      </c>
      <c r="E1070" s="348">
        <f t="shared" si="16"/>
        <v>881463.27</v>
      </c>
      <c r="F1070" s="220"/>
      <c r="G1070" s="220">
        <v>881463.27</v>
      </c>
    </row>
    <row r="1071" spans="1:7">
      <c r="A1071" s="219">
        <v>13215</v>
      </c>
      <c r="B1071" s="212" t="s">
        <v>2667</v>
      </c>
      <c r="C1071" s="219" t="s">
        <v>23</v>
      </c>
      <c r="D1071" s="219" t="s">
        <v>285</v>
      </c>
      <c r="E1071" s="348">
        <f t="shared" si="16"/>
        <v>1066631.8400000001</v>
      </c>
      <c r="F1071" s="220"/>
      <c r="G1071" s="220">
        <v>1066631.8400000001</v>
      </c>
    </row>
    <row r="1072" spans="1:7">
      <c r="A1072" s="219">
        <v>4235</v>
      </c>
      <c r="B1072" s="212" t="s">
        <v>2668</v>
      </c>
      <c r="C1072" s="219" t="s">
        <v>134</v>
      </c>
      <c r="D1072" s="219" t="s">
        <v>285</v>
      </c>
      <c r="E1072" s="348">
        <f t="shared" si="16"/>
        <v>17.68</v>
      </c>
      <c r="F1072" s="220">
        <v>17.68</v>
      </c>
      <c r="G1072" s="220">
        <v>36.99</v>
      </c>
    </row>
    <row r="1073" spans="1:7">
      <c r="A1073" s="219">
        <v>40976</v>
      </c>
      <c r="B1073" s="212" t="s">
        <v>2669</v>
      </c>
      <c r="C1073" s="219" t="s">
        <v>426</v>
      </c>
      <c r="D1073" s="219" t="s">
        <v>285</v>
      </c>
      <c r="E1073" s="348">
        <f t="shared" si="16"/>
        <v>3118.23</v>
      </c>
      <c r="F1073" s="220">
        <v>3118.23</v>
      </c>
      <c r="G1073" s="220">
        <v>6482.08</v>
      </c>
    </row>
    <row r="1074" spans="1:7">
      <c r="A1074" s="219">
        <v>43091</v>
      </c>
      <c r="B1074" s="212" t="s">
        <v>2670</v>
      </c>
      <c r="C1074" s="219" t="s">
        <v>23</v>
      </c>
      <c r="D1074" s="219" t="s">
        <v>285</v>
      </c>
      <c r="E1074" s="348">
        <f t="shared" si="16"/>
        <v>5846.34</v>
      </c>
      <c r="F1074" s="220">
        <v>5846.34</v>
      </c>
      <c r="G1074" s="220">
        <v>5882.25</v>
      </c>
    </row>
    <row r="1075" spans="1:7">
      <c r="A1075" s="219">
        <v>43092</v>
      </c>
      <c r="B1075" s="212" t="s">
        <v>2671</v>
      </c>
      <c r="C1075" s="219" t="s">
        <v>23</v>
      </c>
      <c r="D1075" s="219" t="s">
        <v>285</v>
      </c>
      <c r="E1075" s="348">
        <f t="shared" si="16"/>
        <v>7795.12</v>
      </c>
      <c r="F1075" s="220">
        <v>7795.12</v>
      </c>
      <c r="G1075" s="220">
        <v>7843.01</v>
      </c>
    </row>
    <row r="1076" spans="1:7">
      <c r="A1076" s="219">
        <v>43089</v>
      </c>
      <c r="B1076" s="212" t="s">
        <v>2672</v>
      </c>
      <c r="C1076" s="219" t="s">
        <v>23</v>
      </c>
      <c r="D1076" s="219" t="s">
        <v>285</v>
      </c>
      <c r="E1076" s="348">
        <f t="shared" si="16"/>
        <v>1358.52</v>
      </c>
      <c r="F1076" s="220">
        <v>1358.52</v>
      </c>
      <c r="G1076" s="220">
        <v>1366.87</v>
      </c>
    </row>
    <row r="1077" spans="1:7">
      <c r="A1077" s="219">
        <v>43090</v>
      </c>
      <c r="B1077" s="212" t="s">
        <v>2673</v>
      </c>
      <c r="C1077" s="219" t="s">
        <v>23</v>
      </c>
      <c r="D1077" s="219" t="s">
        <v>285</v>
      </c>
      <c r="E1077" s="348">
        <f t="shared" si="16"/>
        <v>2998.12</v>
      </c>
      <c r="F1077" s="220">
        <v>2998.12</v>
      </c>
      <c r="G1077" s="220">
        <v>3016.54</v>
      </c>
    </row>
    <row r="1078" spans="1:7">
      <c r="A1078" s="219">
        <v>41967</v>
      </c>
      <c r="B1078" s="212" t="s">
        <v>2674</v>
      </c>
      <c r="C1078" s="219" t="s">
        <v>168</v>
      </c>
      <c r="D1078" s="219" t="s">
        <v>285</v>
      </c>
      <c r="E1078" s="348">
        <f t="shared" si="16"/>
        <v>21.95</v>
      </c>
      <c r="F1078" s="220">
        <v>21.95</v>
      </c>
      <c r="G1078" s="220">
        <v>23.59</v>
      </c>
    </row>
    <row r="1079" spans="1:7">
      <c r="A1079" s="219">
        <v>12760</v>
      </c>
      <c r="B1079" s="212" t="s">
        <v>2675</v>
      </c>
      <c r="C1079" s="219" t="s">
        <v>53</v>
      </c>
      <c r="D1079" s="219" t="s">
        <v>285</v>
      </c>
      <c r="E1079" s="348">
        <f t="shared" si="16"/>
        <v>1301.97</v>
      </c>
      <c r="F1079" s="220">
        <v>1301.97</v>
      </c>
      <c r="G1079" s="220">
        <v>1377.57</v>
      </c>
    </row>
    <row r="1080" spans="1:7">
      <c r="A1080" s="219">
        <v>12759</v>
      </c>
      <c r="B1080" s="212" t="s">
        <v>2676</v>
      </c>
      <c r="C1080" s="219" t="s">
        <v>53</v>
      </c>
      <c r="D1080" s="219" t="s">
        <v>285</v>
      </c>
      <c r="E1080" s="348">
        <f t="shared" si="16"/>
        <v>867.97</v>
      </c>
      <c r="F1080" s="220">
        <v>867.97</v>
      </c>
      <c r="G1080" s="220">
        <v>918.36</v>
      </c>
    </row>
    <row r="1081" spans="1:7">
      <c r="A1081" s="219">
        <v>43105</v>
      </c>
      <c r="B1081" s="212" t="s">
        <v>303</v>
      </c>
      <c r="C1081" s="219" t="s">
        <v>63</v>
      </c>
      <c r="D1081" s="219" t="s">
        <v>285</v>
      </c>
      <c r="E1081" s="348">
        <f t="shared" si="16"/>
        <v>32.869999999999997</v>
      </c>
      <c r="F1081" s="220"/>
      <c r="G1081" s="220">
        <v>32.869999999999997</v>
      </c>
    </row>
    <row r="1082" spans="1:7">
      <c r="A1082" s="219">
        <v>40424</v>
      </c>
      <c r="B1082" s="212" t="s">
        <v>1364</v>
      </c>
      <c r="C1082" s="219" t="s">
        <v>63</v>
      </c>
      <c r="D1082" s="219" t="s">
        <v>285</v>
      </c>
      <c r="E1082" s="348">
        <f t="shared" si="16"/>
        <v>8.35</v>
      </c>
      <c r="F1082" s="220"/>
      <c r="G1082" s="220">
        <v>8.35</v>
      </c>
    </row>
    <row r="1083" spans="1:7">
      <c r="A1083" s="219">
        <v>1325</v>
      </c>
      <c r="B1083" s="212" t="s">
        <v>2677</v>
      </c>
      <c r="C1083" s="219" t="s">
        <v>63</v>
      </c>
      <c r="D1083" s="219" t="s">
        <v>285</v>
      </c>
      <c r="E1083" s="348">
        <f t="shared" si="16"/>
        <v>9.14</v>
      </c>
      <c r="F1083" s="220"/>
      <c r="G1083" s="220">
        <v>9.14</v>
      </c>
    </row>
    <row r="1084" spans="1:7">
      <c r="A1084" s="219">
        <v>1327</v>
      </c>
      <c r="B1084" s="212" t="s">
        <v>2678</v>
      </c>
      <c r="C1084" s="219" t="s">
        <v>63</v>
      </c>
      <c r="D1084" s="219" t="s">
        <v>285</v>
      </c>
      <c r="E1084" s="348">
        <f t="shared" si="16"/>
        <v>9.74</v>
      </c>
      <c r="F1084" s="220"/>
      <c r="G1084" s="220">
        <v>9.74</v>
      </c>
    </row>
    <row r="1085" spans="1:7">
      <c r="A1085" s="219">
        <v>1328</v>
      </c>
      <c r="B1085" s="212" t="s">
        <v>2679</v>
      </c>
      <c r="C1085" s="219" t="s">
        <v>63</v>
      </c>
      <c r="D1085" s="219" t="s">
        <v>285</v>
      </c>
      <c r="E1085" s="348">
        <f t="shared" si="16"/>
        <v>9.17</v>
      </c>
      <c r="F1085" s="220"/>
      <c r="G1085" s="220">
        <v>9.17</v>
      </c>
    </row>
    <row r="1086" spans="1:7">
      <c r="A1086" s="219">
        <v>1321</v>
      </c>
      <c r="B1086" s="212" t="s">
        <v>2680</v>
      </c>
      <c r="C1086" s="219" t="s">
        <v>63</v>
      </c>
      <c r="D1086" s="219" t="s">
        <v>285</v>
      </c>
      <c r="E1086" s="348">
        <f t="shared" si="16"/>
        <v>8.49</v>
      </c>
      <c r="F1086" s="220"/>
      <c r="G1086" s="220">
        <v>8.49</v>
      </c>
    </row>
    <row r="1087" spans="1:7">
      <c r="A1087" s="219">
        <v>1318</v>
      </c>
      <c r="B1087" s="212" t="s">
        <v>2681</v>
      </c>
      <c r="C1087" s="219" t="s">
        <v>63</v>
      </c>
      <c r="D1087" s="219" t="s">
        <v>285</v>
      </c>
      <c r="E1087" s="348">
        <f t="shared" si="16"/>
        <v>8.5</v>
      </c>
      <c r="F1087" s="220"/>
      <c r="G1087" s="220">
        <v>8.5</v>
      </c>
    </row>
    <row r="1088" spans="1:7">
      <c r="A1088" s="219">
        <v>1322</v>
      </c>
      <c r="B1088" s="212" t="s">
        <v>2682</v>
      </c>
      <c r="C1088" s="219" t="s">
        <v>63</v>
      </c>
      <c r="D1088" s="219" t="s">
        <v>285</v>
      </c>
      <c r="E1088" s="348">
        <f t="shared" si="16"/>
        <v>8.98</v>
      </c>
      <c r="F1088" s="220"/>
      <c r="G1088" s="220">
        <v>8.98</v>
      </c>
    </row>
    <row r="1089" spans="1:7">
      <c r="A1089" s="219">
        <v>1323</v>
      </c>
      <c r="B1089" s="212" t="s">
        <v>2683</v>
      </c>
      <c r="C1089" s="219" t="s">
        <v>63</v>
      </c>
      <c r="D1089" s="219" t="s">
        <v>285</v>
      </c>
      <c r="E1089" s="348">
        <f t="shared" si="16"/>
        <v>8.98</v>
      </c>
      <c r="F1089" s="220"/>
      <c r="G1089" s="220">
        <v>8.98</v>
      </c>
    </row>
    <row r="1090" spans="1:7">
      <c r="A1090" s="219">
        <v>1319</v>
      </c>
      <c r="B1090" s="212" t="s">
        <v>2684</v>
      </c>
      <c r="C1090" s="219" t="s">
        <v>63</v>
      </c>
      <c r="D1090" s="219" t="s">
        <v>285</v>
      </c>
      <c r="E1090" s="348">
        <f t="shared" si="16"/>
        <v>7.56</v>
      </c>
      <c r="F1090" s="220"/>
      <c r="G1090" s="220">
        <v>7.56</v>
      </c>
    </row>
    <row r="1091" spans="1:7">
      <c r="A1091" s="219">
        <v>11026</v>
      </c>
      <c r="B1091" s="212" t="s">
        <v>2685</v>
      </c>
      <c r="C1091" s="219" t="s">
        <v>63</v>
      </c>
      <c r="D1091" s="219" t="s">
        <v>285</v>
      </c>
      <c r="E1091" s="348">
        <f t="shared" si="16"/>
        <v>10.4</v>
      </c>
      <c r="F1091" s="220"/>
      <c r="G1091" s="220">
        <v>10.4</v>
      </c>
    </row>
    <row r="1092" spans="1:7">
      <c r="A1092" s="219">
        <v>11027</v>
      </c>
      <c r="B1092" s="212" t="s">
        <v>2686</v>
      </c>
      <c r="C1092" s="219" t="s">
        <v>63</v>
      </c>
      <c r="D1092" s="219" t="s">
        <v>285</v>
      </c>
      <c r="E1092" s="348">
        <f t="shared" si="16"/>
        <v>10.83</v>
      </c>
      <c r="F1092" s="220"/>
      <c r="G1092" s="220">
        <v>10.83</v>
      </c>
    </row>
    <row r="1093" spans="1:7">
      <c r="A1093" s="219">
        <v>11046</v>
      </c>
      <c r="B1093" s="212" t="s">
        <v>2687</v>
      </c>
      <c r="C1093" s="219" t="s">
        <v>63</v>
      </c>
      <c r="D1093" s="219" t="s">
        <v>285</v>
      </c>
      <c r="E1093" s="348">
        <f t="shared" si="16"/>
        <v>10.37</v>
      </c>
      <c r="F1093" s="220"/>
      <c r="G1093" s="220">
        <v>10.37</v>
      </c>
    </row>
    <row r="1094" spans="1:7">
      <c r="A1094" s="219">
        <v>11047</v>
      </c>
      <c r="B1094" s="212" t="s">
        <v>2688</v>
      </c>
      <c r="C1094" s="219" t="s">
        <v>63</v>
      </c>
      <c r="D1094" s="219" t="s">
        <v>285</v>
      </c>
      <c r="E1094" s="348">
        <f t="shared" si="16"/>
        <v>11.31</v>
      </c>
      <c r="F1094" s="220"/>
      <c r="G1094" s="220">
        <v>11.31</v>
      </c>
    </row>
    <row r="1095" spans="1:7">
      <c r="A1095" s="219">
        <v>43668</v>
      </c>
      <c r="B1095" s="212" t="s">
        <v>2689</v>
      </c>
      <c r="C1095" s="219" t="s">
        <v>63</v>
      </c>
      <c r="D1095" s="219" t="s">
        <v>285</v>
      </c>
      <c r="E1095" s="348">
        <f t="shared" si="16"/>
        <v>9.98</v>
      </c>
      <c r="F1095" s="220"/>
      <c r="G1095" s="220">
        <v>9.98</v>
      </c>
    </row>
    <row r="1096" spans="1:7">
      <c r="A1096" s="219">
        <v>11049</v>
      </c>
      <c r="B1096" s="212" t="s">
        <v>2690</v>
      </c>
      <c r="C1096" s="219" t="s">
        <v>63</v>
      </c>
      <c r="D1096" s="219" t="s">
        <v>1699</v>
      </c>
      <c r="E1096" s="348">
        <f t="shared" si="16"/>
        <v>10.81</v>
      </c>
      <c r="F1096" s="220"/>
      <c r="G1096" s="220">
        <v>10.81</v>
      </c>
    </row>
    <row r="1097" spans="1:7">
      <c r="A1097" s="219">
        <v>43106</v>
      </c>
      <c r="B1097" s="212" t="s">
        <v>2691</v>
      </c>
      <c r="C1097" s="219" t="s">
        <v>63</v>
      </c>
      <c r="D1097" s="219" t="s">
        <v>285</v>
      </c>
      <c r="E1097" s="348">
        <f t="shared" si="16"/>
        <v>10.87</v>
      </c>
      <c r="F1097" s="220"/>
      <c r="G1097" s="220">
        <v>10.87</v>
      </c>
    </row>
    <row r="1098" spans="1:7">
      <c r="A1098" s="219">
        <v>11051</v>
      </c>
      <c r="B1098" s="212" t="s">
        <v>2692</v>
      </c>
      <c r="C1098" s="219" t="s">
        <v>63</v>
      </c>
      <c r="D1098" s="219" t="s">
        <v>285</v>
      </c>
      <c r="E1098" s="348">
        <f t="shared" si="16"/>
        <v>11.35</v>
      </c>
      <c r="F1098" s="220"/>
      <c r="G1098" s="220">
        <v>11.35</v>
      </c>
    </row>
    <row r="1099" spans="1:7">
      <c r="A1099" s="219">
        <v>11061</v>
      </c>
      <c r="B1099" s="212" t="s">
        <v>2693</v>
      </c>
      <c r="C1099" s="219" t="s">
        <v>63</v>
      </c>
      <c r="D1099" s="219" t="s">
        <v>285</v>
      </c>
      <c r="E1099" s="348">
        <f t="shared" si="16"/>
        <v>13.62</v>
      </c>
      <c r="F1099" s="220"/>
      <c r="G1099" s="220">
        <v>13.62</v>
      </c>
    </row>
    <row r="1100" spans="1:7">
      <c r="A1100" s="219">
        <v>43667</v>
      </c>
      <c r="B1100" s="212" t="s">
        <v>2694</v>
      </c>
      <c r="C1100" s="219" t="s">
        <v>63</v>
      </c>
      <c r="D1100" s="219" t="s">
        <v>285</v>
      </c>
      <c r="E1100" s="348">
        <f t="shared" ref="E1100:E1163" si="17">IF(F1100=0,G1100,F1100)</f>
        <v>9.89</v>
      </c>
      <c r="F1100" s="220"/>
      <c r="G1100" s="220">
        <v>9.89</v>
      </c>
    </row>
    <row r="1101" spans="1:7">
      <c r="A1101" s="219">
        <v>1333</v>
      </c>
      <c r="B1101" s="212" t="s">
        <v>2695</v>
      </c>
      <c r="C1101" s="219" t="s">
        <v>63</v>
      </c>
      <c r="D1101" s="219" t="s">
        <v>285</v>
      </c>
      <c r="E1101" s="348">
        <f t="shared" si="17"/>
        <v>8.24</v>
      </c>
      <c r="F1101" s="220"/>
      <c r="G1101" s="220">
        <v>8.24</v>
      </c>
    </row>
    <row r="1102" spans="1:7">
      <c r="A1102" s="219">
        <v>1330</v>
      </c>
      <c r="B1102" s="212" t="s">
        <v>1363</v>
      </c>
      <c r="C1102" s="219" t="s">
        <v>63</v>
      </c>
      <c r="D1102" s="219" t="s">
        <v>285</v>
      </c>
      <c r="E1102" s="348">
        <f t="shared" si="17"/>
        <v>8.16</v>
      </c>
      <c r="F1102" s="220"/>
      <c r="G1102" s="220">
        <v>8.16</v>
      </c>
    </row>
    <row r="1103" spans="1:7">
      <c r="A1103" s="219">
        <v>10957</v>
      </c>
      <c r="B1103" s="212" t="s">
        <v>2696</v>
      </c>
      <c r="C1103" s="219" t="s">
        <v>63</v>
      </c>
      <c r="D1103" s="219" t="s">
        <v>285</v>
      </c>
      <c r="E1103" s="348">
        <f t="shared" si="17"/>
        <v>9.42</v>
      </c>
      <c r="F1103" s="220"/>
      <c r="G1103" s="220">
        <v>9.42</v>
      </c>
    </row>
    <row r="1104" spans="1:7">
      <c r="A1104" s="219">
        <v>1332</v>
      </c>
      <c r="B1104" s="212" t="s">
        <v>1637</v>
      </c>
      <c r="C1104" s="219" t="s">
        <v>63</v>
      </c>
      <c r="D1104" s="219" t="s">
        <v>285</v>
      </c>
      <c r="E1104" s="348">
        <f t="shared" si="17"/>
        <v>8.3699999999999992</v>
      </c>
      <c r="F1104" s="220"/>
      <c r="G1104" s="220">
        <v>8.3699999999999992</v>
      </c>
    </row>
    <row r="1105" spans="1:7">
      <c r="A1105" s="219">
        <v>1334</v>
      </c>
      <c r="B1105" s="212" t="s">
        <v>2697</v>
      </c>
      <c r="C1105" s="219" t="s">
        <v>63</v>
      </c>
      <c r="D1105" s="219" t="s">
        <v>285</v>
      </c>
      <c r="E1105" s="348">
        <f t="shared" si="17"/>
        <v>9.2799999999999994</v>
      </c>
      <c r="F1105" s="220"/>
      <c r="G1105" s="220">
        <v>9.2799999999999994</v>
      </c>
    </row>
    <row r="1106" spans="1:7">
      <c r="A1106" s="219">
        <v>1335</v>
      </c>
      <c r="B1106" s="212" t="s">
        <v>2698</v>
      </c>
      <c r="C1106" s="219" t="s">
        <v>63</v>
      </c>
      <c r="D1106" s="219" t="s">
        <v>285</v>
      </c>
      <c r="E1106" s="348">
        <f t="shared" si="17"/>
        <v>9.59</v>
      </c>
      <c r="F1106" s="220"/>
      <c r="G1106" s="220">
        <v>9.59</v>
      </c>
    </row>
    <row r="1107" spans="1:7">
      <c r="A1107" s="219">
        <v>40425</v>
      </c>
      <c r="B1107" s="212" t="s">
        <v>2699</v>
      </c>
      <c r="C1107" s="219" t="s">
        <v>63</v>
      </c>
      <c r="D1107" s="219" t="s">
        <v>285</v>
      </c>
      <c r="E1107" s="348">
        <f t="shared" si="17"/>
        <v>8.2100000000000009</v>
      </c>
      <c r="F1107" s="220"/>
      <c r="G1107" s="220">
        <v>8.2100000000000009</v>
      </c>
    </row>
    <row r="1108" spans="1:7">
      <c r="A1108" s="219">
        <v>1337</v>
      </c>
      <c r="B1108" s="212" t="s">
        <v>2700</v>
      </c>
      <c r="C1108" s="219" t="s">
        <v>63</v>
      </c>
      <c r="D1108" s="219" t="s">
        <v>285</v>
      </c>
      <c r="E1108" s="348">
        <f t="shared" si="17"/>
        <v>9.42</v>
      </c>
      <c r="F1108" s="220"/>
      <c r="G1108" s="220">
        <v>9.42</v>
      </c>
    </row>
    <row r="1109" spans="1:7">
      <c r="A1109" s="219">
        <v>1338</v>
      </c>
      <c r="B1109" s="212" t="s">
        <v>2701</v>
      </c>
      <c r="C1109" s="219" t="s">
        <v>53</v>
      </c>
      <c r="D1109" s="219" t="s">
        <v>1699</v>
      </c>
      <c r="E1109" s="348">
        <f t="shared" si="17"/>
        <v>38.97</v>
      </c>
      <c r="F1109" s="220"/>
      <c r="G1109" s="220">
        <v>38.97</v>
      </c>
    </row>
    <row r="1110" spans="1:7">
      <c r="A1110" s="219">
        <v>1340</v>
      </c>
      <c r="B1110" s="212" t="s">
        <v>2702</v>
      </c>
      <c r="C1110" s="219" t="s">
        <v>53</v>
      </c>
      <c r="D1110" s="219" t="s">
        <v>285</v>
      </c>
      <c r="E1110" s="348">
        <f t="shared" si="17"/>
        <v>45.05</v>
      </c>
      <c r="F1110" s="220"/>
      <c r="G1110" s="220">
        <v>45.05</v>
      </c>
    </row>
    <row r="1111" spans="1:7">
      <c r="A1111" s="219">
        <v>1341</v>
      </c>
      <c r="B1111" s="212" t="s">
        <v>2703</v>
      </c>
      <c r="C1111" s="219" t="s">
        <v>53</v>
      </c>
      <c r="D1111" s="219" t="s">
        <v>285</v>
      </c>
      <c r="E1111" s="348">
        <f t="shared" si="17"/>
        <v>43.39</v>
      </c>
      <c r="F1111" s="220"/>
      <c r="G1111" s="220">
        <v>43.39</v>
      </c>
    </row>
    <row r="1112" spans="1:7">
      <c r="A1112" s="219">
        <v>34659</v>
      </c>
      <c r="B1112" s="212" t="s">
        <v>2704</v>
      </c>
      <c r="C1112" s="219" t="s">
        <v>53</v>
      </c>
      <c r="D1112" s="219" t="s">
        <v>285</v>
      </c>
      <c r="E1112" s="348">
        <f t="shared" si="17"/>
        <v>38.49</v>
      </c>
      <c r="F1112" s="220">
        <v>38.49</v>
      </c>
      <c r="G1112" s="220">
        <v>49.27</v>
      </c>
    </row>
    <row r="1113" spans="1:7">
      <c r="A1113" s="219">
        <v>34514</v>
      </c>
      <c r="B1113" s="212" t="s">
        <v>2705</v>
      </c>
      <c r="C1113" s="219" t="s">
        <v>53</v>
      </c>
      <c r="D1113" s="219" t="s">
        <v>1699</v>
      </c>
      <c r="E1113" s="348">
        <f t="shared" si="17"/>
        <v>42.64</v>
      </c>
      <c r="F1113" s="220">
        <v>42.64</v>
      </c>
      <c r="G1113" s="220">
        <v>54.57</v>
      </c>
    </row>
    <row r="1114" spans="1:7">
      <c r="A1114" s="219">
        <v>34660</v>
      </c>
      <c r="B1114" s="212" t="s">
        <v>2706</v>
      </c>
      <c r="C1114" s="219" t="s">
        <v>53</v>
      </c>
      <c r="D1114" s="219" t="s">
        <v>285</v>
      </c>
      <c r="E1114" s="348">
        <f t="shared" si="17"/>
        <v>54.11</v>
      </c>
      <c r="F1114" s="220">
        <v>54.11</v>
      </c>
      <c r="G1114" s="220">
        <v>69.25</v>
      </c>
    </row>
    <row r="1115" spans="1:7">
      <c r="A1115" s="219">
        <v>34661</v>
      </c>
      <c r="B1115" s="212" t="s">
        <v>2707</v>
      </c>
      <c r="C1115" s="219" t="s">
        <v>53</v>
      </c>
      <c r="D1115" s="219" t="s">
        <v>285</v>
      </c>
      <c r="E1115" s="348">
        <f t="shared" si="17"/>
        <v>77.72</v>
      </c>
      <c r="F1115" s="220">
        <v>77.72</v>
      </c>
      <c r="G1115" s="220">
        <v>99.47</v>
      </c>
    </row>
    <row r="1116" spans="1:7">
      <c r="A1116" s="219">
        <v>34667</v>
      </c>
      <c r="B1116" s="212" t="s">
        <v>2708</v>
      </c>
      <c r="C1116" s="219" t="s">
        <v>53</v>
      </c>
      <c r="D1116" s="219" t="s">
        <v>285</v>
      </c>
      <c r="E1116" s="348">
        <f t="shared" si="17"/>
        <v>28.14</v>
      </c>
      <c r="F1116" s="220">
        <v>28.14</v>
      </c>
      <c r="G1116" s="220">
        <v>36.020000000000003</v>
      </c>
    </row>
    <row r="1117" spans="1:7">
      <c r="A1117" s="219">
        <v>34668</v>
      </c>
      <c r="B1117" s="212" t="s">
        <v>2709</v>
      </c>
      <c r="C1117" s="219" t="s">
        <v>53</v>
      </c>
      <c r="D1117" s="219" t="s">
        <v>285</v>
      </c>
      <c r="E1117" s="348">
        <f t="shared" si="17"/>
        <v>36.78</v>
      </c>
      <c r="F1117" s="220">
        <v>36.78</v>
      </c>
      <c r="G1117" s="220">
        <v>47.07</v>
      </c>
    </row>
    <row r="1118" spans="1:7">
      <c r="A1118" s="219">
        <v>34741</v>
      </c>
      <c r="B1118" s="212" t="s">
        <v>2710</v>
      </c>
      <c r="C1118" s="219" t="s">
        <v>53</v>
      </c>
      <c r="D1118" s="219" t="s">
        <v>285</v>
      </c>
      <c r="E1118" s="348">
        <f t="shared" si="17"/>
        <v>40.47</v>
      </c>
      <c r="F1118" s="220">
        <v>40.47</v>
      </c>
      <c r="G1118" s="220">
        <v>51.79</v>
      </c>
    </row>
    <row r="1119" spans="1:7">
      <c r="A1119" s="219">
        <v>34664</v>
      </c>
      <c r="B1119" s="212" t="s">
        <v>2711</v>
      </c>
      <c r="C1119" s="219" t="s">
        <v>53</v>
      </c>
      <c r="D1119" s="219" t="s">
        <v>285</v>
      </c>
      <c r="E1119" s="348">
        <f t="shared" si="17"/>
        <v>44.16</v>
      </c>
      <c r="F1119" s="220">
        <v>44.16</v>
      </c>
      <c r="G1119" s="220">
        <v>56.52</v>
      </c>
    </row>
    <row r="1120" spans="1:7">
      <c r="A1120" s="219">
        <v>34665</v>
      </c>
      <c r="B1120" s="212" t="s">
        <v>2712</v>
      </c>
      <c r="C1120" s="219" t="s">
        <v>53</v>
      </c>
      <c r="D1120" s="219" t="s">
        <v>285</v>
      </c>
      <c r="E1120" s="348">
        <f t="shared" si="17"/>
        <v>54.82</v>
      </c>
      <c r="F1120" s="220">
        <v>54.82</v>
      </c>
      <c r="G1120" s="220">
        <v>70.16</v>
      </c>
    </row>
    <row r="1121" spans="1:7">
      <c r="A1121" s="219">
        <v>34666</v>
      </c>
      <c r="B1121" s="212" t="s">
        <v>2713</v>
      </c>
      <c r="C1121" s="219" t="s">
        <v>53</v>
      </c>
      <c r="D1121" s="219" t="s">
        <v>285</v>
      </c>
      <c r="E1121" s="348">
        <f t="shared" si="17"/>
        <v>82.81</v>
      </c>
      <c r="F1121" s="220">
        <v>82.81</v>
      </c>
      <c r="G1121" s="220">
        <v>105.97</v>
      </c>
    </row>
    <row r="1122" spans="1:7">
      <c r="A1122" s="219">
        <v>34669</v>
      </c>
      <c r="B1122" s="212" t="s">
        <v>2714</v>
      </c>
      <c r="C1122" s="219" t="s">
        <v>53</v>
      </c>
      <c r="D1122" s="219" t="s">
        <v>285</v>
      </c>
      <c r="E1122" s="348">
        <f t="shared" si="17"/>
        <v>30.36</v>
      </c>
      <c r="F1122" s="220">
        <v>30.36</v>
      </c>
      <c r="G1122" s="220">
        <v>38.85</v>
      </c>
    </row>
    <row r="1123" spans="1:7">
      <c r="A1123" s="219">
        <v>34670</v>
      </c>
      <c r="B1123" s="212" t="s">
        <v>2715</v>
      </c>
      <c r="C1123" s="219" t="s">
        <v>53</v>
      </c>
      <c r="D1123" s="219" t="s">
        <v>285</v>
      </c>
      <c r="E1123" s="348">
        <f t="shared" si="17"/>
        <v>37.130000000000003</v>
      </c>
      <c r="F1123" s="220">
        <v>37.130000000000003</v>
      </c>
      <c r="G1123" s="220">
        <v>47.52</v>
      </c>
    </row>
    <row r="1124" spans="1:7">
      <c r="A1124" s="219">
        <v>34671</v>
      </c>
      <c r="B1124" s="212" t="s">
        <v>2716</v>
      </c>
      <c r="C1124" s="219" t="s">
        <v>53</v>
      </c>
      <c r="D1124" s="219" t="s">
        <v>285</v>
      </c>
      <c r="E1124" s="348">
        <f t="shared" si="17"/>
        <v>30.99</v>
      </c>
      <c r="F1124" s="220">
        <v>30.99</v>
      </c>
      <c r="G1124" s="220">
        <v>39.67</v>
      </c>
    </row>
    <row r="1125" spans="1:7">
      <c r="A1125" s="219">
        <v>34672</v>
      </c>
      <c r="B1125" s="212" t="s">
        <v>2717</v>
      </c>
      <c r="C1125" s="219" t="s">
        <v>53</v>
      </c>
      <c r="D1125" s="219" t="s">
        <v>285</v>
      </c>
      <c r="E1125" s="348">
        <f t="shared" si="17"/>
        <v>32.68</v>
      </c>
      <c r="F1125" s="220">
        <v>32.68</v>
      </c>
      <c r="G1125" s="220">
        <v>41.83</v>
      </c>
    </row>
    <row r="1126" spans="1:7">
      <c r="A1126" s="219">
        <v>34673</v>
      </c>
      <c r="B1126" s="212" t="s">
        <v>2718</v>
      </c>
      <c r="C1126" s="219" t="s">
        <v>53</v>
      </c>
      <c r="D1126" s="219" t="s">
        <v>285</v>
      </c>
      <c r="E1126" s="348">
        <f t="shared" si="17"/>
        <v>39.880000000000003</v>
      </c>
      <c r="F1126" s="220">
        <v>39.880000000000003</v>
      </c>
      <c r="G1126" s="220">
        <v>51.04</v>
      </c>
    </row>
    <row r="1127" spans="1:7">
      <c r="A1127" s="219">
        <v>34674</v>
      </c>
      <c r="B1127" s="212" t="s">
        <v>2719</v>
      </c>
      <c r="C1127" s="219" t="s">
        <v>53</v>
      </c>
      <c r="D1127" s="219" t="s">
        <v>285</v>
      </c>
      <c r="E1127" s="348">
        <f t="shared" si="17"/>
        <v>53.02</v>
      </c>
      <c r="F1127" s="220">
        <v>53.02</v>
      </c>
      <c r="G1127" s="220">
        <v>67.86</v>
      </c>
    </row>
    <row r="1128" spans="1:7">
      <c r="A1128" s="219">
        <v>34675</v>
      </c>
      <c r="B1128" s="212" t="s">
        <v>2720</v>
      </c>
      <c r="C1128" s="219" t="s">
        <v>53</v>
      </c>
      <c r="D1128" s="219" t="s">
        <v>285</v>
      </c>
      <c r="E1128" s="348">
        <f t="shared" si="17"/>
        <v>64.650000000000006</v>
      </c>
      <c r="F1128" s="220">
        <v>64.650000000000006</v>
      </c>
      <c r="G1128" s="220">
        <v>82.73</v>
      </c>
    </row>
    <row r="1129" spans="1:7">
      <c r="A1129" s="219">
        <v>34676</v>
      </c>
      <c r="B1129" s="212" t="s">
        <v>2721</v>
      </c>
      <c r="C1129" s="219" t="s">
        <v>53</v>
      </c>
      <c r="D1129" s="219" t="s">
        <v>285</v>
      </c>
      <c r="E1129" s="348">
        <f t="shared" si="17"/>
        <v>18.61</v>
      </c>
      <c r="F1129" s="220">
        <v>18.61</v>
      </c>
      <c r="G1129" s="220">
        <v>23.82</v>
      </c>
    </row>
    <row r="1130" spans="1:7">
      <c r="A1130" s="219">
        <v>34677</v>
      </c>
      <c r="B1130" s="212" t="s">
        <v>2722</v>
      </c>
      <c r="C1130" s="219" t="s">
        <v>53</v>
      </c>
      <c r="D1130" s="219" t="s">
        <v>285</v>
      </c>
      <c r="E1130" s="348">
        <f t="shared" si="17"/>
        <v>25.02</v>
      </c>
      <c r="F1130" s="220">
        <v>25.02</v>
      </c>
      <c r="G1130" s="220">
        <v>32.020000000000003</v>
      </c>
    </row>
    <row r="1131" spans="1:7">
      <c r="A1131" s="219">
        <v>43126</v>
      </c>
      <c r="B1131" s="212" t="s">
        <v>2723</v>
      </c>
      <c r="C1131" s="219" t="s">
        <v>53</v>
      </c>
      <c r="D1131" s="219" t="s">
        <v>285</v>
      </c>
      <c r="E1131" s="348">
        <f t="shared" si="17"/>
        <v>81.510000000000005</v>
      </c>
      <c r="F1131" s="220">
        <v>81.510000000000005</v>
      </c>
      <c r="G1131" s="220">
        <v>106.09</v>
      </c>
    </row>
    <row r="1132" spans="1:7">
      <c r="A1132" s="219">
        <v>43124</v>
      </c>
      <c r="B1132" s="212" t="s">
        <v>2724</v>
      </c>
      <c r="C1132" s="219" t="s">
        <v>53</v>
      </c>
      <c r="D1132" s="219" t="s">
        <v>285</v>
      </c>
      <c r="E1132" s="348">
        <f t="shared" si="17"/>
        <v>95.17</v>
      </c>
      <c r="F1132" s="220">
        <v>95.17</v>
      </c>
      <c r="G1132" s="220">
        <v>123.88</v>
      </c>
    </row>
    <row r="1133" spans="1:7">
      <c r="A1133" s="219">
        <v>43125</v>
      </c>
      <c r="B1133" s="212" t="s">
        <v>2725</v>
      </c>
      <c r="C1133" s="219" t="s">
        <v>53</v>
      </c>
      <c r="D1133" s="219" t="s">
        <v>285</v>
      </c>
      <c r="E1133" s="348">
        <f t="shared" si="17"/>
        <v>123.43</v>
      </c>
      <c r="F1133" s="220">
        <v>123.43</v>
      </c>
      <c r="G1133" s="220">
        <v>160.66</v>
      </c>
    </row>
    <row r="1134" spans="1:7">
      <c r="A1134" s="219">
        <v>40623</v>
      </c>
      <c r="B1134" s="212" t="s">
        <v>2726</v>
      </c>
      <c r="C1134" s="219" t="s">
        <v>491</v>
      </c>
      <c r="D1134" s="219" t="s">
        <v>285</v>
      </c>
      <c r="E1134" s="348">
        <f t="shared" si="17"/>
        <v>91.69</v>
      </c>
      <c r="F1134" s="220"/>
      <c r="G1134" s="220">
        <v>91.69</v>
      </c>
    </row>
    <row r="1135" spans="1:7">
      <c r="A1135" s="219">
        <v>43701</v>
      </c>
      <c r="B1135" s="212" t="s">
        <v>2727</v>
      </c>
      <c r="C1135" s="219" t="s">
        <v>63</v>
      </c>
      <c r="D1135" s="219" t="s">
        <v>1699</v>
      </c>
      <c r="E1135" s="348">
        <f t="shared" si="17"/>
        <v>43.57</v>
      </c>
      <c r="F1135" s="220"/>
      <c r="G1135" s="220">
        <v>43.57</v>
      </c>
    </row>
    <row r="1136" spans="1:7">
      <c r="A1136" s="219">
        <v>1345</v>
      </c>
      <c r="B1136" s="212" t="s">
        <v>1267</v>
      </c>
      <c r="C1136" s="219" t="s">
        <v>53</v>
      </c>
      <c r="D1136" s="219" t="s">
        <v>285</v>
      </c>
      <c r="E1136" s="348">
        <f t="shared" si="17"/>
        <v>97.73</v>
      </c>
      <c r="F1136" s="220">
        <v>97.73</v>
      </c>
      <c r="G1136" s="220">
        <v>64.290000000000006</v>
      </c>
    </row>
    <row r="1137" spans="1:7">
      <c r="A1137" s="219">
        <v>1346</v>
      </c>
      <c r="B1137" s="212" t="s">
        <v>2728</v>
      </c>
      <c r="C1137" s="219" t="s">
        <v>53</v>
      </c>
      <c r="D1137" s="219" t="s">
        <v>285</v>
      </c>
      <c r="E1137" s="348">
        <f t="shared" si="17"/>
        <v>56.85</v>
      </c>
      <c r="F1137" s="220">
        <v>56.85</v>
      </c>
      <c r="G1137" s="220">
        <v>37.4</v>
      </c>
    </row>
    <row r="1138" spans="1:7">
      <c r="A1138" s="219">
        <v>1347</v>
      </c>
      <c r="B1138" s="212" t="s">
        <v>2729</v>
      </c>
      <c r="C1138" s="219" t="s">
        <v>53</v>
      </c>
      <c r="D1138" s="219" t="s">
        <v>285</v>
      </c>
      <c r="E1138" s="348">
        <f t="shared" si="17"/>
        <v>70.44</v>
      </c>
      <c r="F1138" s="220">
        <v>70.44</v>
      </c>
      <c r="G1138" s="220">
        <v>46.34</v>
      </c>
    </row>
    <row r="1139" spans="1:7">
      <c r="A1139" s="219">
        <v>43678</v>
      </c>
      <c r="B1139" s="212" t="s">
        <v>2730</v>
      </c>
      <c r="C1139" s="219" t="s">
        <v>53</v>
      </c>
      <c r="D1139" s="219" t="s">
        <v>285</v>
      </c>
      <c r="E1139" s="348">
        <f t="shared" si="17"/>
        <v>81.709999999999994</v>
      </c>
      <c r="F1139" s="220">
        <v>81.709999999999994</v>
      </c>
      <c r="G1139" s="220">
        <v>53.75</v>
      </c>
    </row>
    <row r="1140" spans="1:7">
      <c r="A1140" s="219">
        <v>43680</v>
      </c>
      <c r="B1140" s="212" t="s">
        <v>2731</v>
      </c>
      <c r="C1140" s="219" t="s">
        <v>53</v>
      </c>
      <c r="D1140" s="219" t="s">
        <v>285</v>
      </c>
      <c r="E1140" s="348">
        <f t="shared" si="17"/>
        <v>117.71</v>
      </c>
      <c r="F1140" s="220">
        <v>117.71</v>
      </c>
      <c r="G1140" s="220">
        <v>77.430000000000007</v>
      </c>
    </row>
    <row r="1141" spans="1:7">
      <c r="A1141" s="219">
        <v>43679</v>
      </c>
      <c r="B1141" s="212" t="s">
        <v>2732</v>
      </c>
      <c r="C1141" s="219" t="s">
        <v>53</v>
      </c>
      <c r="D1141" s="219" t="s">
        <v>285</v>
      </c>
      <c r="E1141" s="348">
        <f t="shared" si="17"/>
        <v>41.31</v>
      </c>
      <c r="F1141" s="220">
        <v>41.31</v>
      </c>
      <c r="G1141" s="220">
        <v>27.17</v>
      </c>
    </row>
    <row r="1142" spans="1:7">
      <c r="A1142" s="219">
        <v>1355</v>
      </c>
      <c r="B1142" s="212" t="s">
        <v>2733</v>
      </c>
      <c r="C1142" s="219" t="s">
        <v>53</v>
      </c>
      <c r="D1142" s="219" t="s">
        <v>285</v>
      </c>
      <c r="E1142" s="348">
        <f t="shared" si="17"/>
        <v>47.01</v>
      </c>
      <c r="F1142" s="220">
        <v>47.01</v>
      </c>
      <c r="G1142" s="220">
        <v>30.92</v>
      </c>
    </row>
    <row r="1143" spans="1:7">
      <c r="A1143" s="219">
        <v>1358</v>
      </c>
      <c r="B1143" s="212" t="s">
        <v>2734</v>
      </c>
      <c r="C1143" s="219" t="s">
        <v>53</v>
      </c>
      <c r="D1143" s="219" t="s">
        <v>285</v>
      </c>
      <c r="E1143" s="348">
        <f t="shared" si="17"/>
        <v>57.71</v>
      </c>
      <c r="F1143" s="220">
        <v>57.71</v>
      </c>
      <c r="G1143" s="220">
        <v>37.96</v>
      </c>
    </row>
    <row r="1144" spans="1:7">
      <c r="A1144" s="219">
        <v>43677</v>
      </c>
      <c r="B1144" s="212" t="s">
        <v>2735</v>
      </c>
      <c r="C1144" s="219" t="s">
        <v>53</v>
      </c>
      <c r="D1144" s="219" t="s">
        <v>285</v>
      </c>
      <c r="E1144" s="348">
        <f t="shared" si="17"/>
        <v>71.599999999999994</v>
      </c>
      <c r="F1144" s="220">
        <v>71.599999999999994</v>
      </c>
      <c r="G1144" s="220">
        <v>47.1</v>
      </c>
    </row>
    <row r="1145" spans="1:7">
      <c r="A1145" s="219">
        <v>43682</v>
      </c>
      <c r="B1145" s="212" t="s">
        <v>2736</v>
      </c>
      <c r="C1145" s="219" t="s">
        <v>53</v>
      </c>
      <c r="D1145" s="219" t="s">
        <v>285</v>
      </c>
      <c r="E1145" s="348">
        <f t="shared" si="17"/>
        <v>21.95</v>
      </c>
      <c r="F1145" s="220">
        <v>21.95</v>
      </c>
      <c r="G1145" s="220">
        <v>14.44</v>
      </c>
    </row>
    <row r="1146" spans="1:7">
      <c r="A1146" s="219">
        <v>43681</v>
      </c>
      <c r="B1146" s="212" t="s">
        <v>2737</v>
      </c>
      <c r="C1146" s="219" t="s">
        <v>53</v>
      </c>
      <c r="D1146" s="219" t="s">
        <v>1699</v>
      </c>
      <c r="E1146" s="348">
        <f t="shared" si="17"/>
        <v>36.36</v>
      </c>
      <c r="F1146" s="220">
        <v>36.36</v>
      </c>
      <c r="G1146" s="220">
        <v>23.92</v>
      </c>
    </row>
    <row r="1147" spans="1:7">
      <c r="A1147" s="219">
        <v>20971</v>
      </c>
      <c r="B1147" s="212" t="s">
        <v>2738</v>
      </c>
      <c r="C1147" s="219" t="s">
        <v>23</v>
      </c>
      <c r="D1147" s="219" t="s">
        <v>285</v>
      </c>
      <c r="E1147" s="348">
        <f t="shared" si="17"/>
        <v>31.49</v>
      </c>
      <c r="F1147" s="220"/>
      <c r="G1147" s="220">
        <v>31.49</v>
      </c>
    </row>
    <row r="1148" spans="1:7">
      <c r="A1148" s="219">
        <v>39746</v>
      </c>
      <c r="B1148" s="212" t="s">
        <v>2739</v>
      </c>
      <c r="C1148" s="219" t="s">
        <v>23</v>
      </c>
      <c r="D1148" s="219" t="s">
        <v>285</v>
      </c>
      <c r="E1148" s="348">
        <f t="shared" si="17"/>
        <v>94.44</v>
      </c>
      <c r="F1148" s="220"/>
      <c r="G1148" s="220">
        <v>94.44</v>
      </c>
    </row>
    <row r="1149" spans="1:7">
      <c r="A1149" s="219">
        <v>13279</v>
      </c>
      <c r="B1149" s="212" t="s">
        <v>2740</v>
      </c>
      <c r="C1149" s="219" t="s">
        <v>63</v>
      </c>
      <c r="D1149" s="219" t="s">
        <v>285</v>
      </c>
      <c r="E1149" s="348">
        <f t="shared" si="17"/>
        <v>23.91</v>
      </c>
      <c r="F1149" s="220"/>
      <c r="G1149" s="220">
        <v>23.91</v>
      </c>
    </row>
    <row r="1150" spans="1:7">
      <c r="A1150" s="219">
        <v>11977</v>
      </c>
      <c r="B1150" s="212" t="s">
        <v>2741</v>
      </c>
      <c r="C1150" s="219" t="s">
        <v>23</v>
      </c>
      <c r="D1150" s="219" t="s">
        <v>285</v>
      </c>
      <c r="E1150" s="348">
        <f t="shared" si="17"/>
        <v>12.39</v>
      </c>
      <c r="F1150" s="220"/>
      <c r="G1150" s="220">
        <v>12.39</v>
      </c>
    </row>
    <row r="1151" spans="1:7">
      <c r="A1151" s="219">
        <v>11976</v>
      </c>
      <c r="B1151" s="212" t="s">
        <v>2742</v>
      </c>
      <c r="C1151" s="219" t="s">
        <v>23</v>
      </c>
      <c r="D1151" s="219" t="s">
        <v>285</v>
      </c>
      <c r="E1151" s="348">
        <f t="shared" si="17"/>
        <v>1.39</v>
      </c>
      <c r="F1151" s="220"/>
      <c r="G1151" s="220">
        <v>1.39</v>
      </c>
    </row>
    <row r="1152" spans="1:7">
      <c r="A1152" s="219">
        <v>11975</v>
      </c>
      <c r="B1152" s="212" t="s">
        <v>2743</v>
      </c>
      <c r="C1152" s="219" t="s">
        <v>23</v>
      </c>
      <c r="D1152" s="219" t="s">
        <v>285</v>
      </c>
      <c r="E1152" s="348">
        <f t="shared" si="17"/>
        <v>27.15</v>
      </c>
      <c r="F1152" s="220"/>
      <c r="G1152" s="220">
        <v>27.15</v>
      </c>
    </row>
    <row r="1153" spans="1:7">
      <c r="A1153" s="219">
        <v>1368</v>
      </c>
      <c r="B1153" s="212" t="s">
        <v>1498</v>
      </c>
      <c r="C1153" s="219" t="s">
        <v>23</v>
      </c>
      <c r="D1153" s="219" t="s">
        <v>1699</v>
      </c>
      <c r="E1153" s="348">
        <f t="shared" si="17"/>
        <v>80</v>
      </c>
      <c r="F1153" s="220">
        <v>80</v>
      </c>
      <c r="G1153" s="220">
        <v>86.31</v>
      </c>
    </row>
    <row r="1154" spans="1:7">
      <c r="A1154" s="219">
        <v>1367</v>
      </c>
      <c r="B1154" s="212" t="s">
        <v>2744</v>
      </c>
      <c r="C1154" s="219" t="s">
        <v>23</v>
      </c>
      <c r="D1154" s="219" t="s">
        <v>285</v>
      </c>
      <c r="E1154" s="348">
        <f t="shared" si="17"/>
        <v>258.77</v>
      </c>
      <c r="F1154" s="220">
        <v>258.77</v>
      </c>
      <c r="G1154" s="220">
        <v>279.19</v>
      </c>
    </row>
    <row r="1155" spans="1:7">
      <c r="A1155" s="219">
        <v>1380</v>
      </c>
      <c r="B1155" s="212" t="s">
        <v>2745</v>
      </c>
      <c r="C1155" s="219" t="s">
        <v>63</v>
      </c>
      <c r="D1155" s="219" t="s">
        <v>285</v>
      </c>
      <c r="E1155" s="348">
        <f t="shared" si="17"/>
        <v>4.82</v>
      </c>
      <c r="F1155" s="220">
        <v>4.82</v>
      </c>
      <c r="G1155" s="220">
        <v>4.01</v>
      </c>
    </row>
    <row r="1156" spans="1:7">
      <c r="A1156" s="219">
        <v>1375</v>
      </c>
      <c r="B1156" s="212" t="s">
        <v>2746</v>
      </c>
      <c r="C1156" s="219" t="s">
        <v>63</v>
      </c>
      <c r="D1156" s="219" t="s">
        <v>285</v>
      </c>
      <c r="E1156" s="348">
        <f t="shared" si="17"/>
        <v>17.52</v>
      </c>
      <c r="F1156" s="220">
        <v>17.52</v>
      </c>
      <c r="G1156" s="220">
        <v>17.45</v>
      </c>
    </row>
    <row r="1157" spans="1:7">
      <c r="A1157" s="219">
        <v>1379</v>
      </c>
      <c r="B1157" s="212" t="s">
        <v>135</v>
      </c>
      <c r="C1157" s="219" t="s">
        <v>63</v>
      </c>
      <c r="D1157" s="219" t="s">
        <v>1699</v>
      </c>
      <c r="E1157" s="348">
        <f t="shared" si="17"/>
        <v>0.72</v>
      </c>
      <c r="F1157" s="220">
        <v>0.72</v>
      </c>
      <c r="G1157" s="220">
        <v>0.6</v>
      </c>
    </row>
    <row r="1158" spans="1:7">
      <c r="A1158" s="219">
        <v>13284</v>
      </c>
      <c r="B1158" s="212" t="s">
        <v>2747</v>
      </c>
      <c r="C1158" s="219" t="s">
        <v>63</v>
      </c>
      <c r="D1158" s="219" t="s">
        <v>285</v>
      </c>
      <c r="E1158" s="348">
        <f t="shared" si="17"/>
        <v>0.65</v>
      </c>
      <c r="F1158" s="220">
        <v>0.65</v>
      </c>
      <c r="G1158" s="220">
        <v>0.54</v>
      </c>
    </row>
    <row r="1159" spans="1:7">
      <c r="A1159" s="219">
        <v>44528</v>
      </c>
      <c r="B1159" s="212" t="s">
        <v>2748</v>
      </c>
      <c r="C1159" s="219" t="s">
        <v>63</v>
      </c>
      <c r="D1159" s="219" t="s">
        <v>285</v>
      </c>
      <c r="E1159" s="348">
        <f t="shared" si="17"/>
        <v>3.83</v>
      </c>
      <c r="F1159" s="220">
        <v>3.83</v>
      </c>
      <c r="G1159" s="220">
        <v>3.19</v>
      </c>
    </row>
    <row r="1160" spans="1:7">
      <c r="A1160" s="219">
        <v>34753</v>
      </c>
      <c r="B1160" s="212" t="s">
        <v>2749</v>
      </c>
      <c r="C1160" s="219" t="s">
        <v>63</v>
      </c>
      <c r="D1160" s="219" t="s">
        <v>285</v>
      </c>
      <c r="E1160" s="348">
        <f t="shared" si="17"/>
        <v>0.7</v>
      </c>
      <c r="F1160" s="220">
        <v>0.7</v>
      </c>
      <c r="G1160" s="220">
        <v>0.57999999999999996</v>
      </c>
    </row>
    <row r="1161" spans="1:7">
      <c r="A1161" s="219">
        <v>420</v>
      </c>
      <c r="B1161" s="212" t="s">
        <v>2750</v>
      </c>
      <c r="C1161" s="219" t="s">
        <v>23</v>
      </c>
      <c r="D1161" s="219" t="s">
        <v>285</v>
      </c>
      <c r="E1161" s="348">
        <f t="shared" si="17"/>
        <v>40.32</v>
      </c>
      <c r="F1161" s="220">
        <v>40.32</v>
      </c>
      <c r="G1161" s="220">
        <v>27.2</v>
      </c>
    </row>
    <row r="1162" spans="1:7">
      <c r="A1162" s="219">
        <v>12327</v>
      </c>
      <c r="B1162" s="212" t="s">
        <v>2751</v>
      </c>
      <c r="C1162" s="219" t="s">
        <v>23</v>
      </c>
      <c r="D1162" s="219" t="s">
        <v>285</v>
      </c>
      <c r="E1162" s="348">
        <f t="shared" si="17"/>
        <v>48.04</v>
      </c>
      <c r="F1162" s="220">
        <v>48.04</v>
      </c>
      <c r="G1162" s="220">
        <v>32.4</v>
      </c>
    </row>
    <row r="1163" spans="1:7">
      <c r="A1163" s="219">
        <v>36148</v>
      </c>
      <c r="B1163" s="212" t="s">
        <v>2752</v>
      </c>
      <c r="C1163" s="219" t="s">
        <v>23</v>
      </c>
      <c r="D1163" s="219" t="s">
        <v>285</v>
      </c>
      <c r="E1163" s="348">
        <f t="shared" si="17"/>
        <v>58.94</v>
      </c>
      <c r="F1163" s="220">
        <v>58.94</v>
      </c>
      <c r="G1163" s="220">
        <v>72</v>
      </c>
    </row>
    <row r="1164" spans="1:7">
      <c r="A1164" s="219">
        <v>12329</v>
      </c>
      <c r="B1164" s="212" t="s">
        <v>2753</v>
      </c>
      <c r="C1164" s="219" t="s">
        <v>63</v>
      </c>
      <c r="D1164" s="219" t="s">
        <v>285</v>
      </c>
      <c r="E1164" s="348">
        <f t="shared" ref="E1164:E1227" si="18">IF(F1164=0,G1164,F1164)</f>
        <v>137.07</v>
      </c>
      <c r="F1164" s="220">
        <v>137.07</v>
      </c>
      <c r="G1164" s="220">
        <v>133.97999999999999</v>
      </c>
    </row>
    <row r="1165" spans="1:7">
      <c r="A1165" s="219">
        <v>1339</v>
      </c>
      <c r="B1165" s="212" t="s">
        <v>2754</v>
      </c>
      <c r="C1165" s="219" t="s">
        <v>63</v>
      </c>
      <c r="D1165" s="219" t="s">
        <v>285</v>
      </c>
      <c r="E1165" s="348">
        <f t="shared" si="18"/>
        <v>39.07</v>
      </c>
      <c r="F1165" s="220"/>
      <c r="G1165" s="220">
        <v>39.07</v>
      </c>
    </row>
    <row r="1166" spans="1:7">
      <c r="A1166" s="219">
        <v>44396</v>
      </c>
      <c r="B1166" s="212" t="s">
        <v>2755</v>
      </c>
      <c r="C1166" s="219" t="s">
        <v>63</v>
      </c>
      <c r="D1166" s="219" t="s">
        <v>285</v>
      </c>
      <c r="E1166" s="348">
        <f t="shared" si="18"/>
        <v>47.35</v>
      </c>
      <c r="F1166" s="220">
        <v>47.35</v>
      </c>
      <c r="G1166" s="220">
        <v>44.82</v>
      </c>
    </row>
    <row r="1167" spans="1:7">
      <c r="A1167" s="219">
        <v>44327</v>
      </c>
      <c r="B1167" s="212" t="s">
        <v>2756</v>
      </c>
      <c r="C1167" s="219" t="s">
        <v>168</v>
      </c>
      <c r="D1167" s="219" t="s">
        <v>285</v>
      </c>
      <c r="E1167" s="348">
        <f t="shared" si="18"/>
        <v>161.04</v>
      </c>
      <c r="F1167" s="220">
        <v>161.04</v>
      </c>
      <c r="G1167" s="220">
        <v>152.43</v>
      </c>
    </row>
    <row r="1168" spans="1:7">
      <c r="A1168" s="219">
        <v>37418</v>
      </c>
      <c r="B1168" s="212" t="s">
        <v>2757</v>
      </c>
      <c r="C1168" s="219" t="s">
        <v>23</v>
      </c>
      <c r="D1168" s="219" t="s">
        <v>285</v>
      </c>
      <c r="E1168" s="348">
        <f t="shared" si="18"/>
        <v>17.79</v>
      </c>
      <c r="F1168" s="220"/>
      <c r="G1168" s="220">
        <v>17.79</v>
      </c>
    </row>
    <row r="1169" spans="1:7">
      <c r="A1169" s="219">
        <v>37419</v>
      </c>
      <c r="B1169" s="212" t="s">
        <v>2758</v>
      </c>
      <c r="C1169" s="219" t="s">
        <v>23</v>
      </c>
      <c r="D1169" s="219" t="s">
        <v>285</v>
      </c>
      <c r="E1169" s="348">
        <f t="shared" si="18"/>
        <v>18.27</v>
      </c>
      <c r="F1169" s="220"/>
      <c r="G1169" s="220">
        <v>18.27</v>
      </c>
    </row>
    <row r="1170" spans="1:7">
      <c r="A1170" s="219">
        <v>1427</v>
      </c>
      <c r="B1170" s="212" t="s">
        <v>2759</v>
      </c>
      <c r="C1170" s="219" t="s">
        <v>23</v>
      </c>
      <c r="D1170" s="219" t="s">
        <v>285</v>
      </c>
      <c r="E1170" s="348">
        <f t="shared" si="18"/>
        <v>20.68</v>
      </c>
      <c r="F1170" s="220"/>
      <c r="G1170" s="220">
        <v>20.68</v>
      </c>
    </row>
    <row r="1171" spans="1:7">
      <c r="A1171" s="219">
        <v>1402</v>
      </c>
      <c r="B1171" s="212" t="s">
        <v>2760</v>
      </c>
      <c r="C1171" s="219" t="s">
        <v>23</v>
      </c>
      <c r="D1171" s="219" t="s">
        <v>285</v>
      </c>
      <c r="E1171" s="348">
        <f t="shared" si="18"/>
        <v>7.15</v>
      </c>
      <c r="F1171" s="220"/>
      <c r="G1171" s="220">
        <v>7.15</v>
      </c>
    </row>
    <row r="1172" spans="1:7">
      <c r="A1172" s="219">
        <v>1420</v>
      </c>
      <c r="B1172" s="212" t="s">
        <v>2761</v>
      </c>
      <c r="C1172" s="219" t="s">
        <v>23</v>
      </c>
      <c r="D1172" s="219" t="s">
        <v>285</v>
      </c>
      <c r="E1172" s="348">
        <f t="shared" si="18"/>
        <v>9.1999999999999993</v>
      </c>
      <c r="F1172" s="220"/>
      <c r="G1172" s="220">
        <v>9.1999999999999993</v>
      </c>
    </row>
    <row r="1173" spans="1:7">
      <c r="A1173" s="219">
        <v>1419</v>
      </c>
      <c r="B1173" s="212" t="s">
        <v>2762</v>
      </c>
      <c r="C1173" s="219" t="s">
        <v>23</v>
      </c>
      <c r="D1173" s="219" t="s">
        <v>285</v>
      </c>
      <c r="E1173" s="348">
        <f t="shared" si="18"/>
        <v>11.11</v>
      </c>
      <c r="F1173" s="220"/>
      <c r="G1173" s="220">
        <v>11.11</v>
      </c>
    </row>
    <row r="1174" spans="1:7">
      <c r="A1174" s="219">
        <v>1414</v>
      </c>
      <c r="B1174" s="212" t="s">
        <v>2763</v>
      </c>
      <c r="C1174" s="219" t="s">
        <v>23</v>
      </c>
      <c r="D1174" s="219" t="s">
        <v>285</v>
      </c>
      <c r="E1174" s="348">
        <f t="shared" si="18"/>
        <v>10.87</v>
      </c>
      <c r="F1174" s="220"/>
      <c r="G1174" s="220">
        <v>10.87</v>
      </c>
    </row>
    <row r="1175" spans="1:7">
      <c r="A1175" s="219">
        <v>1413</v>
      </c>
      <c r="B1175" s="212" t="s">
        <v>2764</v>
      </c>
      <c r="C1175" s="219" t="s">
        <v>23</v>
      </c>
      <c r="D1175" s="219" t="s">
        <v>285</v>
      </c>
      <c r="E1175" s="348">
        <f t="shared" si="18"/>
        <v>16.059999999999999</v>
      </c>
      <c r="F1175" s="220"/>
      <c r="G1175" s="220">
        <v>16.059999999999999</v>
      </c>
    </row>
    <row r="1176" spans="1:7">
      <c r="A1176" s="219">
        <v>1412</v>
      </c>
      <c r="B1176" s="212" t="s">
        <v>2765</v>
      </c>
      <c r="C1176" s="219" t="s">
        <v>23</v>
      </c>
      <c r="D1176" s="219" t="s">
        <v>285</v>
      </c>
      <c r="E1176" s="348">
        <f t="shared" si="18"/>
        <v>13.61</v>
      </c>
      <c r="F1176" s="220"/>
      <c r="G1176" s="220">
        <v>13.61</v>
      </c>
    </row>
    <row r="1177" spans="1:7">
      <c r="A1177" s="219">
        <v>1406</v>
      </c>
      <c r="B1177" s="212" t="s">
        <v>2766</v>
      </c>
      <c r="C1177" s="219" t="s">
        <v>23</v>
      </c>
      <c r="D1177" s="219" t="s">
        <v>285</v>
      </c>
      <c r="E1177" s="348">
        <f t="shared" si="18"/>
        <v>16.420000000000002</v>
      </c>
      <c r="F1177" s="220"/>
      <c r="G1177" s="220">
        <v>16.420000000000002</v>
      </c>
    </row>
    <row r="1178" spans="1:7">
      <c r="A1178" s="219">
        <v>11281</v>
      </c>
      <c r="B1178" s="212" t="s">
        <v>2767</v>
      </c>
      <c r="C1178" s="219" t="s">
        <v>23</v>
      </c>
      <c r="D1178" s="219" t="s">
        <v>1699</v>
      </c>
      <c r="E1178" s="348">
        <f t="shared" si="18"/>
        <v>12782.95</v>
      </c>
      <c r="F1178" s="220"/>
      <c r="G1178" s="220">
        <v>12782.95</v>
      </c>
    </row>
    <row r="1179" spans="1:7">
      <c r="A1179" s="219">
        <v>1442</v>
      </c>
      <c r="B1179" s="212" t="s">
        <v>1259</v>
      </c>
      <c r="C1179" s="219" t="s">
        <v>23</v>
      </c>
      <c r="D1179" s="219" t="s">
        <v>285</v>
      </c>
      <c r="E1179" s="348">
        <f t="shared" si="18"/>
        <v>10731.19</v>
      </c>
      <c r="F1179" s="220"/>
      <c r="G1179" s="220">
        <v>10731.19</v>
      </c>
    </row>
    <row r="1180" spans="1:7">
      <c r="A1180" s="219">
        <v>13457</v>
      </c>
      <c r="B1180" s="212" t="s">
        <v>2768</v>
      </c>
      <c r="C1180" s="219" t="s">
        <v>23</v>
      </c>
      <c r="D1180" s="219" t="s">
        <v>285</v>
      </c>
      <c r="E1180" s="348">
        <f t="shared" si="18"/>
        <v>9263</v>
      </c>
      <c r="F1180" s="220"/>
      <c r="G1180" s="220">
        <v>9263</v>
      </c>
    </row>
    <row r="1181" spans="1:7">
      <c r="A1181" s="219">
        <v>40699</v>
      </c>
      <c r="B1181" s="212" t="s">
        <v>2769</v>
      </c>
      <c r="C1181" s="219" t="s">
        <v>23</v>
      </c>
      <c r="D1181" s="219" t="s">
        <v>285</v>
      </c>
      <c r="E1181" s="348">
        <f t="shared" si="18"/>
        <v>7160.65</v>
      </c>
      <c r="F1181" s="220"/>
      <c r="G1181" s="220">
        <v>7160.65</v>
      </c>
    </row>
    <row r="1182" spans="1:7">
      <c r="A1182" s="219">
        <v>40701</v>
      </c>
      <c r="B1182" s="212" t="s">
        <v>2770</v>
      </c>
      <c r="C1182" s="219" t="s">
        <v>23</v>
      </c>
      <c r="D1182" s="219" t="s">
        <v>285</v>
      </c>
      <c r="E1182" s="348">
        <f t="shared" si="18"/>
        <v>126610.2</v>
      </c>
      <c r="F1182" s="220"/>
      <c r="G1182" s="220">
        <v>126610.2</v>
      </c>
    </row>
    <row r="1183" spans="1:7">
      <c r="A1183" s="219">
        <v>40700</v>
      </c>
      <c r="B1183" s="212" t="s">
        <v>2771</v>
      </c>
      <c r="C1183" s="219" t="s">
        <v>23</v>
      </c>
      <c r="D1183" s="219" t="s">
        <v>285</v>
      </c>
      <c r="E1183" s="348">
        <f t="shared" si="18"/>
        <v>16669.07</v>
      </c>
      <c r="F1183" s="220"/>
      <c r="G1183" s="220">
        <v>16669.07</v>
      </c>
    </row>
    <row r="1184" spans="1:7">
      <c r="A1184" s="219">
        <v>13458</v>
      </c>
      <c r="B1184" s="212" t="s">
        <v>1443</v>
      </c>
      <c r="C1184" s="219" t="s">
        <v>23</v>
      </c>
      <c r="D1184" s="219" t="s">
        <v>285</v>
      </c>
      <c r="E1184" s="348">
        <f t="shared" si="18"/>
        <v>15839.74</v>
      </c>
      <c r="F1184" s="220"/>
      <c r="G1184" s="220">
        <v>15839.74</v>
      </c>
    </row>
    <row r="1185" spans="1:7">
      <c r="A1185" s="219">
        <v>11134</v>
      </c>
      <c r="B1185" s="212" t="s">
        <v>2772</v>
      </c>
      <c r="C1185" s="219" t="s">
        <v>53</v>
      </c>
      <c r="D1185" s="219" t="s">
        <v>285</v>
      </c>
      <c r="E1185" s="348">
        <f t="shared" si="18"/>
        <v>80.98</v>
      </c>
      <c r="F1185" s="220">
        <v>80.98</v>
      </c>
      <c r="G1185" s="220">
        <v>53.27</v>
      </c>
    </row>
    <row r="1186" spans="1:7">
      <c r="A1186" s="219">
        <v>11135</v>
      </c>
      <c r="B1186" s="212" t="s">
        <v>2773</v>
      </c>
      <c r="C1186" s="219" t="s">
        <v>53</v>
      </c>
      <c r="D1186" s="219" t="s">
        <v>285</v>
      </c>
      <c r="E1186" s="348">
        <f t="shared" si="18"/>
        <v>87.44</v>
      </c>
      <c r="F1186" s="220">
        <v>87.44</v>
      </c>
      <c r="G1186" s="220">
        <v>57.52</v>
      </c>
    </row>
    <row r="1187" spans="1:7">
      <c r="A1187" s="219">
        <v>11136</v>
      </c>
      <c r="B1187" s="212" t="s">
        <v>2774</v>
      </c>
      <c r="C1187" s="219" t="s">
        <v>53</v>
      </c>
      <c r="D1187" s="219" t="s">
        <v>285</v>
      </c>
      <c r="E1187" s="348">
        <f t="shared" si="18"/>
        <v>100.12</v>
      </c>
      <c r="F1187" s="220">
        <v>100.12</v>
      </c>
      <c r="G1187" s="220">
        <v>65.86</v>
      </c>
    </row>
    <row r="1188" spans="1:7">
      <c r="A1188" s="219">
        <v>34743</v>
      </c>
      <c r="B1188" s="212" t="s">
        <v>2775</v>
      </c>
      <c r="C1188" s="219" t="s">
        <v>53</v>
      </c>
      <c r="D1188" s="219" t="s">
        <v>285</v>
      </c>
      <c r="E1188" s="348">
        <f t="shared" si="18"/>
        <v>120.8</v>
      </c>
      <c r="F1188" s="220">
        <v>120.8</v>
      </c>
      <c r="G1188" s="220">
        <v>79.47</v>
      </c>
    </row>
    <row r="1189" spans="1:7">
      <c r="A1189" s="219">
        <v>11137</v>
      </c>
      <c r="B1189" s="212" t="s">
        <v>304</v>
      </c>
      <c r="C1189" s="219" t="s">
        <v>53</v>
      </c>
      <c r="D1189" s="219" t="s">
        <v>285</v>
      </c>
      <c r="E1189" s="348">
        <f t="shared" si="18"/>
        <v>137.19999999999999</v>
      </c>
      <c r="F1189" s="220">
        <v>137.19999999999999</v>
      </c>
      <c r="G1189" s="220">
        <v>90.26</v>
      </c>
    </row>
    <row r="1190" spans="1:7">
      <c r="A1190" s="219">
        <v>34745</v>
      </c>
      <c r="B1190" s="212" t="s">
        <v>2776</v>
      </c>
      <c r="C1190" s="219" t="s">
        <v>53</v>
      </c>
      <c r="D1190" s="219" t="s">
        <v>285</v>
      </c>
      <c r="E1190" s="348">
        <f t="shared" si="18"/>
        <v>163.16</v>
      </c>
      <c r="F1190" s="220">
        <v>163.16</v>
      </c>
      <c r="G1190" s="220">
        <v>107.34</v>
      </c>
    </row>
    <row r="1191" spans="1:7">
      <c r="A1191" s="219">
        <v>34746</v>
      </c>
      <c r="B1191" s="212" t="s">
        <v>2777</v>
      </c>
      <c r="C1191" s="219" t="s">
        <v>53</v>
      </c>
      <c r="D1191" s="219" t="s">
        <v>285</v>
      </c>
      <c r="E1191" s="348">
        <f t="shared" si="18"/>
        <v>44.49</v>
      </c>
      <c r="F1191" s="220">
        <v>44.49</v>
      </c>
      <c r="G1191" s="220">
        <v>29.27</v>
      </c>
    </row>
    <row r="1192" spans="1:7">
      <c r="A1192" s="219">
        <v>1360</v>
      </c>
      <c r="B1192" s="212" t="s">
        <v>2778</v>
      </c>
      <c r="C1192" s="219" t="s">
        <v>53</v>
      </c>
      <c r="D1192" s="219" t="s">
        <v>285</v>
      </c>
      <c r="E1192" s="348">
        <f t="shared" si="18"/>
        <v>51.91</v>
      </c>
      <c r="F1192" s="220">
        <v>51.91</v>
      </c>
      <c r="G1192" s="220">
        <v>34.15</v>
      </c>
    </row>
    <row r="1193" spans="1:7">
      <c r="A1193" s="219">
        <v>36524</v>
      </c>
      <c r="B1193" s="212" t="s">
        <v>2779</v>
      </c>
      <c r="C1193" s="219" t="s">
        <v>23</v>
      </c>
      <c r="D1193" s="219" t="s">
        <v>285</v>
      </c>
      <c r="E1193" s="348">
        <f t="shared" si="18"/>
        <v>194298.17</v>
      </c>
      <c r="F1193" s="220"/>
      <c r="G1193" s="220">
        <v>194298.17</v>
      </c>
    </row>
    <row r="1194" spans="1:7">
      <c r="A1194" s="219">
        <v>36526</v>
      </c>
      <c r="B1194" s="212" t="s">
        <v>2780</v>
      </c>
      <c r="C1194" s="219" t="s">
        <v>23</v>
      </c>
      <c r="D1194" s="219" t="s">
        <v>285</v>
      </c>
      <c r="E1194" s="348">
        <f t="shared" si="18"/>
        <v>156573.38</v>
      </c>
      <c r="F1194" s="220"/>
      <c r="G1194" s="220">
        <v>156573.38</v>
      </c>
    </row>
    <row r="1195" spans="1:7">
      <c r="A1195" s="219">
        <v>36523</v>
      </c>
      <c r="B1195" s="212" t="s">
        <v>2781</v>
      </c>
      <c r="C1195" s="219" t="s">
        <v>23</v>
      </c>
      <c r="D1195" s="219" t="s">
        <v>285</v>
      </c>
      <c r="E1195" s="348">
        <f t="shared" si="18"/>
        <v>335202.46999999997</v>
      </c>
      <c r="F1195" s="220"/>
      <c r="G1195" s="220">
        <v>335202.46999999997</v>
      </c>
    </row>
    <row r="1196" spans="1:7">
      <c r="A1196" s="219">
        <v>36527</v>
      </c>
      <c r="B1196" s="212" t="s">
        <v>2782</v>
      </c>
      <c r="C1196" s="219" t="s">
        <v>23</v>
      </c>
      <c r="D1196" s="219" t="s">
        <v>285</v>
      </c>
      <c r="E1196" s="348">
        <f t="shared" si="18"/>
        <v>364098.93</v>
      </c>
      <c r="F1196" s="220"/>
      <c r="G1196" s="220">
        <v>364098.93</v>
      </c>
    </row>
    <row r="1197" spans="1:7">
      <c r="A1197" s="219">
        <v>38642</v>
      </c>
      <c r="B1197" s="212" t="s">
        <v>2783</v>
      </c>
      <c r="C1197" s="219" t="s">
        <v>23</v>
      </c>
      <c r="D1197" s="219" t="s">
        <v>285</v>
      </c>
      <c r="E1197" s="348">
        <f t="shared" si="18"/>
        <v>84771.57</v>
      </c>
      <c r="F1197" s="220"/>
      <c r="G1197" s="220">
        <v>84771.57</v>
      </c>
    </row>
    <row r="1198" spans="1:7">
      <c r="A1198" s="219">
        <v>36522</v>
      </c>
      <c r="B1198" s="212" t="s">
        <v>2784</v>
      </c>
      <c r="C1198" s="219" t="s">
        <v>23</v>
      </c>
      <c r="D1198" s="219" t="s">
        <v>285</v>
      </c>
      <c r="E1198" s="348">
        <f t="shared" si="18"/>
        <v>98588.33</v>
      </c>
      <c r="F1198" s="220"/>
      <c r="G1198" s="220">
        <v>98588.33</v>
      </c>
    </row>
    <row r="1199" spans="1:7">
      <c r="A1199" s="219">
        <v>36525</v>
      </c>
      <c r="B1199" s="212" t="s">
        <v>2785</v>
      </c>
      <c r="C1199" s="219" t="s">
        <v>23</v>
      </c>
      <c r="D1199" s="219" t="s">
        <v>285</v>
      </c>
      <c r="E1199" s="348">
        <f t="shared" si="18"/>
        <v>132032.79</v>
      </c>
      <c r="F1199" s="220"/>
      <c r="G1199" s="220">
        <v>132032.79</v>
      </c>
    </row>
    <row r="1200" spans="1:7">
      <c r="A1200" s="219">
        <v>13803</v>
      </c>
      <c r="B1200" s="212" t="s">
        <v>499</v>
      </c>
      <c r="C1200" s="219" t="s">
        <v>23</v>
      </c>
      <c r="D1200" s="219" t="s">
        <v>1699</v>
      </c>
      <c r="E1200" s="348">
        <f t="shared" si="18"/>
        <v>131655</v>
      </c>
      <c r="F1200" s="220"/>
      <c r="G1200" s="220">
        <v>131655</v>
      </c>
    </row>
    <row r="1201" spans="1:7">
      <c r="A1201" s="219">
        <v>34348</v>
      </c>
      <c r="B1201" s="212" t="s">
        <v>2786</v>
      </c>
      <c r="C1201" s="219" t="s">
        <v>65</v>
      </c>
      <c r="D1201" s="219" t="s">
        <v>285</v>
      </c>
      <c r="E1201" s="348">
        <f t="shared" si="18"/>
        <v>27.07</v>
      </c>
      <c r="F1201" s="220">
        <v>27.07</v>
      </c>
      <c r="G1201" s="220">
        <v>22.11</v>
      </c>
    </row>
    <row r="1202" spans="1:7">
      <c r="A1202" s="219">
        <v>34347</v>
      </c>
      <c r="B1202" s="212" t="s">
        <v>2787</v>
      </c>
      <c r="C1202" s="219" t="s">
        <v>65</v>
      </c>
      <c r="D1202" s="219" t="s">
        <v>285</v>
      </c>
      <c r="E1202" s="348">
        <f t="shared" si="18"/>
        <v>19.36</v>
      </c>
      <c r="F1202" s="220">
        <v>19.36</v>
      </c>
      <c r="G1202" s="220">
        <v>15.81</v>
      </c>
    </row>
    <row r="1203" spans="1:7">
      <c r="A1203" s="219">
        <v>11146</v>
      </c>
      <c r="B1203" s="212" t="s">
        <v>2788</v>
      </c>
      <c r="C1203" s="219" t="s">
        <v>58</v>
      </c>
      <c r="D1203" s="219" t="s">
        <v>285</v>
      </c>
      <c r="E1203" s="348">
        <f t="shared" si="18"/>
        <v>654.89</v>
      </c>
      <c r="F1203" s="220">
        <v>654.89</v>
      </c>
      <c r="G1203" s="220">
        <v>472.6</v>
      </c>
    </row>
    <row r="1204" spans="1:7">
      <c r="A1204" s="219">
        <v>11147</v>
      </c>
      <c r="B1204" s="212" t="s">
        <v>2789</v>
      </c>
      <c r="C1204" s="219" t="s">
        <v>58</v>
      </c>
      <c r="D1204" s="219" t="s">
        <v>285</v>
      </c>
      <c r="E1204" s="348">
        <f t="shared" si="18"/>
        <v>680.52</v>
      </c>
      <c r="F1204" s="220">
        <v>680.52</v>
      </c>
      <c r="G1204" s="220">
        <v>491.1</v>
      </c>
    </row>
    <row r="1205" spans="1:7">
      <c r="A1205" s="219">
        <v>34872</v>
      </c>
      <c r="B1205" s="212" t="s">
        <v>2790</v>
      </c>
      <c r="C1205" s="219" t="s">
        <v>58</v>
      </c>
      <c r="D1205" s="219" t="s">
        <v>285</v>
      </c>
      <c r="E1205" s="348">
        <f t="shared" si="18"/>
        <v>688.16</v>
      </c>
      <c r="F1205" s="220">
        <v>688.16</v>
      </c>
      <c r="G1205" s="220">
        <v>496.61</v>
      </c>
    </row>
    <row r="1206" spans="1:7">
      <c r="A1206" s="219">
        <v>34491</v>
      </c>
      <c r="B1206" s="212" t="s">
        <v>2791</v>
      </c>
      <c r="C1206" s="219" t="s">
        <v>58</v>
      </c>
      <c r="D1206" s="219" t="s">
        <v>285</v>
      </c>
      <c r="E1206" s="348">
        <f t="shared" si="18"/>
        <v>708.11</v>
      </c>
      <c r="F1206" s="220">
        <v>708.11</v>
      </c>
      <c r="G1206" s="220">
        <v>511</v>
      </c>
    </row>
    <row r="1207" spans="1:7">
      <c r="A1207" s="219">
        <v>34770</v>
      </c>
      <c r="B1207" s="212" t="s">
        <v>2792</v>
      </c>
      <c r="C1207" s="219" t="s">
        <v>412</v>
      </c>
      <c r="D1207" s="219" t="s">
        <v>285</v>
      </c>
      <c r="E1207" s="348">
        <f t="shared" si="18"/>
        <v>539.49</v>
      </c>
      <c r="F1207" s="220">
        <v>539.49</v>
      </c>
      <c r="G1207" s="220">
        <v>502.7</v>
      </c>
    </row>
    <row r="1208" spans="1:7">
      <c r="A1208" s="219">
        <v>1518</v>
      </c>
      <c r="B1208" s="212" t="s">
        <v>2793</v>
      </c>
      <c r="C1208" s="219" t="s">
        <v>412</v>
      </c>
      <c r="D1208" s="219" t="s">
        <v>1699</v>
      </c>
      <c r="E1208" s="348">
        <f t="shared" si="18"/>
        <v>550</v>
      </c>
      <c r="F1208" s="220">
        <v>550</v>
      </c>
      <c r="G1208" s="220">
        <v>512.5</v>
      </c>
    </row>
    <row r="1209" spans="1:7">
      <c r="A1209" s="219">
        <v>41965</v>
      </c>
      <c r="B1209" s="212" t="s">
        <v>2794</v>
      </c>
      <c r="C1209" s="219" t="s">
        <v>412</v>
      </c>
      <c r="D1209" s="219" t="s">
        <v>285</v>
      </c>
      <c r="E1209" s="348">
        <f t="shared" si="18"/>
        <v>482.26</v>
      </c>
      <c r="F1209" s="220">
        <v>482.26</v>
      </c>
      <c r="G1209" s="220">
        <v>449.38</v>
      </c>
    </row>
    <row r="1210" spans="1:7">
      <c r="A1210" s="219">
        <v>1524</v>
      </c>
      <c r="B1210" s="212" t="s">
        <v>2795</v>
      </c>
      <c r="C1210" s="219" t="s">
        <v>58</v>
      </c>
      <c r="D1210" s="219" t="s">
        <v>285</v>
      </c>
      <c r="E1210" s="348">
        <f t="shared" si="18"/>
        <v>628.32000000000005</v>
      </c>
      <c r="F1210" s="220">
        <v>628.32000000000005</v>
      </c>
      <c r="G1210" s="220">
        <v>453.43</v>
      </c>
    </row>
    <row r="1211" spans="1:7">
      <c r="A1211" s="219">
        <v>34492</v>
      </c>
      <c r="B1211" s="212" t="s">
        <v>2796</v>
      </c>
      <c r="C1211" s="219" t="s">
        <v>58</v>
      </c>
      <c r="D1211" s="219" t="s">
        <v>1699</v>
      </c>
      <c r="E1211" s="348">
        <f t="shared" si="18"/>
        <v>582</v>
      </c>
      <c r="F1211" s="220">
        <v>582</v>
      </c>
      <c r="G1211" s="220">
        <v>420</v>
      </c>
    </row>
    <row r="1212" spans="1:7">
      <c r="A1212" s="219">
        <v>38404</v>
      </c>
      <c r="B1212" s="212" t="s">
        <v>2797</v>
      </c>
      <c r="C1212" s="219" t="s">
        <v>58</v>
      </c>
      <c r="D1212" s="219" t="s">
        <v>285</v>
      </c>
      <c r="E1212" s="348">
        <f t="shared" si="18"/>
        <v>602.84</v>
      </c>
      <c r="F1212" s="220">
        <v>602.84</v>
      </c>
      <c r="G1212" s="220">
        <v>435.04</v>
      </c>
    </row>
    <row r="1213" spans="1:7">
      <c r="A1213" s="219">
        <v>39849</v>
      </c>
      <c r="B1213" s="212" t="s">
        <v>2798</v>
      </c>
      <c r="C1213" s="219" t="s">
        <v>58</v>
      </c>
      <c r="D1213" s="219" t="s">
        <v>285</v>
      </c>
      <c r="E1213" s="348">
        <f t="shared" si="18"/>
        <v>690.85</v>
      </c>
      <c r="F1213" s="220">
        <v>690.85</v>
      </c>
      <c r="G1213" s="220">
        <v>498.55</v>
      </c>
    </row>
    <row r="1214" spans="1:7">
      <c r="A1214" s="219">
        <v>38464</v>
      </c>
      <c r="B1214" s="212" t="s">
        <v>2799</v>
      </c>
      <c r="C1214" s="219" t="s">
        <v>58</v>
      </c>
      <c r="D1214" s="219" t="s">
        <v>285</v>
      </c>
      <c r="E1214" s="348">
        <f t="shared" si="18"/>
        <v>700.88</v>
      </c>
      <c r="F1214" s="220">
        <v>700.88</v>
      </c>
      <c r="G1214" s="220">
        <v>505.79</v>
      </c>
    </row>
    <row r="1215" spans="1:7">
      <c r="A1215" s="219">
        <v>1527</v>
      </c>
      <c r="B1215" s="212" t="s">
        <v>2800</v>
      </c>
      <c r="C1215" s="219" t="s">
        <v>58</v>
      </c>
      <c r="D1215" s="219" t="s">
        <v>285</v>
      </c>
      <c r="E1215" s="348">
        <f t="shared" si="18"/>
        <v>648.27</v>
      </c>
      <c r="F1215" s="220">
        <v>648.27</v>
      </c>
      <c r="G1215" s="220">
        <v>467.82</v>
      </c>
    </row>
    <row r="1216" spans="1:7">
      <c r="A1216" s="219">
        <v>34493</v>
      </c>
      <c r="B1216" s="212" t="s">
        <v>2801</v>
      </c>
      <c r="C1216" s="219" t="s">
        <v>58</v>
      </c>
      <c r="D1216" s="219" t="s">
        <v>285</v>
      </c>
      <c r="E1216" s="348">
        <f t="shared" si="18"/>
        <v>598.4</v>
      </c>
      <c r="F1216" s="220">
        <v>598.4</v>
      </c>
      <c r="G1216" s="220">
        <v>431.83</v>
      </c>
    </row>
    <row r="1217" spans="1:7">
      <c r="A1217" s="219">
        <v>38405</v>
      </c>
      <c r="B1217" s="212" t="s">
        <v>2802</v>
      </c>
      <c r="C1217" s="219" t="s">
        <v>58</v>
      </c>
      <c r="D1217" s="219" t="s">
        <v>285</v>
      </c>
      <c r="E1217" s="348">
        <f t="shared" si="18"/>
        <v>621.42999999999995</v>
      </c>
      <c r="F1217" s="220">
        <v>621.42999999999995</v>
      </c>
      <c r="G1217" s="220">
        <v>448.45</v>
      </c>
    </row>
    <row r="1218" spans="1:7">
      <c r="A1218" s="219">
        <v>38408</v>
      </c>
      <c r="B1218" s="212" t="s">
        <v>2803</v>
      </c>
      <c r="C1218" s="219" t="s">
        <v>58</v>
      </c>
      <c r="D1218" s="219" t="s">
        <v>285</v>
      </c>
      <c r="E1218" s="348">
        <f t="shared" si="18"/>
        <v>687.86</v>
      </c>
      <c r="F1218" s="220">
        <v>687.86</v>
      </c>
      <c r="G1218" s="220">
        <v>496.39</v>
      </c>
    </row>
    <row r="1219" spans="1:7">
      <c r="A1219" s="219">
        <v>1525</v>
      </c>
      <c r="B1219" s="212" t="s">
        <v>2804</v>
      </c>
      <c r="C1219" s="219" t="s">
        <v>58</v>
      </c>
      <c r="D1219" s="219" t="s">
        <v>285</v>
      </c>
      <c r="E1219" s="348">
        <f t="shared" si="18"/>
        <v>668.21</v>
      </c>
      <c r="F1219" s="220">
        <v>668.21</v>
      </c>
      <c r="G1219" s="220">
        <v>482.21</v>
      </c>
    </row>
    <row r="1220" spans="1:7">
      <c r="A1220" s="219">
        <v>34494</v>
      </c>
      <c r="B1220" s="212" t="s">
        <v>2805</v>
      </c>
      <c r="C1220" s="219" t="s">
        <v>58</v>
      </c>
      <c r="D1220" s="219" t="s">
        <v>285</v>
      </c>
      <c r="E1220" s="348">
        <f t="shared" si="18"/>
        <v>618.35</v>
      </c>
      <c r="F1220" s="220">
        <v>618.35</v>
      </c>
      <c r="G1220" s="220">
        <v>446.23</v>
      </c>
    </row>
    <row r="1221" spans="1:7">
      <c r="A1221" s="219">
        <v>38406</v>
      </c>
      <c r="B1221" s="212" t="s">
        <v>2806</v>
      </c>
      <c r="C1221" s="219" t="s">
        <v>58</v>
      </c>
      <c r="D1221" s="219" t="s">
        <v>285</v>
      </c>
      <c r="E1221" s="348">
        <f t="shared" si="18"/>
        <v>656.19</v>
      </c>
      <c r="F1221" s="220">
        <v>656.19</v>
      </c>
      <c r="G1221" s="220">
        <v>473.54</v>
      </c>
    </row>
    <row r="1222" spans="1:7">
      <c r="A1222" s="219">
        <v>38409</v>
      </c>
      <c r="B1222" s="212" t="s">
        <v>2807</v>
      </c>
      <c r="C1222" s="219" t="s">
        <v>58</v>
      </c>
      <c r="D1222" s="219" t="s">
        <v>285</v>
      </c>
      <c r="E1222" s="348">
        <f t="shared" si="18"/>
        <v>692.55</v>
      </c>
      <c r="F1222" s="220">
        <v>692.55</v>
      </c>
      <c r="G1222" s="220">
        <v>499.78</v>
      </c>
    </row>
    <row r="1223" spans="1:7">
      <c r="A1223" s="219">
        <v>43360</v>
      </c>
      <c r="B1223" s="212" t="s">
        <v>2808</v>
      </c>
      <c r="C1223" s="219" t="s">
        <v>58</v>
      </c>
      <c r="D1223" s="219" t="s">
        <v>285</v>
      </c>
      <c r="E1223" s="348">
        <f t="shared" si="18"/>
        <v>722.13</v>
      </c>
      <c r="F1223" s="220">
        <v>722.13</v>
      </c>
      <c r="G1223" s="220">
        <v>521.12</v>
      </c>
    </row>
    <row r="1224" spans="1:7">
      <c r="A1224" s="219">
        <v>11145</v>
      </c>
      <c r="B1224" s="212" t="s">
        <v>2809</v>
      </c>
      <c r="C1224" s="219" t="s">
        <v>58</v>
      </c>
      <c r="D1224" s="219" t="s">
        <v>285</v>
      </c>
      <c r="E1224" s="348">
        <f t="shared" si="18"/>
        <v>688.16</v>
      </c>
      <c r="F1224" s="220">
        <v>688.16</v>
      </c>
      <c r="G1224" s="220">
        <v>496.61</v>
      </c>
    </row>
    <row r="1225" spans="1:7">
      <c r="A1225" s="219">
        <v>34495</v>
      </c>
      <c r="B1225" s="212" t="s">
        <v>2810</v>
      </c>
      <c r="C1225" s="219" t="s">
        <v>58</v>
      </c>
      <c r="D1225" s="219" t="s">
        <v>285</v>
      </c>
      <c r="E1225" s="348">
        <f t="shared" si="18"/>
        <v>638.29</v>
      </c>
      <c r="F1225" s="220">
        <v>638.29</v>
      </c>
      <c r="G1225" s="220">
        <v>460.62</v>
      </c>
    </row>
    <row r="1226" spans="1:7">
      <c r="A1226" s="219">
        <v>34479</v>
      </c>
      <c r="B1226" s="212" t="s">
        <v>2811</v>
      </c>
      <c r="C1226" s="219" t="s">
        <v>58</v>
      </c>
      <c r="D1226" s="219" t="s">
        <v>285</v>
      </c>
      <c r="E1226" s="348">
        <f t="shared" si="18"/>
        <v>708.11</v>
      </c>
      <c r="F1226" s="220">
        <v>708.11</v>
      </c>
      <c r="G1226" s="220">
        <v>511</v>
      </c>
    </row>
    <row r="1227" spans="1:7">
      <c r="A1227" s="219">
        <v>34496</v>
      </c>
      <c r="B1227" s="212" t="s">
        <v>2812</v>
      </c>
      <c r="C1227" s="219" t="s">
        <v>58</v>
      </c>
      <c r="D1227" s="219" t="s">
        <v>285</v>
      </c>
      <c r="E1227" s="348">
        <f t="shared" si="18"/>
        <v>665.85</v>
      </c>
      <c r="F1227" s="220">
        <v>665.85</v>
      </c>
      <c r="G1227" s="220">
        <v>480.51</v>
      </c>
    </row>
    <row r="1228" spans="1:7">
      <c r="A1228" s="219">
        <v>34481</v>
      </c>
      <c r="B1228" s="212" t="s">
        <v>2813</v>
      </c>
      <c r="C1228" s="219" t="s">
        <v>58</v>
      </c>
      <c r="D1228" s="219" t="s">
        <v>285</v>
      </c>
      <c r="E1228" s="348">
        <f t="shared" ref="E1228:E1291" si="19">IF(F1228=0,G1228,F1228)</f>
        <v>739.89</v>
      </c>
      <c r="F1228" s="220">
        <v>739.89</v>
      </c>
      <c r="G1228" s="220">
        <v>533.94000000000005</v>
      </c>
    </row>
    <row r="1229" spans="1:7">
      <c r="A1229" s="219">
        <v>34483</v>
      </c>
      <c r="B1229" s="212" t="s">
        <v>2814</v>
      </c>
      <c r="C1229" s="219" t="s">
        <v>58</v>
      </c>
      <c r="D1229" s="219" t="s">
        <v>285</v>
      </c>
      <c r="E1229" s="348">
        <f t="shared" si="19"/>
        <v>790.52</v>
      </c>
      <c r="F1229" s="220">
        <v>790.52</v>
      </c>
      <c r="G1229" s="220">
        <v>570.48</v>
      </c>
    </row>
    <row r="1230" spans="1:7">
      <c r="A1230" s="219">
        <v>34485</v>
      </c>
      <c r="B1230" s="212" t="s">
        <v>2815</v>
      </c>
      <c r="C1230" s="219" t="s">
        <v>58</v>
      </c>
      <c r="D1230" s="219" t="s">
        <v>285</v>
      </c>
      <c r="E1230" s="348">
        <f t="shared" si="19"/>
        <v>845.37</v>
      </c>
      <c r="F1230" s="220">
        <v>845.37</v>
      </c>
      <c r="G1230" s="220">
        <v>610.05999999999995</v>
      </c>
    </row>
    <row r="1231" spans="1:7">
      <c r="A1231" s="219">
        <v>14041</v>
      </c>
      <c r="B1231" s="212" t="s">
        <v>2816</v>
      </c>
      <c r="C1231" s="219" t="s">
        <v>58</v>
      </c>
      <c r="D1231" s="219" t="s">
        <v>285</v>
      </c>
      <c r="E1231" s="348">
        <f t="shared" si="19"/>
        <v>549.53</v>
      </c>
      <c r="F1231" s="220">
        <v>549.53</v>
      </c>
      <c r="G1231" s="220">
        <v>396.57</v>
      </c>
    </row>
    <row r="1232" spans="1:7">
      <c r="A1232" s="219">
        <v>1523</v>
      </c>
      <c r="B1232" s="212" t="s">
        <v>2817</v>
      </c>
      <c r="C1232" s="219" t="s">
        <v>58</v>
      </c>
      <c r="D1232" s="219" t="s">
        <v>285</v>
      </c>
      <c r="E1232" s="348">
        <f t="shared" si="19"/>
        <v>558.51</v>
      </c>
      <c r="F1232" s="220">
        <v>558.51</v>
      </c>
      <c r="G1232" s="220">
        <v>403.05</v>
      </c>
    </row>
    <row r="1233" spans="1:7">
      <c r="A1233" s="219">
        <v>14054</v>
      </c>
      <c r="B1233" s="212" t="s">
        <v>2818</v>
      </c>
      <c r="C1233" s="219" t="s">
        <v>23</v>
      </c>
      <c r="D1233" s="219" t="s">
        <v>285</v>
      </c>
      <c r="E1233" s="348">
        <f t="shared" si="19"/>
        <v>15.86</v>
      </c>
      <c r="F1233" s="220">
        <v>15.86</v>
      </c>
      <c r="G1233" s="220">
        <v>17.82</v>
      </c>
    </row>
    <row r="1234" spans="1:7">
      <c r="A1234" s="219">
        <v>14052</v>
      </c>
      <c r="B1234" s="212" t="s">
        <v>2819</v>
      </c>
      <c r="C1234" s="219" t="s">
        <v>23</v>
      </c>
      <c r="D1234" s="219" t="s">
        <v>285</v>
      </c>
      <c r="E1234" s="348">
        <f t="shared" si="19"/>
        <v>12.2</v>
      </c>
      <c r="F1234" s="220">
        <v>12.2</v>
      </c>
      <c r="G1234" s="220">
        <v>13.71</v>
      </c>
    </row>
    <row r="1235" spans="1:7">
      <c r="A1235" s="219">
        <v>14053</v>
      </c>
      <c r="B1235" s="212" t="s">
        <v>2820</v>
      </c>
      <c r="C1235" s="219" t="s">
        <v>23</v>
      </c>
      <c r="D1235" s="219" t="s">
        <v>285</v>
      </c>
      <c r="E1235" s="348">
        <f t="shared" si="19"/>
        <v>12.39</v>
      </c>
      <c r="F1235" s="220">
        <v>12.39</v>
      </c>
      <c r="G1235" s="220">
        <v>13.92</v>
      </c>
    </row>
    <row r="1236" spans="1:7">
      <c r="A1236" s="219">
        <v>2560</v>
      </c>
      <c r="B1236" s="212" t="s">
        <v>2821</v>
      </c>
      <c r="C1236" s="219" t="s">
        <v>23</v>
      </c>
      <c r="D1236" s="219" t="s">
        <v>285</v>
      </c>
      <c r="E1236" s="348">
        <f t="shared" si="19"/>
        <v>16.420000000000002</v>
      </c>
      <c r="F1236" s="220">
        <v>16.420000000000002</v>
      </c>
      <c r="G1236" s="220">
        <v>18.440000000000001</v>
      </c>
    </row>
    <row r="1237" spans="1:7">
      <c r="A1237" s="219">
        <v>2558</v>
      </c>
      <c r="B1237" s="212" t="s">
        <v>2822</v>
      </c>
      <c r="C1237" s="219" t="s">
        <v>23</v>
      </c>
      <c r="D1237" s="219" t="s">
        <v>285</v>
      </c>
      <c r="E1237" s="348">
        <f t="shared" si="19"/>
        <v>9.33</v>
      </c>
      <c r="F1237" s="220">
        <v>9.33</v>
      </c>
      <c r="G1237" s="220">
        <v>10.48</v>
      </c>
    </row>
    <row r="1238" spans="1:7">
      <c r="A1238" s="219">
        <v>2559</v>
      </c>
      <c r="B1238" s="212" t="s">
        <v>2823</v>
      </c>
      <c r="C1238" s="219" t="s">
        <v>23</v>
      </c>
      <c r="D1238" s="219" t="s">
        <v>1699</v>
      </c>
      <c r="E1238" s="348">
        <f t="shared" si="19"/>
        <v>13.13</v>
      </c>
      <c r="F1238" s="220">
        <v>13.13</v>
      </c>
      <c r="G1238" s="220">
        <v>14.75</v>
      </c>
    </row>
    <row r="1239" spans="1:7">
      <c r="A1239" s="219">
        <v>2592</v>
      </c>
      <c r="B1239" s="212" t="s">
        <v>2824</v>
      </c>
      <c r="C1239" s="219" t="s">
        <v>23</v>
      </c>
      <c r="D1239" s="219" t="s">
        <v>285</v>
      </c>
      <c r="E1239" s="348">
        <f t="shared" si="19"/>
        <v>217.66</v>
      </c>
      <c r="F1239" s="220">
        <v>217.66</v>
      </c>
      <c r="G1239" s="220">
        <v>244.52</v>
      </c>
    </row>
    <row r="1240" spans="1:7">
      <c r="A1240" s="219">
        <v>2589</v>
      </c>
      <c r="B1240" s="212" t="s">
        <v>2825</v>
      </c>
      <c r="C1240" s="219" t="s">
        <v>23</v>
      </c>
      <c r="D1240" s="219" t="s">
        <v>285</v>
      </c>
      <c r="E1240" s="348">
        <f t="shared" si="19"/>
        <v>29.11</v>
      </c>
      <c r="F1240" s="220">
        <v>29.11</v>
      </c>
      <c r="G1240" s="220">
        <v>32.71</v>
      </c>
    </row>
    <row r="1241" spans="1:7">
      <c r="A1241" s="219">
        <v>2566</v>
      </c>
      <c r="B1241" s="212" t="s">
        <v>2826</v>
      </c>
      <c r="C1241" s="219" t="s">
        <v>23</v>
      </c>
      <c r="D1241" s="219" t="s">
        <v>285</v>
      </c>
      <c r="E1241" s="348">
        <f t="shared" si="19"/>
        <v>21.9</v>
      </c>
      <c r="F1241" s="220">
        <v>21.9</v>
      </c>
      <c r="G1241" s="220">
        <v>24.61</v>
      </c>
    </row>
    <row r="1242" spans="1:7">
      <c r="A1242" s="219">
        <v>2590</v>
      </c>
      <c r="B1242" s="212" t="s">
        <v>2827</v>
      </c>
      <c r="C1242" s="219" t="s">
        <v>23</v>
      </c>
      <c r="D1242" s="219" t="s">
        <v>285</v>
      </c>
      <c r="E1242" s="348">
        <f t="shared" si="19"/>
        <v>17.86</v>
      </c>
      <c r="F1242" s="220">
        <v>17.86</v>
      </c>
      <c r="G1242" s="220">
        <v>20.07</v>
      </c>
    </row>
    <row r="1243" spans="1:7">
      <c r="A1243" s="219">
        <v>2591</v>
      </c>
      <c r="B1243" s="212" t="s">
        <v>2828</v>
      </c>
      <c r="C1243" s="219" t="s">
        <v>23</v>
      </c>
      <c r="D1243" s="219" t="s">
        <v>285</v>
      </c>
      <c r="E1243" s="348">
        <f t="shared" si="19"/>
        <v>10.62</v>
      </c>
      <c r="F1243" s="220">
        <v>10.62</v>
      </c>
      <c r="G1243" s="220">
        <v>11.93</v>
      </c>
    </row>
    <row r="1244" spans="1:7">
      <c r="A1244" s="219">
        <v>2567</v>
      </c>
      <c r="B1244" s="212" t="s">
        <v>2829</v>
      </c>
      <c r="C1244" s="219" t="s">
        <v>23</v>
      </c>
      <c r="D1244" s="219" t="s">
        <v>285</v>
      </c>
      <c r="E1244" s="348">
        <f t="shared" si="19"/>
        <v>42.7</v>
      </c>
      <c r="F1244" s="220">
        <v>42.7</v>
      </c>
      <c r="G1244" s="220">
        <v>47.97</v>
      </c>
    </row>
    <row r="1245" spans="1:7">
      <c r="A1245" s="219">
        <v>2568</v>
      </c>
      <c r="B1245" s="212" t="s">
        <v>2830</v>
      </c>
      <c r="C1245" s="219" t="s">
        <v>23</v>
      </c>
      <c r="D1245" s="219" t="s">
        <v>285</v>
      </c>
      <c r="E1245" s="348">
        <f t="shared" si="19"/>
        <v>118.59</v>
      </c>
      <c r="F1245" s="220">
        <v>118.59</v>
      </c>
      <c r="G1245" s="220">
        <v>133.22</v>
      </c>
    </row>
    <row r="1246" spans="1:7">
      <c r="A1246" s="219">
        <v>2565</v>
      </c>
      <c r="B1246" s="212" t="s">
        <v>305</v>
      </c>
      <c r="C1246" s="219" t="s">
        <v>23</v>
      </c>
      <c r="D1246" s="219" t="s">
        <v>285</v>
      </c>
      <c r="E1246" s="348">
        <f t="shared" si="19"/>
        <v>10.64</v>
      </c>
      <c r="F1246" s="220">
        <v>10.64</v>
      </c>
      <c r="G1246" s="220">
        <v>11.95</v>
      </c>
    </row>
    <row r="1247" spans="1:7">
      <c r="A1247" s="219">
        <v>2594</v>
      </c>
      <c r="B1247" s="212" t="s">
        <v>2831</v>
      </c>
      <c r="C1247" s="219" t="s">
        <v>23</v>
      </c>
      <c r="D1247" s="219" t="s">
        <v>285</v>
      </c>
      <c r="E1247" s="348">
        <f t="shared" si="19"/>
        <v>197.56</v>
      </c>
      <c r="F1247" s="220">
        <v>197.56</v>
      </c>
      <c r="G1247" s="220">
        <v>221.94</v>
      </c>
    </row>
    <row r="1248" spans="1:7">
      <c r="A1248" s="219">
        <v>2587</v>
      </c>
      <c r="B1248" s="212" t="s">
        <v>2832</v>
      </c>
      <c r="C1248" s="219" t="s">
        <v>23</v>
      </c>
      <c r="D1248" s="219" t="s">
        <v>285</v>
      </c>
      <c r="E1248" s="348">
        <f t="shared" si="19"/>
        <v>33.67</v>
      </c>
      <c r="F1248" s="220">
        <v>33.67</v>
      </c>
      <c r="G1248" s="220">
        <v>37.82</v>
      </c>
    </row>
    <row r="1249" spans="1:7">
      <c r="A1249" s="219">
        <v>2588</v>
      </c>
      <c r="B1249" s="212" t="s">
        <v>2833</v>
      </c>
      <c r="C1249" s="219" t="s">
        <v>23</v>
      </c>
      <c r="D1249" s="219" t="s">
        <v>285</v>
      </c>
      <c r="E1249" s="348">
        <f t="shared" si="19"/>
        <v>26.74</v>
      </c>
      <c r="F1249" s="220">
        <v>26.74</v>
      </c>
      <c r="G1249" s="220">
        <v>30.04</v>
      </c>
    </row>
    <row r="1250" spans="1:7">
      <c r="A1250" s="219">
        <v>2570</v>
      </c>
      <c r="B1250" s="212" t="s">
        <v>2834</v>
      </c>
      <c r="C1250" s="219" t="s">
        <v>23</v>
      </c>
      <c r="D1250" s="219" t="s">
        <v>285</v>
      </c>
      <c r="E1250" s="348">
        <f t="shared" si="19"/>
        <v>17.27</v>
      </c>
      <c r="F1250" s="220">
        <v>17.27</v>
      </c>
      <c r="G1250" s="220">
        <v>19.41</v>
      </c>
    </row>
    <row r="1251" spans="1:7">
      <c r="A1251" s="219">
        <v>2569</v>
      </c>
      <c r="B1251" s="212" t="s">
        <v>2835</v>
      </c>
      <c r="C1251" s="219" t="s">
        <v>23</v>
      </c>
      <c r="D1251" s="219" t="s">
        <v>285</v>
      </c>
      <c r="E1251" s="348">
        <f t="shared" si="19"/>
        <v>10.3</v>
      </c>
      <c r="F1251" s="220">
        <v>10.3</v>
      </c>
      <c r="G1251" s="220">
        <v>11.58</v>
      </c>
    </row>
    <row r="1252" spans="1:7">
      <c r="A1252" s="219">
        <v>2571</v>
      </c>
      <c r="B1252" s="212" t="s">
        <v>2836</v>
      </c>
      <c r="C1252" s="219" t="s">
        <v>23</v>
      </c>
      <c r="D1252" s="219" t="s">
        <v>285</v>
      </c>
      <c r="E1252" s="348">
        <f t="shared" si="19"/>
        <v>51.28</v>
      </c>
      <c r="F1252" s="220">
        <v>51.28</v>
      </c>
      <c r="G1252" s="220">
        <v>57.61</v>
      </c>
    </row>
    <row r="1253" spans="1:7">
      <c r="A1253" s="219">
        <v>2572</v>
      </c>
      <c r="B1253" s="212" t="s">
        <v>2837</v>
      </c>
      <c r="C1253" s="219" t="s">
        <v>23</v>
      </c>
      <c r="D1253" s="219" t="s">
        <v>285</v>
      </c>
      <c r="E1253" s="348">
        <f t="shared" si="19"/>
        <v>151.65</v>
      </c>
      <c r="F1253" s="220">
        <v>151.65</v>
      </c>
      <c r="G1253" s="220">
        <v>170.37</v>
      </c>
    </row>
    <row r="1254" spans="1:7">
      <c r="A1254" s="219">
        <v>2593</v>
      </c>
      <c r="B1254" s="212" t="s">
        <v>2838</v>
      </c>
      <c r="C1254" s="219" t="s">
        <v>23</v>
      </c>
      <c r="D1254" s="219" t="s">
        <v>285</v>
      </c>
      <c r="E1254" s="348">
        <f t="shared" si="19"/>
        <v>10.99</v>
      </c>
      <c r="F1254" s="220">
        <v>10.99</v>
      </c>
      <c r="G1254" s="220">
        <v>12.34</v>
      </c>
    </row>
    <row r="1255" spans="1:7">
      <c r="A1255" s="219">
        <v>2595</v>
      </c>
      <c r="B1255" s="212" t="s">
        <v>2839</v>
      </c>
      <c r="C1255" s="219" t="s">
        <v>23</v>
      </c>
      <c r="D1255" s="219" t="s">
        <v>285</v>
      </c>
      <c r="E1255" s="348">
        <f t="shared" si="19"/>
        <v>236.61</v>
      </c>
      <c r="F1255" s="220">
        <v>236.61</v>
      </c>
      <c r="G1255" s="220">
        <v>265.81</v>
      </c>
    </row>
    <row r="1256" spans="1:7">
      <c r="A1256" s="219">
        <v>2576</v>
      </c>
      <c r="B1256" s="212" t="s">
        <v>2840</v>
      </c>
      <c r="C1256" s="219" t="s">
        <v>23</v>
      </c>
      <c r="D1256" s="219" t="s">
        <v>285</v>
      </c>
      <c r="E1256" s="348">
        <f t="shared" si="19"/>
        <v>40.33</v>
      </c>
      <c r="F1256" s="220">
        <v>40.33</v>
      </c>
      <c r="G1256" s="220">
        <v>45.31</v>
      </c>
    </row>
    <row r="1257" spans="1:7">
      <c r="A1257" s="219">
        <v>2575</v>
      </c>
      <c r="B1257" s="212" t="s">
        <v>2841</v>
      </c>
      <c r="C1257" s="219" t="s">
        <v>23</v>
      </c>
      <c r="D1257" s="219" t="s">
        <v>285</v>
      </c>
      <c r="E1257" s="348">
        <f t="shared" si="19"/>
        <v>30.32</v>
      </c>
      <c r="F1257" s="220">
        <v>30.32</v>
      </c>
      <c r="G1257" s="220">
        <v>34.06</v>
      </c>
    </row>
    <row r="1258" spans="1:7">
      <c r="A1258" s="219">
        <v>2586</v>
      </c>
      <c r="B1258" s="212" t="s">
        <v>2842</v>
      </c>
      <c r="C1258" s="219" t="s">
        <v>23</v>
      </c>
      <c r="D1258" s="219" t="s">
        <v>285</v>
      </c>
      <c r="E1258" s="348">
        <f t="shared" si="19"/>
        <v>20.41</v>
      </c>
      <c r="F1258" s="220">
        <v>20.41</v>
      </c>
      <c r="G1258" s="220">
        <v>22.93</v>
      </c>
    </row>
    <row r="1259" spans="1:7">
      <c r="A1259" s="219">
        <v>2573</v>
      </c>
      <c r="B1259" s="212" t="s">
        <v>2843</v>
      </c>
      <c r="C1259" s="219" t="s">
        <v>23</v>
      </c>
      <c r="D1259" s="219" t="s">
        <v>285</v>
      </c>
      <c r="E1259" s="348">
        <f t="shared" si="19"/>
        <v>12.59</v>
      </c>
      <c r="F1259" s="220">
        <v>12.59</v>
      </c>
      <c r="G1259" s="220">
        <v>14.14</v>
      </c>
    </row>
    <row r="1260" spans="1:7">
      <c r="A1260" s="219">
        <v>2577</v>
      </c>
      <c r="B1260" s="212" t="s">
        <v>2844</v>
      </c>
      <c r="C1260" s="219" t="s">
        <v>23</v>
      </c>
      <c r="D1260" s="219" t="s">
        <v>285</v>
      </c>
      <c r="E1260" s="348">
        <f t="shared" si="19"/>
        <v>54.65</v>
      </c>
      <c r="F1260" s="220">
        <v>54.65</v>
      </c>
      <c r="G1260" s="220">
        <v>61.4</v>
      </c>
    </row>
    <row r="1261" spans="1:7">
      <c r="A1261" s="219">
        <v>2578</v>
      </c>
      <c r="B1261" s="212" t="s">
        <v>2845</v>
      </c>
      <c r="C1261" s="219" t="s">
        <v>23</v>
      </c>
      <c r="D1261" s="219" t="s">
        <v>285</v>
      </c>
      <c r="E1261" s="348">
        <f t="shared" si="19"/>
        <v>170.64</v>
      </c>
      <c r="F1261" s="220">
        <v>170.64</v>
      </c>
      <c r="G1261" s="220">
        <v>191.69</v>
      </c>
    </row>
    <row r="1262" spans="1:7">
      <c r="A1262" s="219">
        <v>2574</v>
      </c>
      <c r="B1262" s="212" t="s">
        <v>2846</v>
      </c>
      <c r="C1262" s="219" t="s">
        <v>23</v>
      </c>
      <c r="D1262" s="219" t="s">
        <v>285</v>
      </c>
      <c r="E1262" s="348">
        <f t="shared" si="19"/>
        <v>12.67</v>
      </c>
      <c r="F1262" s="220">
        <v>12.67</v>
      </c>
      <c r="G1262" s="220">
        <v>14.24</v>
      </c>
    </row>
    <row r="1263" spans="1:7">
      <c r="A1263" s="219">
        <v>2585</v>
      </c>
      <c r="B1263" s="212" t="s">
        <v>2847</v>
      </c>
      <c r="C1263" s="219" t="s">
        <v>23</v>
      </c>
      <c r="D1263" s="219" t="s">
        <v>285</v>
      </c>
      <c r="E1263" s="348">
        <f t="shared" si="19"/>
        <v>234.16</v>
      </c>
      <c r="F1263" s="220">
        <v>234.16</v>
      </c>
      <c r="G1263" s="220">
        <v>263.05</v>
      </c>
    </row>
    <row r="1264" spans="1:7">
      <c r="A1264" s="219">
        <v>12008</v>
      </c>
      <c r="B1264" s="212" t="s">
        <v>2848</v>
      </c>
      <c r="C1264" s="219" t="s">
        <v>23</v>
      </c>
      <c r="D1264" s="219" t="s">
        <v>285</v>
      </c>
      <c r="E1264" s="348">
        <f t="shared" si="19"/>
        <v>125.63</v>
      </c>
      <c r="F1264" s="220">
        <v>125.63</v>
      </c>
      <c r="G1264" s="220">
        <v>141.13999999999999</v>
      </c>
    </row>
    <row r="1265" spans="1:7">
      <c r="A1265" s="219">
        <v>2582</v>
      </c>
      <c r="B1265" s="212" t="s">
        <v>2849</v>
      </c>
      <c r="C1265" s="219" t="s">
        <v>23</v>
      </c>
      <c r="D1265" s="219" t="s">
        <v>285</v>
      </c>
      <c r="E1265" s="348">
        <f t="shared" si="19"/>
        <v>37.409999999999997</v>
      </c>
      <c r="F1265" s="220">
        <v>37.409999999999997</v>
      </c>
      <c r="G1265" s="220">
        <v>42.03</v>
      </c>
    </row>
    <row r="1266" spans="1:7">
      <c r="A1266" s="219">
        <v>2597</v>
      </c>
      <c r="B1266" s="212" t="s">
        <v>2850</v>
      </c>
      <c r="C1266" s="219" t="s">
        <v>23</v>
      </c>
      <c r="D1266" s="219" t="s">
        <v>285</v>
      </c>
      <c r="E1266" s="348">
        <f t="shared" si="19"/>
        <v>32.06</v>
      </c>
      <c r="F1266" s="220">
        <v>32.06</v>
      </c>
      <c r="G1266" s="220">
        <v>36.020000000000003</v>
      </c>
    </row>
    <row r="1267" spans="1:7">
      <c r="A1267" s="219">
        <v>2581</v>
      </c>
      <c r="B1267" s="212" t="s">
        <v>2851</v>
      </c>
      <c r="C1267" s="219" t="s">
        <v>23</v>
      </c>
      <c r="D1267" s="219" t="s">
        <v>285</v>
      </c>
      <c r="E1267" s="348">
        <f t="shared" si="19"/>
        <v>19.53</v>
      </c>
      <c r="F1267" s="220">
        <v>19.53</v>
      </c>
      <c r="G1267" s="220">
        <v>21.94</v>
      </c>
    </row>
    <row r="1268" spans="1:7">
      <c r="A1268" s="219">
        <v>2579</v>
      </c>
      <c r="B1268" s="212" t="s">
        <v>2852</v>
      </c>
      <c r="C1268" s="219" t="s">
        <v>23</v>
      </c>
      <c r="D1268" s="219" t="s">
        <v>285</v>
      </c>
      <c r="E1268" s="348">
        <f t="shared" si="19"/>
        <v>15.26</v>
      </c>
      <c r="F1268" s="220">
        <v>15.26</v>
      </c>
      <c r="G1268" s="220">
        <v>17.149999999999999</v>
      </c>
    </row>
    <row r="1269" spans="1:7">
      <c r="A1269" s="219">
        <v>2596</v>
      </c>
      <c r="B1269" s="212" t="s">
        <v>2853</v>
      </c>
      <c r="C1269" s="219" t="s">
        <v>23</v>
      </c>
      <c r="D1269" s="219" t="s">
        <v>285</v>
      </c>
      <c r="E1269" s="348">
        <f t="shared" si="19"/>
        <v>57.77</v>
      </c>
      <c r="F1269" s="220">
        <v>57.77</v>
      </c>
      <c r="G1269" s="220">
        <v>64.900000000000006</v>
      </c>
    </row>
    <row r="1270" spans="1:7">
      <c r="A1270" s="219">
        <v>2583</v>
      </c>
      <c r="B1270" s="212" t="s">
        <v>2854</v>
      </c>
      <c r="C1270" s="219" t="s">
        <v>23</v>
      </c>
      <c r="D1270" s="219" t="s">
        <v>285</v>
      </c>
      <c r="E1270" s="348">
        <f t="shared" si="19"/>
        <v>140.52000000000001</v>
      </c>
      <c r="F1270" s="220">
        <v>140.52000000000001</v>
      </c>
      <c r="G1270" s="220">
        <v>157.85</v>
      </c>
    </row>
    <row r="1271" spans="1:7">
      <c r="A1271" s="219">
        <v>2580</v>
      </c>
      <c r="B1271" s="212" t="s">
        <v>2855</v>
      </c>
      <c r="C1271" s="219" t="s">
        <v>23</v>
      </c>
      <c r="D1271" s="219" t="s">
        <v>285</v>
      </c>
      <c r="E1271" s="348">
        <f t="shared" si="19"/>
        <v>16.73</v>
      </c>
      <c r="F1271" s="220">
        <v>16.73</v>
      </c>
      <c r="G1271" s="220">
        <v>18.8</v>
      </c>
    </row>
    <row r="1272" spans="1:7">
      <c r="A1272" s="219">
        <v>2584</v>
      </c>
      <c r="B1272" s="212" t="s">
        <v>2856</v>
      </c>
      <c r="C1272" s="219" t="s">
        <v>23</v>
      </c>
      <c r="D1272" s="219" t="s">
        <v>285</v>
      </c>
      <c r="E1272" s="348">
        <f t="shared" si="19"/>
        <v>233.92</v>
      </c>
      <c r="F1272" s="220">
        <v>233.92</v>
      </c>
      <c r="G1272" s="220">
        <v>262.77999999999997</v>
      </c>
    </row>
    <row r="1273" spans="1:7">
      <c r="A1273" s="219">
        <v>39329</v>
      </c>
      <c r="B1273" s="212" t="s">
        <v>2857</v>
      </c>
      <c r="C1273" s="219" t="s">
        <v>23</v>
      </c>
      <c r="D1273" s="219" t="s">
        <v>285</v>
      </c>
      <c r="E1273" s="348">
        <f t="shared" si="19"/>
        <v>6.22</v>
      </c>
      <c r="F1273" s="220">
        <v>6.22</v>
      </c>
      <c r="G1273" s="220">
        <v>8.49</v>
      </c>
    </row>
    <row r="1274" spans="1:7">
      <c r="A1274" s="219">
        <v>12010</v>
      </c>
      <c r="B1274" s="212" t="s">
        <v>2858</v>
      </c>
      <c r="C1274" s="219" t="s">
        <v>23</v>
      </c>
      <c r="D1274" s="219" t="s">
        <v>285</v>
      </c>
      <c r="E1274" s="348">
        <f t="shared" si="19"/>
        <v>5.95</v>
      </c>
      <c r="F1274" s="220">
        <v>5.95</v>
      </c>
      <c r="G1274" s="220">
        <v>8.1199999999999992</v>
      </c>
    </row>
    <row r="1275" spans="1:7">
      <c r="A1275" s="219">
        <v>39332</v>
      </c>
      <c r="B1275" s="212" t="s">
        <v>2859</v>
      </c>
      <c r="C1275" s="219" t="s">
        <v>23</v>
      </c>
      <c r="D1275" s="219" t="s">
        <v>285</v>
      </c>
      <c r="E1275" s="348">
        <f t="shared" si="19"/>
        <v>7.32</v>
      </c>
      <c r="F1275" s="220">
        <v>7.32</v>
      </c>
      <c r="G1275" s="220">
        <v>9.98</v>
      </c>
    </row>
    <row r="1276" spans="1:7">
      <c r="A1276" s="219">
        <v>39330</v>
      </c>
      <c r="B1276" s="212" t="s">
        <v>2860</v>
      </c>
      <c r="C1276" s="219" t="s">
        <v>23</v>
      </c>
      <c r="D1276" s="219" t="s">
        <v>285</v>
      </c>
      <c r="E1276" s="348">
        <f t="shared" si="19"/>
        <v>6.55</v>
      </c>
      <c r="F1276" s="220">
        <v>6.55</v>
      </c>
      <c r="G1276" s="220">
        <v>8.93</v>
      </c>
    </row>
    <row r="1277" spans="1:7">
      <c r="A1277" s="219">
        <v>39331</v>
      </c>
      <c r="B1277" s="212" t="s">
        <v>2861</v>
      </c>
      <c r="C1277" s="219" t="s">
        <v>23</v>
      </c>
      <c r="D1277" s="219" t="s">
        <v>285</v>
      </c>
      <c r="E1277" s="348">
        <f t="shared" si="19"/>
        <v>5.82</v>
      </c>
      <c r="F1277" s="220">
        <v>5.82</v>
      </c>
      <c r="G1277" s="220">
        <v>7.94</v>
      </c>
    </row>
    <row r="1278" spans="1:7">
      <c r="A1278" s="219">
        <v>39335</v>
      </c>
      <c r="B1278" s="212" t="s">
        <v>2862</v>
      </c>
      <c r="C1278" s="219" t="s">
        <v>23</v>
      </c>
      <c r="D1278" s="219" t="s">
        <v>285</v>
      </c>
      <c r="E1278" s="348">
        <f t="shared" si="19"/>
        <v>6.57</v>
      </c>
      <c r="F1278" s="220">
        <v>6.57</v>
      </c>
      <c r="G1278" s="220">
        <v>8.9600000000000009</v>
      </c>
    </row>
    <row r="1279" spans="1:7">
      <c r="A1279" s="219">
        <v>39333</v>
      </c>
      <c r="B1279" s="212" t="s">
        <v>2863</v>
      </c>
      <c r="C1279" s="219" t="s">
        <v>23</v>
      </c>
      <c r="D1279" s="219" t="s">
        <v>285</v>
      </c>
      <c r="E1279" s="348">
        <f t="shared" si="19"/>
        <v>5.68</v>
      </c>
      <c r="F1279" s="220">
        <v>5.68</v>
      </c>
      <c r="G1279" s="220">
        <v>7.75</v>
      </c>
    </row>
    <row r="1280" spans="1:7">
      <c r="A1280" s="219">
        <v>39334</v>
      </c>
      <c r="B1280" s="212" t="s">
        <v>2864</v>
      </c>
      <c r="C1280" s="219" t="s">
        <v>23</v>
      </c>
      <c r="D1280" s="219" t="s">
        <v>285</v>
      </c>
      <c r="E1280" s="348">
        <f t="shared" si="19"/>
        <v>5.22</v>
      </c>
      <c r="F1280" s="220">
        <v>5.22</v>
      </c>
      <c r="G1280" s="220">
        <v>7.12</v>
      </c>
    </row>
    <row r="1281" spans="1:7">
      <c r="A1281" s="219">
        <v>12015</v>
      </c>
      <c r="B1281" s="212" t="s">
        <v>2865</v>
      </c>
      <c r="C1281" s="219" t="s">
        <v>23</v>
      </c>
      <c r="D1281" s="219" t="s">
        <v>285</v>
      </c>
      <c r="E1281" s="348">
        <f t="shared" si="19"/>
        <v>7.63</v>
      </c>
      <c r="F1281" s="220">
        <v>7.63</v>
      </c>
      <c r="G1281" s="220">
        <v>10.41</v>
      </c>
    </row>
    <row r="1282" spans="1:7">
      <c r="A1282" s="219">
        <v>12016</v>
      </c>
      <c r="B1282" s="212" t="s">
        <v>2866</v>
      </c>
      <c r="C1282" s="219" t="s">
        <v>23</v>
      </c>
      <c r="D1282" s="219" t="s">
        <v>285</v>
      </c>
      <c r="E1282" s="348">
        <f t="shared" si="19"/>
        <v>6.55</v>
      </c>
      <c r="F1282" s="220">
        <v>6.55</v>
      </c>
      <c r="G1282" s="220">
        <v>8.94</v>
      </c>
    </row>
    <row r="1283" spans="1:7">
      <c r="A1283" s="219">
        <v>12019</v>
      </c>
      <c r="B1283" s="212" t="s">
        <v>2867</v>
      </c>
      <c r="C1283" s="219" t="s">
        <v>23</v>
      </c>
      <c r="D1283" s="219" t="s">
        <v>285</v>
      </c>
      <c r="E1283" s="348">
        <f t="shared" si="19"/>
        <v>7.63</v>
      </c>
      <c r="F1283" s="220">
        <v>7.63</v>
      </c>
      <c r="G1283" s="220">
        <v>10.41</v>
      </c>
    </row>
    <row r="1284" spans="1:7">
      <c r="A1284" s="219">
        <v>12020</v>
      </c>
      <c r="B1284" s="212" t="s">
        <v>2868</v>
      </c>
      <c r="C1284" s="219" t="s">
        <v>23</v>
      </c>
      <c r="D1284" s="219" t="s">
        <v>285</v>
      </c>
      <c r="E1284" s="348">
        <f t="shared" si="19"/>
        <v>6.55</v>
      </c>
      <c r="F1284" s="220">
        <v>6.55</v>
      </c>
      <c r="G1284" s="220">
        <v>8.94</v>
      </c>
    </row>
    <row r="1285" spans="1:7">
      <c r="A1285" s="219">
        <v>39338</v>
      </c>
      <c r="B1285" s="212" t="s">
        <v>2869</v>
      </c>
      <c r="C1285" s="219" t="s">
        <v>23</v>
      </c>
      <c r="D1285" s="219" t="s">
        <v>285</v>
      </c>
      <c r="E1285" s="348">
        <f t="shared" si="19"/>
        <v>7.32</v>
      </c>
      <c r="F1285" s="220">
        <v>7.32</v>
      </c>
      <c r="G1285" s="220">
        <v>9.98</v>
      </c>
    </row>
    <row r="1286" spans="1:7">
      <c r="A1286" s="219">
        <v>39336</v>
      </c>
      <c r="B1286" s="212" t="s">
        <v>2870</v>
      </c>
      <c r="C1286" s="219" t="s">
        <v>23</v>
      </c>
      <c r="D1286" s="219" t="s">
        <v>285</v>
      </c>
      <c r="E1286" s="348">
        <f t="shared" si="19"/>
        <v>6.55</v>
      </c>
      <c r="F1286" s="220">
        <v>6.55</v>
      </c>
      <c r="G1286" s="220">
        <v>8.93</v>
      </c>
    </row>
    <row r="1287" spans="1:7">
      <c r="A1287" s="219">
        <v>39337</v>
      </c>
      <c r="B1287" s="212" t="s">
        <v>2871</v>
      </c>
      <c r="C1287" s="219" t="s">
        <v>23</v>
      </c>
      <c r="D1287" s="219" t="s">
        <v>285</v>
      </c>
      <c r="E1287" s="348">
        <f t="shared" si="19"/>
        <v>5.82</v>
      </c>
      <c r="F1287" s="220">
        <v>5.82</v>
      </c>
      <c r="G1287" s="220">
        <v>7.94</v>
      </c>
    </row>
    <row r="1288" spans="1:7">
      <c r="A1288" s="219">
        <v>39341</v>
      </c>
      <c r="B1288" s="212" t="s">
        <v>2872</v>
      </c>
      <c r="C1288" s="219" t="s">
        <v>23</v>
      </c>
      <c r="D1288" s="219" t="s">
        <v>285</v>
      </c>
      <c r="E1288" s="348">
        <f t="shared" si="19"/>
        <v>9.5399999999999991</v>
      </c>
      <c r="F1288" s="220">
        <v>9.5399999999999991</v>
      </c>
      <c r="G1288" s="220">
        <v>13.01</v>
      </c>
    </row>
    <row r="1289" spans="1:7">
      <c r="A1289" s="219">
        <v>39340</v>
      </c>
      <c r="B1289" s="212" t="s">
        <v>2873</v>
      </c>
      <c r="C1289" s="219" t="s">
        <v>23</v>
      </c>
      <c r="D1289" s="219" t="s">
        <v>285</v>
      </c>
      <c r="E1289" s="348">
        <f t="shared" si="19"/>
        <v>7</v>
      </c>
      <c r="F1289" s="220">
        <v>7</v>
      </c>
      <c r="G1289" s="220">
        <v>9.5500000000000007</v>
      </c>
    </row>
    <row r="1290" spans="1:7">
      <c r="A1290" s="219">
        <v>39342</v>
      </c>
      <c r="B1290" s="212" t="s">
        <v>2874</v>
      </c>
      <c r="C1290" s="219" t="s">
        <v>23</v>
      </c>
      <c r="D1290" s="219" t="s">
        <v>285</v>
      </c>
      <c r="E1290" s="348">
        <f t="shared" si="19"/>
        <v>9.5399999999999991</v>
      </c>
      <c r="F1290" s="220">
        <v>9.5399999999999991</v>
      </c>
      <c r="G1290" s="220">
        <v>13.01</v>
      </c>
    </row>
    <row r="1291" spans="1:7">
      <c r="A1291" s="219">
        <v>12025</v>
      </c>
      <c r="B1291" s="212" t="s">
        <v>2875</v>
      </c>
      <c r="C1291" s="219" t="s">
        <v>23</v>
      </c>
      <c r="D1291" s="219" t="s">
        <v>285</v>
      </c>
      <c r="E1291" s="348">
        <f t="shared" si="19"/>
        <v>7.23</v>
      </c>
      <c r="F1291" s="220">
        <v>7.23</v>
      </c>
      <c r="G1291" s="220">
        <v>9.8699999999999992</v>
      </c>
    </row>
    <row r="1292" spans="1:7">
      <c r="A1292" s="219">
        <v>39345</v>
      </c>
      <c r="B1292" s="212" t="s">
        <v>2876</v>
      </c>
      <c r="C1292" s="219" t="s">
        <v>23</v>
      </c>
      <c r="D1292" s="219" t="s">
        <v>285</v>
      </c>
      <c r="E1292" s="348">
        <f t="shared" ref="E1292:E1355" si="20">IF(F1292=0,G1292,F1292)</f>
        <v>10.9</v>
      </c>
      <c r="F1292" s="220">
        <v>10.9</v>
      </c>
      <c r="G1292" s="220">
        <v>14.87</v>
      </c>
    </row>
    <row r="1293" spans="1:7">
      <c r="A1293" s="219">
        <v>39343</v>
      </c>
      <c r="B1293" s="212" t="s">
        <v>2877</v>
      </c>
      <c r="C1293" s="219" t="s">
        <v>23</v>
      </c>
      <c r="D1293" s="219" t="s">
        <v>285</v>
      </c>
      <c r="E1293" s="348">
        <f t="shared" si="20"/>
        <v>8.0500000000000007</v>
      </c>
      <c r="F1293" s="220">
        <v>8.0500000000000007</v>
      </c>
      <c r="G1293" s="220">
        <v>10.99</v>
      </c>
    </row>
    <row r="1294" spans="1:7">
      <c r="A1294" s="219">
        <v>39344</v>
      </c>
      <c r="B1294" s="212" t="s">
        <v>2878</v>
      </c>
      <c r="C1294" s="219" t="s">
        <v>23</v>
      </c>
      <c r="D1294" s="219" t="s">
        <v>285</v>
      </c>
      <c r="E1294" s="348">
        <f t="shared" si="20"/>
        <v>7.79</v>
      </c>
      <c r="F1294" s="220">
        <v>7.79</v>
      </c>
      <c r="G1294" s="220">
        <v>10.62</v>
      </c>
    </row>
    <row r="1295" spans="1:7">
      <c r="A1295" s="219">
        <v>12623</v>
      </c>
      <c r="B1295" s="212" t="s">
        <v>2879</v>
      </c>
      <c r="C1295" s="219" t="s">
        <v>65</v>
      </c>
      <c r="D1295" s="219" t="s">
        <v>285</v>
      </c>
      <c r="E1295" s="348">
        <f t="shared" si="20"/>
        <v>44.31</v>
      </c>
      <c r="F1295" s="220">
        <v>44.31</v>
      </c>
      <c r="G1295" s="220">
        <v>47.35</v>
      </c>
    </row>
    <row r="1296" spans="1:7">
      <c r="A1296" s="219">
        <v>34498</v>
      </c>
      <c r="B1296" s="212" t="s">
        <v>2880</v>
      </c>
      <c r="C1296" s="219" t="s">
        <v>23</v>
      </c>
      <c r="D1296" s="219" t="s">
        <v>285</v>
      </c>
      <c r="E1296" s="348">
        <f t="shared" si="20"/>
        <v>87.66</v>
      </c>
      <c r="F1296" s="220">
        <v>87.66</v>
      </c>
      <c r="G1296" s="220">
        <v>116.86</v>
      </c>
    </row>
    <row r="1297" spans="1:7">
      <c r="A1297" s="219">
        <v>13244</v>
      </c>
      <c r="B1297" s="212" t="s">
        <v>2881</v>
      </c>
      <c r="C1297" s="219" t="s">
        <v>23</v>
      </c>
      <c r="D1297" s="219" t="s">
        <v>1699</v>
      </c>
      <c r="E1297" s="348">
        <f t="shared" si="20"/>
        <v>36.9</v>
      </c>
      <c r="F1297" s="220">
        <v>36.9</v>
      </c>
      <c r="G1297" s="220">
        <v>49.19</v>
      </c>
    </row>
    <row r="1298" spans="1:7">
      <c r="A1298" s="219">
        <v>38998</v>
      </c>
      <c r="B1298" s="212" t="s">
        <v>2882</v>
      </c>
      <c r="C1298" s="219" t="s">
        <v>23</v>
      </c>
      <c r="D1298" s="219" t="s">
        <v>285</v>
      </c>
      <c r="E1298" s="348">
        <f t="shared" si="20"/>
        <v>9.5</v>
      </c>
      <c r="F1298" s="220"/>
      <c r="G1298" s="220">
        <v>9.5</v>
      </c>
    </row>
    <row r="1299" spans="1:7">
      <c r="A1299" s="219">
        <v>38999</v>
      </c>
      <c r="B1299" s="212" t="s">
        <v>2883</v>
      </c>
      <c r="C1299" s="219" t="s">
        <v>23</v>
      </c>
      <c r="D1299" s="219" t="s">
        <v>285</v>
      </c>
      <c r="E1299" s="348">
        <f t="shared" si="20"/>
        <v>24.02</v>
      </c>
      <c r="F1299" s="220"/>
      <c r="G1299" s="220">
        <v>24.02</v>
      </c>
    </row>
    <row r="1300" spans="1:7">
      <c r="A1300" s="219">
        <v>38996</v>
      </c>
      <c r="B1300" s="212" t="s">
        <v>2884</v>
      </c>
      <c r="C1300" s="219" t="s">
        <v>23</v>
      </c>
      <c r="D1300" s="219" t="s">
        <v>285</v>
      </c>
      <c r="E1300" s="348">
        <f t="shared" si="20"/>
        <v>16.98</v>
      </c>
      <c r="F1300" s="220"/>
      <c r="G1300" s="220">
        <v>16.98</v>
      </c>
    </row>
    <row r="1301" spans="1:7">
      <c r="A1301" s="219">
        <v>44173</v>
      </c>
      <c r="B1301" s="212" t="s">
        <v>2885</v>
      </c>
      <c r="C1301" s="219" t="s">
        <v>23</v>
      </c>
      <c r="D1301" s="219" t="s">
        <v>285</v>
      </c>
      <c r="E1301" s="348">
        <f t="shared" si="20"/>
        <v>16.510000000000002</v>
      </c>
      <c r="F1301" s="220"/>
      <c r="G1301" s="220">
        <v>16.510000000000002</v>
      </c>
    </row>
    <row r="1302" spans="1:7">
      <c r="A1302" s="219">
        <v>44174</v>
      </c>
      <c r="B1302" s="212" t="s">
        <v>2886</v>
      </c>
      <c r="C1302" s="219" t="s">
        <v>23</v>
      </c>
      <c r="D1302" s="219" t="s">
        <v>285</v>
      </c>
      <c r="E1302" s="348">
        <f t="shared" si="20"/>
        <v>27.02</v>
      </c>
      <c r="F1302" s="220"/>
      <c r="G1302" s="220">
        <v>27.02</v>
      </c>
    </row>
    <row r="1303" spans="1:7">
      <c r="A1303" s="219">
        <v>38997</v>
      </c>
      <c r="B1303" s="212" t="s">
        <v>2887</v>
      </c>
      <c r="C1303" s="219" t="s">
        <v>23</v>
      </c>
      <c r="D1303" s="219" t="s">
        <v>285</v>
      </c>
      <c r="E1303" s="348">
        <f t="shared" si="20"/>
        <v>24.29</v>
      </c>
      <c r="F1303" s="220"/>
      <c r="G1303" s="220">
        <v>24.29</v>
      </c>
    </row>
    <row r="1304" spans="1:7">
      <c r="A1304" s="219">
        <v>39600</v>
      </c>
      <c r="B1304" s="212" t="s">
        <v>2888</v>
      </c>
      <c r="C1304" s="219" t="s">
        <v>23</v>
      </c>
      <c r="D1304" s="219" t="s">
        <v>285</v>
      </c>
      <c r="E1304" s="348">
        <f t="shared" si="20"/>
        <v>16.62</v>
      </c>
      <c r="F1304" s="220">
        <v>16.62</v>
      </c>
      <c r="G1304" s="220">
        <v>16.72</v>
      </c>
    </row>
    <row r="1305" spans="1:7">
      <c r="A1305" s="219">
        <v>39601</v>
      </c>
      <c r="B1305" s="212" t="s">
        <v>1592</v>
      </c>
      <c r="C1305" s="219" t="s">
        <v>23</v>
      </c>
      <c r="D1305" s="219" t="s">
        <v>285</v>
      </c>
      <c r="E1305" s="348">
        <f t="shared" si="20"/>
        <v>35.26</v>
      </c>
      <c r="F1305" s="220">
        <v>35.26</v>
      </c>
      <c r="G1305" s="220">
        <v>35.479999999999997</v>
      </c>
    </row>
    <row r="1306" spans="1:7">
      <c r="A1306" s="219">
        <v>39862</v>
      </c>
      <c r="B1306" s="212" t="s">
        <v>2889</v>
      </c>
      <c r="C1306" s="219" t="s">
        <v>23</v>
      </c>
      <c r="D1306" s="219" t="s">
        <v>285</v>
      </c>
      <c r="E1306" s="348">
        <f t="shared" si="20"/>
        <v>13.75</v>
      </c>
      <c r="F1306" s="220"/>
      <c r="G1306" s="220">
        <v>13.75</v>
      </c>
    </row>
    <row r="1307" spans="1:7">
      <c r="A1307" s="219">
        <v>39863</v>
      </c>
      <c r="B1307" s="212" t="s">
        <v>2890</v>
      </c>
      <c r="C1307" s="219" t="s">
        <v>23</v>
      </c>
      <c r="D1307" s="219" t="s">
        <v>285</v>
      </c>
      <c r="E1307" s="348">
        <f t="shared" si="20"/>
        <v>13.94</v>
      </c>
      <c r="F1307" s="220"/>
      <c r="G1307" s="220">
        <v>13.94</v>
      </c>
    </row>
    <row r="1308" spans="1:7">
      <c r="A1308" s="219">
        <v>39864</v>
      </c>
      <c r="B1308" s="212" t="s">
        <v>2891</v>
      </c>
      <c r="C1308" s="219" t="s">
        <v>23</v>
      </c>
      <c r="D1308" s="219" t="s">
        <v>285</v>
      </c>
      <c r="E1308" s="348">
        <f t="shared" si="20"/>
        <v>17.3</v>
      </c>
      <c r="F1308" s="220"/>
      <c r="G1308" s="220">
        <v>17.3</v>
      </c>
    </row>
    <row r="1309" spans="1:7">
      <c r="A1309" s="219">
        <v>39865</v>
      </c>
      <c r="B1309" s="212" t="s">
        <v>2892</v>
      </c>
      <c r="C1309" s="219" t="s">
        <v>23</v>
      </c>
      <c r="D1309" s="219" t="s">
        <v>285</v>
      </c>
      <c r="E1309" s="348">
        <f t="shared" si="20"/>
        <v>24.38</v>
      </c>
      <c r="F1309" s="220"/>
      <c r="G1309" s="220">
        <v>24.38</v>
      </c>
    </row>
    <row r="1310" spans="1:7">
      <c r="A1310" s="219">
        <v>2517</v>
      </c>
      <c r="B1310" s="212" t="s">
        <v>2893</v>
      </c>
      <c r="C1310" s="219" t="s">
        <v>23</v>
      </c>
      <c r="D1310" s="219" t="s">
        <v>285</v>
      </c>
      <c r="E1310" s="348">
        <f t="shared" si="20"/>
        <v>23.3</v>
      </c>
      <c r="F1310" s="220">
        <v>23.3</v>
      </c>
      <c r="G1310" s="220">
        <v>26.18</v>
      </c>
    </row>
    <row r="1311" spans="1:7">
      <c r="A1311" s="219">
        <v>2522</v>
      </c>
      <c r="B1311" s="212" t="s">
        <v>2894</v>
      </c>
      <c r="C1311" s="219" t="s">
        <v>23</v>
      </c>
      <c r="D1311" s="219" t="s">
        <v>285</v>
      </c>
      <c r="E1311" s="348">
        <f t="shared" si="20"/>
        <v>15.06</v>
      </c>
      <c r="F1311" s="220">
        <v>15.06</v>
      </c>
      <c r="G1311" s="220">
        <v>16.920000000000002</v>
      </c>
    </row>
    <row r="1312" spans="1:7">
      <c r="A1312" s="219">
        <v>2516</v>
      </c>
      <c r="B1312" s="212" t="s">
        <v>2895</v>
      </c>
      <c r="C1312" s="219" t="s">
        <v>23</v>
      </c>
      <c r="D1312" s="219" t="s">
        <v>285</v>
      </c>
      <c r="E1312" s="348">
        <f t="shared" si="20"/>
        <v>12.09</v>
      </c>
      <c r="F1312" s="220">
        <v>12.09</v>
      </c>
      <c r="G1312" s="220">
        <v>13.58</v>
      </c>
    </row>
    <row r="1313" spans="1:7">
      <c r="A1313" s="219">
        <v>2548</v>
      </c>
      <c r="B1313" s="212" t="s">
        <v>2896</v>
      </c>
      <c r="C1313" s="219" t="s">
        <v>23</v>
      </c>
      <c r="D1313" s="219" t="s">
        <v>285</v>
      </c>
      <c r="E1313" s="348">
        <f t="shared" si="20"/>
        <v>9.26</v>
      </c>
      <c r="F1313" s="220">
        <v>9.26</v>
      </c>
      <c r="G1313" s="220">
        <v>10.4</v>
      </c>
    </row>
    <row r="1314" spans="1:7">
      <c r="A1314" s="219">
        <v>2518</v>
      </c>
      <c r="B1314" s="212" t="s">
        <v>2897</v>
      </c>
      <c r="C1314" s="219" t="s">
        <v>23</v>
      </c>
      <c r="D1314" s="219" t="s">
        <v>285</v>
      </c>
      <c r="E1314" s="348">
        <f t="shared" si="20"/>
        <v>110.94</v>
      </c>
      <c r="F1314" s="220">
        <v>110.94</v>
      </c>
      <c r="G1314" s="220">
        <v>124.62</v>
      </c>
    </row>
    <row r="1315" spans="1:7">
      <c r="A1315" s="219">
        <v>2521</v>
      </c>
      <c r="B1315" s="212" t="s">
        <v>2898</v>
      </c>
      <c r="C1315" s="219" t="s">
        <v>23</v>
      </c>
      <c r="D1315" s="219" t="s">
        <v>285</v>
      </c>
      <c r="E1315" s="348">
        <f t="shared" si="20"/>
        <v>47.22</v>
      </c>
      <c r="F1315" s="220">
        <v>47.22</v>
      </c>
      <c r="G1315" s="220">
        <v>53.05</v>
      </c>
    </row>
    <row r="1316" spans="1:7">
      <c r="A1316" s="219">
        <v>2519</v>
      </c>
      <c r="B1316" s="212" t="s">
        <v>2899</v>
      </c>
      <c r="C1316" s="219" t="s">
        <v>23</v>
      </c>
      <c r="D1316" s="219" t="s">
        <v>285</v>
      </c>
      <c r="E1316" s="348">
        <f t="shared" si="20"/>
        <v>133.77000000000001</v>
      </c>
      <c r="F1316" s="220">
        <v>133.77000000000001</v>
      </c>
      <c r="G1316" s="220">
        <v>150.27000000000001</v>
      </c>
    </row>
    <row r="1317" spans="1:7">
      <c r="A1317" s="219">
        <v>2515</v>
      </c>
      <c r="B1317" s="212" t="s">
        <v>2900</v>
      </c>
      <c r="C1317" s="219" t="s">
        <v>23</v>
      </c>
      <c r="D1317" s="219" t="s">
        <v>285</v>
      </c>
      <c r="E1317" s="348">
        <f t="shared" si="20"/>
        <v>10.06</v>
      </c>
      <c r="F1317" s="220">
        <v>10.06</v>
      </c>
      <c r="G1317" s="220">
        <v>11.31</v>
      </c>
    </row>
    <row r="1318" spans="1:7">
      <c r="A1318" s="219">
        <v>2520</v>
      </c>
      <c r="B1318" s="212" t="s">
        <v>2901</v>
      </c>
      <c r="C1318" s="219" t="s">
        <v>23</v>
      </c>
      <c r="D1318" s="219" t="s">
        <v>285</v>
      </c>
      <c r="E1318" s="348">
        <f t="shared" si="20"/>
        <v>246.2</v>
      </c>
      <c r="F1318" s="220">
        <v>246.2</v>
      </c>
      <c r="G1318" s="220">
        <v>276.58</v>
      </c>
    </row>
    <row r="1319" spans="1:7">
      <c r="A1319" s="219">
        <v>1602</v>
      </c>
      <c r="B1319" s="212" t="s">
        <v>2902</v>
      </c>
      <c r="C1319" s="219" t="s">
        <v>23</v>
      </c>
      <c r="D1319" s="219" t="s">
        <v>285</v>
      </c>
      <c r="E1319" s="348">
        <f t="shared" si="20"/>
        <v>51.71</v>
      </c>
      <c r="F1319" s="220">
        <v>51.71</v>
      </c>
      <c r="G1319" s="220">
        <v>49.53</v>
      </c>
    </row>
    <row r="1320" spans="1:7">
      <c r="A1320" s="219">
        <v>1601</v>
      </c>
      <c r="B1320" s="212" t="s">
        <v>2903</v>
      </c>
      <c r="C1320" s="219" t="s">
        <v>23</v>
      </c>
      <c r="D1320" s="219" t="s">
        <v>285</v>
      </c>
      <c r="E1320" s="348">
        <f t="shared" si="20"/>
        <v>46.08</v>
      </c>
      <c r="F1320" s="220">
        <v>46.08</v>
      </c>
      <c r="G1320" s="220">
        <v>44.15</v>
      </c>
    </row>
    <row r="1321" spans="1:7">
      <c r="A1321" s="219">
        <v>1600</v>
      </c>
      <c r="B1321" s="212" t="s">
        <v>2904</v>
      </c>
      <c r="C1321" s="219" t="s">
        <v>23</v>
      </c>
      <c r="D1321" s="219" t="s">
        <v>285</v>
      </c>
      <c r="E1321" s="348">
        <f t="shared" si="20"/>
        <v>20.13</v>
      </c>
      <c r="F1321" s="220">
        <v>20.13</v>
      </c>
      <c r="G1321" s="220">
        <v>19.28</v>
      </c>
    </row>
    <row r="1322" spans="1:7">
      <c r="A1322" s="219">
        <v>1598</v>
      </c>
      <c r="B1322" s="212" t="s">
        <v>2905</v>
      </c>
      <c r="C1322" s="219" t="s">
        <v>23</v>
      </c>
      <c r="D1322" s="219" t="s">
        <v>285</v>
      </c>
      <c r="E1322" s="348">
        <f t="shared" si="20"/>
        <v>13.64</v>
      </c>
      <c r="F1322" s="220">
        <v>13.64</v>
      </c>
      <c r="G1322" s="220">
        <v>13.06</v>
      </c>
    </row>
    <row r="1323" spans="1:7">
      <c r="A1323" s="219">
        <v>1603</v>
      </c>
      <c r="B1323" s="212" t="s">
        <v>2906</v>
      </c>
      <c r="C1323" s="219" t="s">
        <v>23</v>
      </c>
      <c r="D1323" s="219" t="s">
        <v>285</v>
      </c>
      <c r="E1323" s="348">
        <f t="shared" si="20"/>
        <v>78.069999999999993</v>
      </c>
      <c r="F1323" s="220">
        <v>78.069999999999993</v>
      </c>
      <c r="G1323" s="220">
        <v>74.790000000000006</v>
      </c>
    </row>
    <row r="1324" spans="1:7">
      <c r="A1324" s="219">
        <v>1599</v>
      </c>
      <c r="B1324" s="212" t="s">
        <v>2907</v>
      </c>
      <c r="C1324" s="219" t="s">
        <v>23</v>
      </c>
      <c r="D1324" s="219" t="s">
        <v>285</v>
      </c>
      <c r="E1324" s="348">
        <f t="shared" si="20"/>
        <v>15.82</v>
      </c>
      <c r="F1324" s="220">
        <v>15.82</v>
      </c>
      <c r="G1324" s="220">
        <v>15.16</v>
      </c>
    </row>
    <row r="1325" spans="1:7">
      <c r="A1325" s="219">
        <v>1597</v>
      </c>
      <c r="B1325" s="212" t="s">
        <v>2908</v>
      </c>
      <c r="C1325" s="219" t="s">
        <v>23</v>
      </c>
      <c r="D1325" s="219" t="s">
        <v>285</v>
      </c>
      <c r="E1325" s="348">
        <f t="shared" si="20"/>
        <v>12.82</v>
      </c>
      <c r="F1325" s="220">
        <v>12.82</v>
      </c>
      <c r="G1325" s="220">
        <v>12.28</v>
      </c>
    </row>
    <row r="1326" spans="1:7">
      <c r="A1326" s="219">
        <v>39602</v>
      </c>
      <c r="B1326" s="212" t="s">
        <v>2909</v>
      </c>
      <c r="C1326" s="219" t="s">
        <v>23</v>
      </c>
      <c r="D1326" s="219" t="s">
        <v>285</v>
      </c>
      <c r="E1326" s="348">
        <f t="shared" si="20"/>
        <v>1.76</v>
      </c>
      <c r="F1326" s="220">
        <v>1.76</v>
      </c>
      <c r="G1326" s="220">
        <v>1.77</v>
      </c>
    </row>
    <row r="1327" spans="1:7">
      <c r="A1327" s="219">
        <v>39603</v>
      </c>
      <c r="B1327" s="212" t="s">
        <v>2910</v>
      </c>
      <c r="C1327" s="219" t="s">
        <v>23</v>
      </c>
      <c r="D1327" s="219" t="s">
        <v>285</v>
      </c>
      <c r="E1327" s="348">
        <f t="shared" si="20"/>
        <v>3.75</v>
      </c>
      <c r="F1327" s="220">
        <v>3.75</v>
      </c>
      <c r="G1327" s="220">
        <v>3.78</v>
      </c>
    </row>
    <row r="1328" spans="1:7">
      <c r="A1328" s="219">
        <v>11821</v>
      </c>
      <c r="B1328" s="212" t="s">
        <v>2911</v>
      </c>
      <c r="C1328" s="219" t="s">
        <v>23</v>
      </c>
      <c r="D1328" s="219" t="s">
        <v>285</v>
      </c>
      <c r="E1328" s="348">
        <f t="shared" si="20"/>
        <v>10.53</v>
      </c>
      <c r="F1328" s="220">
        <v>10.53</v>
      </c>
      <c r="G1328" s="220">
        <v>10.09</v>
      </c>
    </row>
    <row r="1329" spans="1:7">
      <c r="A1329" s="219">
        <v>1562</v>
      </c>
      <c r="B1329" s="212" t="s">
        <v>2912</v>
      </c>
      <c r="C1329" s="219" t="s">
        <v>23</v>
      </c>
      <c r="D1329" s="219" t="s">
        <v>285</v>
      </c>
      <c r="E1329" s="348">
        <f t="shared" si="20"/>
        <v>17.25</v>
      </c>
      <c r="F1329" s="220">
        <v>17.25</v>
      </c>
      <c r="G1329" s="220">
        <v>16.52</v>
      </c>
    </row>
    <row r="1330" spans="1:7">
      <c r="A1330" s="219">
        <v>1563</v>
      </c>
      <c r="B1330" s="212" t="s">
        <v>2913</v>
      </c>
      <c r="C1330" s="219" t="s">
        <v>23</v>
      </c>
      <c r="D1330" s="219" t="s">
        <v>285</v>
      </c>
      <c r="E1330" s="348">
        <f t="shared" si="20"/>
        <v>23.14</v>
      </c>
      <c r="F1330" s="220">
        <v>23.14</v>
      </c>
      <c r="G1330" s="220">
        <v>22.17</v>
      </c>
    </row>
    <row r="1331" spans="1:7">
      <c r="A1331" s="219">
        <v>11856</v>
      </c>
      <c r="B1331" s="212" t="s">
        <v>2914</v>
      </c>
      <c r="C1331" s="219" t="s">
        <v>23</v>
      </c>
      <c r="D1331" s="219" t="s">
        <v>1699</v>
      </c>
      <c r="E1331" s="348">
        <f t="shared" si="20"/>
        <v>6.9</v>
      </c>
      <c r="F1331" s="220">
        <v>6.9</v>
      </c>
      <c r="G1331" s="220">
        <v>6.61</v>
      </c>
    </row>
    <row r="1332" spans="1:7">
      <c r="A1332" s="219">
        <v>11857</v>
      </c>
      <c r="B1332" s="212" t="s">
        <v>2915</v>
      </c>
      <c r="C1332" s="219" t="s">
        <v>23</v>
      </c>
      <c r="D1332" s="219" t="s">
        <v>285</v>
      </c>
      <c r="E1332" s="348">
        <f t="shared" si="20"/>
        <v>36.31</v>
      </c>
      <c r="F1332" s="220">
        <v>36.31</v>
      </c>
      <c r="G1332" s="220">
        <v>34.79</v>
      </c>
    </row>
    <row r="1333" spans="1:7">
      <c r="A1333" s="219">
        <v>11858</v>
      </c>
      <c r="B1333" s="212" t="s">
        <v>2916</v>
      </c>
      <c r="C1333" s="219" t="s">
        <v>23</v>
      </c>
      <c r="D1333" s="219" t="s">
        <v>285</v>
      </c>
      <c r="E1333" s="348">
        <f t="shared" si="20"/>
        <v>45.07</v>
      </c>
      <c r="F1333" s="220">
        <v>45.07</v>
      </c>
      <c r="G1333" s="220">
        <v>43.17</v>
      </c>
    </row>
    <row r="1334" spans="1:7">
      <c r="A1334" s="219">
        <v>1539</v>
      </c>
      <c r="B1334" s="212" t="s">
        <v>2917</v>
      </c>
      <c r="C1334" s="219" t="s">
        <v>23</v>
      </c>
      <c r="D1334" s="219" t="s">
        <v>285</v>
      </c>
      <c r="E1334" s="348">
        <f t="shared" si="20"/>
        <v>8.11</v>
      </c>
      <c r="F1334" s="220">
        <v>8.11</v>
      </c>
      <c r="G1334" s="220">
        <v>7.77</v>
      </c>
    </row>
    <row r="1335" spans="1:7">
      <c r="A1335" s="219">
        <v>11859</v>
      </c>
      <c r="B1335" s="212" t="s">
        <v>2918</v>
      </c>
      <c r="C1335" s="219" t="s">
        <v>23</v>
      </c>
      <c r="D1335" s="219" t="s">
        <v>285</v>
      </c>
      <c r="E1335" s="348">
        <f t="shared" si="20"/>
        <v>61.32</v>
      </c>
      <c r="F1335" s="220">
        <v>61.32</v>
      </c>
      <c r="G1335" s="220">
        <v>58.74</v>
      </c>
    </row>
    <row r="1336" spans="1:7">
      <c r="A1336" s="219">
        <v>1550</v>
      </c>
      <c r="B1336" s="212" t="s">
        <v>2919</v>
      </c>
      <c r="C1336" s="219" t="s">
        <v>23</v>
      </c>
      <c r="D1336" s="219" t="s">
        <v>285</v>
      </c>
      <c r="E1336" s="348">
        <f t="shared" si="20"/>
        <v>8.5500000000000007</v>
      </c>
      <c r="F1336" s="220">
        <v>8.5500000000000007</v>
      </c>
      <c r="G1336" s="220">
        <v>8.19</v>
      </c>
    </row>
    <row r="1337" spans="1:7">
      <c r="A1337" s="219">
        <v>11854</v>
      </c>
      <c r="B1337" s="212" t="s">
        <v>2920</v>
      </c>
      <c r="C1337" s="219" t="s">
        <v>23</v>
      </c>
      <c r="D1337" s="219" t="s">
        <v>285</v>
      </c>
      <c r="E1337" s="348">
        <f t="shared" si="20"/>
        <v>10.69</v>
      </c>
      <c r="F1337" s="220">
        <v>10.69</v>
      </c>
      <c r="G1337" s="220">
        <v>10.24</v>
      </c>
    </row>
    <row r="1338" spans="1:7">
      <c r="A1338" s="219">
        <v>11862</v>
      </c>
      <c r="B1338" s="212" t="s">
        <v>2921</v>
      </c>
      <c r="C1338" s="219" t="s">
        <v>23</v>
      </c>
      <c r="D1338" s="219" t="s">
        <v>285</v>
      </c>
      <c r="E1338" s="348">
        <f t="shared" si="20"/>
        <v>14.99</v>
      </c>
      <c r="F1338" s="220">
        <v>14.99</v>
      </c>
      <c r="G1338" s="220">
        <v>14.36</v>
      </c>
    </row>
    <row r="1339" spans="1:7">
      <c r="A1339" s="219">
        <v>11863</v>
      </c>
      <c r="B1339" s="212" t="s">
        <v>2922</v>
      </c>
      <c r="C1339" s="219" t="s">
        <v>23</v>
      </c>
      <c r="D1339" s="219" t="s">
        <v>285</v>
      </c>
      <c r="E1339" s="348">
        <f t="shared" si="20"/>
        <v>6.05</v>
      </c>
      <c r="F1339" s="220">
        <v>6.05</v>
      </c>
      <c r="G1339" s="220">
        <v>5.8</v>
      </c>
    </row>
    <row r="1340" spans="1:7">
      <c r="A1340" s="219">
        <v>11855</v>
      </c>
      <c r="B1340" s="212" t="s">
        <v>2923</v>
      </c>
      <c r="C1340" s="219" t="s">
        <v>23</v>
      </c>
      <c r="D1340" s="219" t="s">
        <v>285</v>
      </c>
      <c r="E1340" s="348">
        <f t="shared" si="20"/>
        <v>22.38</v>
      </c>
      <c r="F1340" s="220">
        <v>22.38</v>
      </c>
      <c r="G1340" s="220">
        <v>21.44</v>
      </c>
    </row>
    <row r="1341" spans="1:7">
      <c r="A1341" s="219">
        <v>11864</v>
      </c>
      <c r="B1341" s="212" t="s">
        <v>2924</v>
      </c>
      <c r="C1341" s="219" t="s">
        <v>23</v>
      </c>
      <c r="D1341" s="219" t="s">
        <v>285</v>
      </c>
      <c r="E1341" s="348">
        <f t="shared" si="20"/>
        <v>33.840000000000003</v>
      </c>
      <c r="F1341" s="220">
        <v>33.840000000000003</v>
      </c>
      <c r="G1341" s="220">
        <v>32.409999999999997</v>
      </c>
    </row>
    <row r="1342" spans="1:7">
      <c r="A1342" s="219">
        <v>2527</v>
      </c>
      <c r="B1342" s="212" t="s">
        <v>2925</v>
      </c>
      <c r="C1342" s="219" t="s">
        <v>23</v>
      </c>
      <c r="D1342" s="219" t="s">
        <v>285</v>
      </c>
      <c r="E1342" s="348">
        <f t="shared" si="20"/>
        <v>8.34</v>
      </c>
      <c r="F1342" s="220">
        <v>8.34</v>
      </c>
      <c r="G1342" s="220">
        <v>9.3699999999999992</v>
      </c>
    </row>
    <row r="1343" spans="1:7">
      <c r="A1343" s="219">
        <v>2526</v>
      </c>
      <c r="B1343" s="212" t="s">
        <v>1524</v>
      </c>
      <c r="C1343" s="219" t="s">
        <v>23</v>
      </c>
      <c r="D1343" s="219" t="s">
        <v>285</v>
      </c>
      <c r="E1343" s="348">
        <f t="shared" si="20"/>
        <v>5.34</v>
      </c>
      <c r="F1343" s="220">
        <v>5.34</v>
      </c>
      <c r="G1343" s="220">
        <v>6</v>
      </c>
    </row>
    <row r="1344" spans="1:7">
      <c r="A1344" s="219">
        <v>2483</v>
      </c>
      <c r="B1344" s="212" t="s">
        <v>2926</v>
      </c>
      <c r="C1344" s="219" t="s">
        <v>23</v>
      </c>
      <c r="D1344" s="219" t="s">
        <v>285</v>
      </c>
      <c r="E1344" s="348">
        <f t="shared" si="20"/>
        <v>3.8</v>
      </c>
      <c r="F1344" s="220">
        <v>3.8</v>
      </c>
      <c r="G1344" s="220">
        <v>4.2699999999999996</v>
      </c>
    </row>
    <row r="1345" spans="1:7">
      <c r="A1345" s="219">
        <v>2487</v>
      </c>
      <c r="B1345" s="212" t="s">
        <v>2927</v>
      </c>
      <c r="C1345" s="219" t="s">
        <v>23</v>
      </c>
      <c r="D1345" s="219" t="s">
        <v>285</v>
      </c>
      <c r="E1345" s="348">
        <f t="shared" si="20"/>
        <v>1.82</v>
      </c>
      <c r="F1345" s="220">
        <v>1.82</v>
      </c>
      <c r="G1345" s="220">
        <v>2.0499999999999998</v>
      </c>
    </row>
    <row r="1346" spans="1:7">
      <c r="A1346" s="219">
        <v>2528</v>
      </c>
      <c r="B1346" s="212" t="s">
        <v>2928</v>
      </c>
      <c r="C1346" s="219" t="s">
        <v>23</v>
      </c>
      <c r="D1346" s="219" t="s">
        <v>285</v>
      </c>
      <c r="E1346" s="348">
        <f t="shared" si="20"/>
        <v>20.99</v>
      </c>
      <c r="F1346" s="220">
        <v>20.99</v>
      </c>
      <c r="G1346" s="220">
        <v>23.58</v>
      </c>
    </row>
    <row r="1347" spans="1:7">
      <c r="A1347" s="219">
        <v>2489</v>
      </c>
      <c r="B1347" s="212" t="s">
        <v>306</v>
      </c>
      <c r="C1347" s="219" t="s">
        <v>23</v>
      </c>
      <c r="D1347" s="219" t="s">
        <v>285</v>
      </c>
      <c r="E1347" s="348">
        <f t="shared" si="20"/>
        <v>9.24</v>
      </c>
      <c r="F1347" s="220">
        <v>9.24</v>
      </c>
      <c r="G1347" s="220">
        <v>10.38</v>
      </c>
    </row>
    <row r="1348" spans="1:7">
      <c r="A1348" s="219">
        <v>2484</v>
      </c>
      <c r="B1348" s="212" t="s">
        <v>2929</v>
      </c>
      <c r="C1348" s="219" t="s">
        <v>23</v>
      </c>
      <c r="D1348" s="219" t="s">
        <v>285</v>
      </c>
      <c r="E1348" s="348">
        <f t="shared" si="20"/>
        <v>30.49</v>
      </c>
      <c r="F1348" s="220">
        <v>30.49</v>
      </c>
      <c r="G1348" s="220">
        <v>34.25</v>
      </c>
    </row>
    <row r="1349" spans="1:7">
      <c r="A1349" s="219">
        <v>2488</v>
      </c>
      <c r="B1349" s="212" t="s">
        <v>2930</v>
      </c>
      <c r="C1349" s="219" t="s">
        <v>23</v>
      </c>
      <c r="D1349" s="219" t="s">
        <v>285</v>
      </c>
      <c r="E1349" s="348">
        <f t="shared" si="20"/>
        <v>2.13</v>
      </c>
      <c r="F1349" s="220">
        <v>2.13</v>
      </c>
      <c r="G1349" s="220">
        <v>2.4</v>
      </c>
    </row>
    <row r="1350" spans="1:7">
      <c r="A1350" s="219">
        <v>2485</v>
      </c>
      <c r="B1350" s="212" t="s">
        <v>2931</v>
      </c>
      <c r="C1350" s="219" t="s">
        <v>23</v>
      </c>
      <c r="D1350" s="219" t="s">
        <v>285</v>
      </c>
      <c r="E1350" s="348">
        <f t="shared" si="20"/>
        <v>47.78</v>
      </c>
      <c r="F1350" s="220">
        <v>47.78</v>
      </c>
      <c r="G1350" s="220">
        <v>53.68</v>
      </c>
    </row>
    <row r="1351" spans="1:7">
      <c r="A1351" s="219">
        <v>44247</v>
      </c>
      <c r="B1351" s="212" t="s">
        <v>2932</v>
      </c>
      <c r="C1351" s="219" t="s">
        <v>23</v>
      </c>
      <c r="D1351" s="219" t="s">
        <v>285</v>
      </c>
      <c r="E1351" s="348">
        <f t="shared" si="20"/>
        <v>1506.44</v>
      </c>
      <c r="F1351" s="220">
        <v>1506.44</v>
      </c>
      <c r="G1351" s="220">
        <v>1641.82</v>
      </c>
    </row>
    <row r="1352" spans="1:7">
      <c r="A1352" s="219">
        <v>38005</v>
      </c>
      <c r="B1352" s="212" t="s">
        <v>2933</v>
      </c>
      <c r="C1352" s="219" t="s">
        <v>23</v>
      </c>
      <c r="D1352" s="219" t="s">
        <v>285</v>
      </c>
      <c r="E1352" s="348">
        <f t="shared" si="20"/>
        <v>17.91</v>
      </c>
      <c r="F1352" s="220">
        <v>17.91</v>
      </c>
      <c r="G1352" s="220">
        <v>19.52</v>
      </c>
    </row>
    <row r="1353" spans="1:7">
      <c r="A1353" s="219">
        <v>38006</v>
      </c>
      <c r="B1353" s="212" t="s">
        <v>2934</v>
      </c>
      <c r="C1353" s="219" t="s">
        <v>23</v>
      </c>
      <c r="D1353" s="219" t="s">
        <v>285</v>
      </c>
      <c r="E1353" s="348">
        <f t="shared" si="20"/>
        <v>23.8</v>
      </c>
      <c r="F1353" s="220">
        <v>23.8</v>
      </c>
      <c r="G1353" s="220">
        <v>25.94</v>
      </c>
    </row>
    <row r="1354" spans="1:7">
      <c r="A1354" s="219">
        <v>38428</v>
      </c>
      <c r="B1354" s="212" t="s">
        <v>2935</v>
      </c>
      <c r="C1354" s="219" t="s">
        <v>23</v>
      </c>
      <c r="D1354" s="219" t="s">
        <v>285</v>
      </c>
      <c r="E1354" s="348">
        <f t="shared" si="20"/>
        <v>21.31</v>
      </c>
      <c r="F1354" s="220">
        <v>21.31</v>
      </c>
      <c r="G1354" s="220">
        <v>23.23</v>
      </c>
    </row>
    <row r="1355" spans="1:7">
      <c r="A1355" s="219">
        <v>38007</v>
      </c>
      <c r="B1355" s="212" t="s">
        <v>2936</v>
      </c>
      <c r="C1355" s="219" t="s">
        <v>23</v>
      </c>
      <c r="D1355" s="219" t="s">
        <v>285</v>
      </c>
      <c r="E1355" s="348">
        <f t="shared" si="20"/>
        <v>27.46</v>
      </c>
      <c r="F1355" s="220">
        <v>27.46</v>
      </c>
      <c r="G1355" s="220">
        <v>29.93</v>
      </c>
    </row>
    <row r="1356" spans="1:7">
      <c r="A1356" s="219">
        <v>38008</v>
      </c>
      <c r="B1356" s="212" t="s">
        <v>2937</v>
      </c>
      <c r="C1356" s="219" t="s">
        <v>23</v>
      </c>
      <c r="D1356" s="219" t="s">
        <v>285</v>
      </c>
      <c r="E1356" s="348">
        <f t="shared" ref="E1356:E1419" si="21">IF(F1356=0,G1356,F1356)</f>
        <v>43.94</v>
      </c>
      <c r="F1356" s="220">
        <v>43.94</v>
      </c>
      <c r="G1356" s="220">
        <v>47.89</v>
      </c>
    </row>
    <row r="1357" spans="1:7">
      <c r="A1357" s="219">
        <v>38009</v>
      </c>
      <c r="B1357" s="212" t="s">
        <v>2938</v>
      </c>
      <c r="C1357" s="219" t="s">
        <v>23</v>
      </c>
      <c r="D1357" s="219" t="s">
        <v>285</v>
      </c>
      <c r="E1357" s="348">
        <f t="shared" si="21"/>
        <v>53.8</v>
      </c>
      <c r="F1357" s="220">
        <v>53.8</v>
      </c>
      <c r="G1357" s="220">
        <v>58.63</v>
      </c>
    </row>
    <row r="1358" spans="1:7">
      <c r="A1358" s="219">
        <v>44248</v>
      </c>
      <c r="B1358" s="212" t="s">
        <v>2939</v>
      </c>
      <c r="C1358" s="219" t="s">
        <v>23</v>
      </c>
      <c r="D1358" s="219" t="s">
        <v>285</v>
      </c>
      <c r="E1358" s="348">
        <f t="shared" si="21"/>
        <v>87.69</v>
      </c>
      <c r="F1358" s="220">
        <v>87.69</v>
      </c>
      <c r="G1358" s="220">
        <v>95.57</v>
      </c>
    </row>
    <row r="1359" spans="1:7">
      <c r="A1359" s="219">
        <v>44249</v>
      </c>
      <c r="B1359" s="212" t="s">
        <v>2940</v>
      </c>
      <c r="C1359" s="219" t="s">
        <v>23</v>
      </c>
      <c r="D1359" s="219" t="s">
        <v>285</v>
      </c>
      <c r="E1359" s="348">
        <f t="shared" si="21"/>
        <v>338.33</v>
      </c>
      <c r="F1359" s="220">
        <v>338.33</v>
      </c>
      <c r="G1359" s="220">
        <v>368.73</v>
      </c>
    </row>
    <row r="1360" spans="1:7">
      <c r="A1360" s="219">
        <v>44250</v>
      </c>
      <c r="B1360" s="212" t="s">
        <v>2941</v>
      </c>
      <c r="C1360" s="219" t="s">
        <v>23</v>
      </c>
      <c r="D1360" s="219" t="s">
        <v>285</v>
      </c>
      <c r="E1360" s="348">
        <f t="shared" si="21"/>
        <v>491.32</v>
      </c>
      <c r="F1360" s="220">
        <v>491.32</v>
      </c>
      <c r="G1360" s="220">
        <v>535.48</v>
      </c>
    </row>
    <row r="1361" spans="1:7">
      <c r="A1361" s="219">
        <v>39279</v>
      </c>
      <c r="B1361" s="212" t="s">
        <v>2942</v>
      </c>
      <c r="C1361" s="219" t="s">
        <v>23</v>
      </c>
      <c r="D1361" s="219" t="s">
        <v>285</v>
      </c>
      <c r="E1361" s="348">
        <f t="shared" si="21"/>
        <v>10.08</v>
      </c>
      <c r="F1361" s="220"/>
      <c r="G1361" s="220">
        <v>10.08</v>
      </c>
    </row>
    <row r="1362" spans="1:7">
      <c r="A1362" s="219">
        <v>39280</v>
      </c>
      <c r="B1362" s="212" t="s">
        <v>2943</v>
      </c>
      <c r="C1362" s="219" t="s">
        <v>23</v>
      </c>
      <c r="D1362" s="219" t="s">
        <v>285</v>
      </c>
      <c r="E1362" s="348">
        <f t="shared" si="21"/>
        <v>11.29</v>
      </c>
      <c r="F1362" s="220"/>
      <c r="G1362" s="220">
        <v>11.29</v>
      </c>
    </row>
    <row r="1363" spans="1:7">
      <c r="A1363" s="219">
        <v>39281</v>
      </c>
      <c r="B1363" s="212" t="s">
        <v>2944</v>
      </c>
      <c r="C1363" s="219" t="s">
        <v>23</v>
      </c>
      <c r="D1363" s="219" t="s">
        <v>285</v>
      </c>
      <c r="E1363" s="348">
        <f t="shared" si="21"/>
        <v>14.92</v>
      </c>
      <c r="F1363" s="220"/>
      <c r="G1363" s="220">
        <v>14.92</v>
      </c>
    </row>
    <row r="1364" spans="1:7">
      <c r="A1364" s="219">
        <v>39282</v>
      </c>
      <c r="B1364" s="212" t="s">
        <v>2945</v>
      </c>
      <c r="C1364" s="219" t="s">
        <v>23</v>
      </c>
      <c r="D1364" s="219" t="s">
        <v>285</v>
      </c>
      <c r="E1364" s="348">
        <f t="shared" si="21"/>
        <v>20.83</v>
      </c>
      <c r="F1364" s="220"/>
      <c r="G1364" s="220">
        <v>20.83</v>
      </c>
    </row>
    <row r="1365" spans="1:7">
      <c r="A1365" s="219">
        <v>38844</v>
      </c>
      <c r="B1365" s="212" t="s">
        <v>1628</v>
      </c>
      <c r="C1365" s="219" t="s">
        <v>23</v>
      </c>
      <c r="D1365" s="219" t="s">
        <v>1699</v>
      </c>
      <c r="E1365" s="348">
        <f t="shared" si="21"/>
        <v>10.220000000000001</v>
      </c>
      <c r="F1365" s="220"/>
      <c r="G1365" s="220">
        <v>10.220000000000001</v>
      </c>
    </row>
    <row r="1366" spans="1:7">
      <c r="A1366" s="219">
        <v>38846</v>
      </c>
      <c r="B1366" s="212" t="s">
        <v>2946</v>
      </c>
      <c r="C1366" s="219" t="s">
        <v>23</v>
      </c>
      <c r="D1366" s="219" t="s">
        <v>285</v>
      </c>
      <c r="E1366" s="348">
        <f t="shared" si="21"/>
        <v>10.4</v>
      </c>
      <c r="F1366" s="220"/>
      <c r="G1366" s="220">
        <v>10.4</v>
      </c>
    </row>
    <row r="1367" spans="1:7">
      <c r="A1367" s="219">
        <v>38847</v>
      </c>
      <c r="B1367" s="212" t="s">
        <v>2947</v>
      </c>
      <c r="C1367" s="219" t="s">
        <v>23</v>
      </c>
      <c r="D1367" s="219" t="s">
        <v>285</v>
      </c>
      <c r="E1367" s="348">
        <f t="shared" si="21"/>
        <v>12.18</v>
      </c>
      <c r="F1367" s="220"/>
      <c r="G1367" s="220">
        <v>12.18</v>
      </c>
    </row>
    <row r="1368" spans="1:7">
      <c r="A1368" s="219">
        <v>38850</v>
      </c>
      <c r="B1368" s="212" t="s">
        <v>2948</v>
      </c>
      <c r="C1368" s="219" t="s">
        <v>23</v>
      </c>
      <c r="D1368" s="219" t="s">
        <v>285</v>
      </c>
      <c r="E1368" s="348">
        <f t="shared" si="21"/>
        <v>22</v>
      </c>
      <c r="F1368" s="220"/>
      <c r="G1368" s="220">
        <v>22</v>
      </c>
    </row>
    <row r="1369" spans="1:7">
      <c r="A1369" s="219">
        <v>38848</v>
      </c>
      <c r="B1369" s="212" t="s">
        <v>2949</v>
      </c>
      <c r="C1369" s="219" t="s">
        <v>23</v>
      </c>
      <c r="D1369" s="219" t="s">
        <v>285</v>
      </c>
      <c r="E1369" s="348">
        <f t="shared" si="21"/>
        <v>14.42</v>
      </c>
      <c r="F1369" s="220"/>
      <c r="G1369" s="220">
        <v>14.42</v>
      </c>
    </row>
    <row r="1370" spans="1:7">
      <c r="A1370" s="219">
        <v>38851</v>
      </c>
      <c r="B1370" s="212" t="s">
        <v>2950</v>
      </c>
      <c r="C1370" s="219" t="s">
        <v>23</v>
      </c>
      <c r="D1370" s="219" t="s">
        <v>285</v>
      </c>
      <c r="E1370" s="348">
        <f t="shared" si="21"/>
        <v>24.87</v>
      </c>
      <c r="F1370" s="220"/>
      <c r="G1370" s="220">
        <v>24.87</v>
      </c>
    </row>
    <row r="1371" spans="1:7">
      <c r="A1371" s="219">
        <v>38854</v>
      </c>
      <c r="B1371" s="212" t="s">
        <v>2951</v>
      </c>
      <c r="C1371" s="219" t="s">
        <v>23</v>
      </c>
      <c r="D1371" s="219" t="s">
        <v>285</v>
      </c>
      <c r="E1371" s="348">
        <f t="shared" si="21"/>
        <v>10.8</v>
      </c>
      <c r="F1371" s="220"/>
      <c r="G1371" s="220">
        <v>10.8</v>
      </c>
    </row>
    <row r="1372" spans="1:7">
      <c r="A1372" s="219">
        <v>3104</v>
      </c>
      <c r="B1372" s="212" t="s">
        <v>307</v>
      </c>
      <c r="C1372" s="219" t="s">
        <v>490</v>
      </c>
      <c r="D1372" s="219" t="s">
        <v>285</v>
      </c>
      <c r="E1372" s="348">
        <f t="shared" si="21"/>
        <v>195.91</v>
      </c>
      <c r="F1372" s="220">
        <v>195.91</v>
      </c>
      <c r="G1372" s="220">
        <v>179.78</v>
      </c>
    </row>
    <row r="1373" spans="1:7">
      <c r="A1373" s="219">
        <v>1607</v>
      </c>
      <c r="B1373" s="212" t="s">
        <v>2952</v>
      </c>
      <c r="C1373" s="219" t="s">
        <v>490</v>
      </c>
      <c r="D1373" s="219" t="s">
        <v>285</v>
      </c>
      <c r="E1373" s="348">
        <f t="shared" si="21"/>
        <v>0.22</v>
      </c>
      <c r="F1373" s="220">
        <v>0.22</v>
      </c>
      <c r="G1373" s="220">
        <v>0.26</v>
      </c>
    </row>
    <row r="1374" spans="1:7">
      <c r="A1374" s="219">
        <v>38169</v>
      </c>
      <c r="B1374" s="212" t="s">
        <v>2953</v>
      </c>
      <c r="C1374" s="219" t="s">
        <v>490</v>
      </c>
      <c r="D1374" s="219" t="s">
        <v>285</v>
      </c>
      <c r="E1374" s="348">
        <f t="shared" si="21"/>
        <v>86.55</v>
      </c>
      <c r="F1374" s="220">
        <v>86.55</v>
      </c>
      <c r="G1374" s="220">
        <v>78.84</v>
      </c>
    </row>
    <row r="1375" spans="1:7">
      <c r="A1375" s="219">
        <v>6142</v>
      </c>
      <c r="B1375" s="212" t="s">
        <v>2954</v>
      </c>
      <c r="C1375" s="219" t="s">
        <v>23</v>
      </c>
      <c r="D1375" s="219" t="s">
        <v>285</v>
      </c>
      <c r="E1375" s="348">
        <f t="shared" si="21"/>
        <v>9.44</v>
      </c>
      <c r="F1375" s="220">
        <v>9.44</v>
      </c>
      <c r="G1375" s="220">
        <v>9.75</v>
      </c>
    </row>
    <row r="1376" spans="1:7">
      <c r="A1376" s="219">
        <v>11686</v>
      </c>
      <c r="B1376" s="212" t="s">
        <v>2955</v>
      </c>
      <c r="C1376" s="219" t="s">
        <v>23</v>
      </c>
      <c r="D1376" s="219" t="s">
        <v>285</v>
      </c>
      <c r="E1376" s="348">
        <f t="shared" si="21"/>
        <v>13.1</v>
      </c>
      <c r="F1376" s="220">
        <v>13.1</v>
      </c>
      <c r="G1376" s="220">
        <v>13.54</v>
      </c>
    </row>
    <row r="1377" spans="1:7">
      <c r="A1377" s="219">
        <v>37598</v>
      </c>
      <c r="B1377" s="212" t="s">
        <v>2956</v>
      </c>
      <c r="C1377" s="219" t="s">
        <v>23</v>
      </c>
      <c r="D1377" s="219" t="s">
        <v>285</v>
      </c>
      <c r="E1377" s="348">
        <f t="shared" si="21"/>
        <v>38.15</v>
      </c>
      <c r="F1377" s="220"/>
      <c r="G1377" s="220">
        <v>38.15</v>
      </c>
    </row>
    <row r="1378" spans="1:7">
      <c r="A1378" s="219">
        <v>25398</v>
      </c>
      <c r="B1378" s="212" t="s">
        <v>2957</v>
      </c>
      <c r="C1378" s="219" t="s">
        <v>23</v>
      </c>
      <c r="D1378" s="219" t="s">
        <v>285</v>
      </c>
      <c r="E1378" s="348">
        <f t="shared" si="21"/>
        <v>4068.28</v>
      </c>
      <c r="F1378" s="220"/>
      <c r="G1378" s="220">
        <v>4068.28</v>
      </c>
    </row>
    <row r="1379" spans="1:7">
      <c r="A1379" s="219">
        <v>25399</v>
      </c>
      <c r="B1379" s="212" t="s">
        <v>2958</v>
      </c>
      <c r="C1379" s="219" t="s">
        <v>23</v>
      </c>
      <c r="D1379" s="219" t="s">
        <v>285</v>
      </c>
      <c r="E1379" s="348">
        <f t="shared" si="21"/>
        <v>2469.8000000000002</v>
      </c>
      <c r="F1379" s="220"/>
      <c r="G1379" s="220">
        <v>2469.8000000000002</v>
      </c>
    </row>
    <row r="1380" spans="1:7">
      <c r="A1380" s="219">
        <v>43440</v>
      </c>
      <c r="B1380" s="212" t="s">
        <v>2959</v>
      </c>
      <c r="C1380" s="219" t="s">
        <v>23</v>
      </c>
      <c r="D1380" s="219" t="s">
        <v>285</v>
      </c>
      <c r="E1380" s="348">
        <f t="shared" si="21"/>
        <v>454.52</v>
      </c>
      <c r="F1380" s="220"/>
      <c r="G1380" s="220">
        <v>454.52</v>
      </c>
    </row>
    <row r="1381" spans="1:7">
      <c r="A1381" s="219">
        <v>10667</v>
      </c>
      <c r="B1381" s="212" t="s">
        <v>2960</v>
      </c>
      <c r="C1381" s="219" t="s">
        <v>23</v>
      </c>
      <c r="D1381" s="219" t="s">
        <v>1699</v>
      </c>
      <c r="E1381" s="348">
        <f t="shared" si="21"/>
        <v>19404</v>
      </c>
      <c r="F1381" s="220"/>
      <c r="G1381" s="220">
        <v>19404</v>
      </c>
    </row>
    <row r="1382" spans="1:7">
      <c r="A1382" s="219">
        <v>1613</v>
      </c>
      <c r="B1382" s="212" t="s">
        <v>2961</v>
      </c>
      <c r="C1382" s="219" t="s">
        <v>23</v>
      </c>
      <c r="D1382" s="219" t="s">
        <v>285</v>
      </c>
      <c r="E1382" s="348">
        <f t="shared" si="21"/>
        <v>1040.76</v>
      </c>
      <c r="F1382" s="220">
        <v>1040.76</v>
      </c>
      <c r="G1382" s="220">
        <v>1794.85</v>
      </c>
    </row>
    <row r="1383" spans="1:7">
      <c r="A1383" s="219">
        <v>1626</v>
      </c>
      <c r="B1383" s="212" t="s">
        <v>2962</v>
      </c>
      <c r="C1383" s="219" t="s">
        <v>23</v>
      </c>
      <c r="D1383" s="219" t="s">
        <v>285</v>
      </c>
      <c r="E1383" s="348">
        <f t="shared" si="21"/>
        <v>1556.59</v>
      </c>
      <c r="F1383" s="220">
        <v>1556.59</v>
      </c>
      <c r="G1383" s="220">
        <v>2684.42</v>
      </c>
    </row>
    <row r="1384" spans="1:7">
      <c r="A1384" s="219">
        <v>1625</v>
      </c>
      <c r="B1384" s="212" t="s">
        <v>2963</v>
      </c>
      <c r="C1384" s="219" t="s">
        <v>23</v>
      </c>
      <c r="D1384" s="219" t="s">
        <v>285</v>
      </c>
      <c r="E1384" s="348">
        <f t="shared" si="21"/>
        <v>108.72</v>
      </c>
      <c r="F1384" s="220">
        <v>108.72</v>
      </c>
      <c r="G1384" s="220">
        <v>187.49</v>
      </c>
    </row>
    <row r="1385" spans="1:7">
      <c r="A1385" s="219">
        <v>1622</v>
      </c>
      <c r="B1385" s="212" t="s">
        <v>2964</v>
      </c>
      <c r="C1385" s="219" t="s">
        <v>23</v>
      </c>
      <c r="D1385" s="219" t="s">
        <v>285</v>
      </c>
      <c r="E1385" s="348">
        <f t="shared" si="21"/>
        <v>3512.59</v>
      </c>
      <c r="F1385" s="220">
        <v>3512.59</v>
      </c>
      <c r="G1385" s="220">
        <v>6057.64</v>
      </c>
    </row>
    <row r="1386" spans="1:7">
      <c r="A1386" s="219">
        <v>1620</v>
      </c>
      <c r="B1386" s="212" t="s">
        <v>2965</v>
      </c>
      <c r="C1386" s="219" t="s">
        <v>23</v>
      </c>
      <c r="D1386" s="219" t="s">
        <v>285</v>
      </c>
      <c r="E1386" s="348">
        <f t="shared" si="21"/>
        <v>229.02</v>
      </c>
      <c r="F1386" s="220">
        <v>229.02</v>
      </c>
      <c r="G1386" s="220">
        <v>394.97</v>
      </c>
    </row>
    <row r="1387" spans="1:7">
      <c r="A1387" s="219">
        <v>1629</v>
      </c>
      <c r="B1387" s="212" t="s">
        <v>2966</v>
      </c>
      <c r="C1387" s="219" t="s">
        <v>23</v>
      </c>
      <c r="D1387" s="219" t="s">
        <v>285</v>
      </c>
      <c r="E1387" s="348">
        <f t="shared" si="21"/>
        <v>8548.7999999999993</v>
      </c>
      <c r="F1387" s="220">
        <v>8548.7999999999993</v>
      </c>
      <c r="G1387" s="220">
        <v>14742.85</v>
      </c>
    </row>
    <row r="1388" spans="1:7">
      <c r="A1388" s="219">
        <v>1627</v>
      </c>
      <c r="B1388" s="212" t="s">
        <v>2967</v>
      </c>
      <c r="C1388" s="219" t="s">
        <v>23</v>
      </c>
      <c r="D1388" s="219" t="s">
        <v>285</v>
      </c>
      <c r="E1388" s="348">
        <f t="shared" si="21"/>
        <v>437.77</v>
      </c>
      <c r="F1388" s="220">
        <v>437.77</v>
      </c>
      <c r="G1388" s="220">
        <v>754.97</v>
      </c>
    </row>
    <row r="1389" spans="1:7">
      <c r="A1389" s="219">
        <v>1623</v>
      </c>
      <c r="B1389" s="212" t="s">
        <v>2968</v>
      </c>
      <c r="C1389" s="219" t="s">
        <v>23</v>
      </c>
      <c r="D1389" s="219" t="s">
        <v>285</v>
      </c>
      <c r="E1389" s="348">
        <f t="shared" si="21"/>
        <v>88.66</v>
      </c>
      <c r="F1389" s="220">
        <v>88.66</v>
      </c>
      <c r="G1389" s="220">
        <v>152.91</v>
      </c>
    </row>
    <row r="1390" spans="1:7">
      <c r="A1390" s="219">
        <v>1619</v>
      </c>
      <c r="B1390" s="212" t="s">
        <v>2969</v>
      </c>
      <c r="C1390" s="219" t="s">
        <v>23</v>
      </c>
      <c r="D1390" s="219" t="s">
        <v>285</v>
      </c>
      <c r="E1390" s="348">
        <f t="shared" si="21"/>
        <v>121.96</v>
      </c>
      <c r="F1390" s="220">
        <v>121.96</v>
      </c>
      <c r="G1390" s="220">
        <v>210.34</v>
      </c>
    </row>
    <row r="1391" spans="1:7">
      <c r="A1391" s="219">
        <v>1630</v>
      </c>
      <c r="B1391" s="212" t="s">
        <v>2970</v>
      </c>
      <c r="C1391" s="219" t="s">
        <v>23</v>
      </c>
      <c r="D1391" s="219" t="s">
        <v>285</v>
      </c>
      <c r="E1391" s="348">
        <f t="shared" si="21"/>
        <v>2685.44</v>
      </c>
      <c r="F1391" s="220">
        <v>2685.44</v>
      </c>
      <c r="G1391" s="220">
        <v>4631.1899999999996</v>
      </c>
    </row>
    <row r="1392" spans="1:7">
      <c r="A1392" s="219">
        <v>1616</v>
      </c>
      <c r="B1392" s="212" t="s">
        <v>2971</v>
      </c>
      <c r="C1392" s="219" t="s">
        <v>23</v>
      </c>
      <c r="D1392" s="219" t="s">
        <v>285</v>
      </c>
      <c r="E1392" s="348">
        <f t="shared" si="21"/>
        <v>4130.26</v>
      </c>
      <c r="F1392" s="220">
        <v>4130.26</v>
      </c>
      <c r="G1392" s="220">
        <v>7122.85</v>
      </c>
    </row>
    <row r="1393" spans="1:7">
      <c r="A1393" s="219">
        <v>1614</v>
      </c>
      <c r="B1393" s="212" t="s">
        <v>2972</v>
      </c>
      <c r="C1393" s="219" t="s">
        <v>23</v>
      </c>
      <c r="D1393" s="219" t="s">
        <v>285</v>
      </c>
      <c r="E1393" s="348">
        <f t="shared" si="21"/>
        <v>188.76</v>
      </c>
      <c r="F1393" s="220">
        <v>188.76</v>
      </c>
      <c r="G1393" s="220">
        <v>325.54000000000002</v>
      </c>
    </row>
    <row r="1394" spans="1:7">
      <c r="A1394" s="219">
        <v>1617</v>
      </c>
      <c r="B1394" s="212" t="s">
        <v>2973</v>
      </c>
      <c r="C1394" s="219" t="s">
        <v>23</v>
      </c>
      <c r="D1394" s="219" t="s">
        <v>285</v>
      </c>
      <c r="E1394" s="348">
        <f t="shared" si="21"/>
        <v>4930.6400000000003</v>
      </c>
      <c r="F1394" s="220">
        <v>4930.6400000000003</v>
      </c>
      <c r="G1394" s="220">
        <v>8503.14</v>
      </c>
    </row>
    <row r="1395" spans="1:7">
      <c r="A1395" s="219">
        <v>1621</v>
      </c>
      <c r="B1395" s="212" t="s">
        <v>2974</v>
      </c>
      <c r="C1395" s="219" t="s">
        <v>23</v>
      </c>
      <c r="D1395" s="219" t="s">
        <v>285</v>
      </c>
      <c r="E1395" s="348">
        <f t="shared" si="21"/>
        <v>337.6</v>
      </c>
      <c r="F1395" s="220">
        <v>337.6</v>
      </c>
      <c r="G1395" s="220">
        <v>582.22</v>
      </c>
    </row>
    <row r="1396" spans="1:7">
      <c r="A1396" s="219">
        <v>1624</v>
      </c>
      <c r="B1396" s="212" t="s">
        <v>2975</v>
      </c>
      <c r="C1396" s="219" t="s">
        <v>23</v>
      </c>
      <c r="D1396" s="219" t="s">
        <v>285</v>
      </c>
      <c r="E1396" s="348">
        <f t="shared" si="21"/>
        <v>12119.76</v>
      </c>
      <c r="F1396" s="220">
        <v>12119.76</v>
      </c>
      <c r="G1396" s="220">
        <v>20901.14</v>
      </c>
    </row>
    <row r="1397" spans="1:7">
      <c r="A1397" s="219">
        <v>1615</v>
      </c>
      <c r="B1397" s="212" t="s">
        <v>2976</v>
      </c>
      <c r="C1397" s="219" t="s">
        <v>23</v>
      </c>
      <c r="D1397" s="219" t="s">
        <v>285</v>
      </c>
      <c r="E1397" s="348">
        <f t="shared" si="21"/>
        <v>633.97</v>
      </c>
      <c r="F1397" s="220">
        <v>633.97</v>
      </c>
      <c r="G1397" s="220">
        <v>1093.32</v>
      </c>
    </row>
    <row r="1398" spans="1:7">
      <c r="A1398" s="219">
        <v>1612</v>
      </c>
      <c r="B1398" s="212" t="s">
        <v>2977</v>
      </c>
      <c r="C1398" s="219" t="s">
        <v>23</v>
      </c>
      <c r="D1398" s="219" t="s">
        <v>1699</v>
      </c>
      <c r="E1398" s="348">
        <f t="shared" si="21"/>
        <v>83.5</v>
      </c>
      <c r="F1398" s="220">
        <v>83.5</v>
      </c>
      <c r="G1398" s="220">
        <v>144</v>
      </c>
    </row>
    <row r="1399" spans="1:7">
      <c r="A1399" s="219">
        <v>1618</v>
      </c>
      <c r="B1399" s="212" t="s">
        <v>2978</v>
      </c>
      <c r="C1399" s="219" t="s">
        <v>23</v>
      </c>
      <c r="D1399" s="219" t="s">
        <v>285</v>
      </c>
      <c r="E1399" s="348">
        <f t="shared" si="21"/>
        <v>871.17</v>
      </c>
      <c r="F1399" s="220">
        <v>871.17</v>
      </c>
      <c r="G1399" s="220">
        <v>1502.38</v>
      </c>
    </row>
    <row r="1400" spans="1:7">
      <c r="A1400" s="219">
        <v>14211</v>
      </c>
      <c r="B1400" s="212" t="s">
        <v>2979</v>
      </c>
      <c r="C1400" s="219" t="s">
        <v>23</v>
      </c>
      <c r="D1400" s="219" t="s">
        <v>285</v>
      </c>
      <c r="E1400" s="348">
        <f t="shared" si="21"/>
        <v>51.73</v>
      </c>
      <c r="F1400" s="220"/>
      <c r="G1400" s="220">
        <v>51.73</v>
      </c>
    </row>
    <row r="1401" spans="1:7">
      <c r="A1401" s="219">
        <v>43657</v>
      </c>
      <c r="B1401" s="212" t="s">
        <v>2980</v>
      </c>
      <c r="C1401" s="219" t="s">
        <v>65</v>
      </c>
      <c r="D1401" s="219" t="s">
        <v>285</v>
      </c>
      <c r="E1401" s="348">
        <f t="shared" si="21"/>
        <v>8</v>
      </c>
      <c r="F1401" s="220"/>
      <c r="G1401" s="220">
        <v>8</v>
      </c>
    </row>
    <row r="1402" spans="1:7">
      <c r="A1402" s="219">
        <v>38200</v>
      </c>
      <c r="B1402" s="212" t="s">
        <v>2981</v>
      </c>
      <c r="C1402" s="219" t="s">
        <v>2982</v>
      </c>
      <c r="D1402" s="219" t="s">
        <v>285</v>
      </c>
      <c r="E1402" s="348">
        <f t="shared" si="21"/>
        <v>524.14</v>
      </c>
      <c r="F1402" s="220">
        <v>524.14</v>
      </c>
      <c r="G1402" s="220">
        <v>640.24</v>
      </c>
    </row>
    <row r="1403" spans="1:7">
      <c r="A1403" s="219">
        <v>39269</v>
      </c>
      <c r="B1403" s="212" t="s">
        <v>2983</v>
      </c>
      <c r="C1403" s="219" t="s">
        <v>65</v>
      </c>
      <c r="D1403" s="219" t="s">
        <v>285</v>
      </c>
      <c r="E1403" s="348">
        <f t="shared" si="21"/>
        <v>1.44</v>
      </c>
      <c r="F1403" s="220">
        <v>1.44</v>
      </c>
      <c r="G1403" s="220">
        <v>1.41</v>
      </c>
    </row>
    <row r="1404" spans="1:7">
      <c r="A1404" s="219">
        <v>11889</v>
      </c>
      <c r="B1404" s="212" t="s">
        <v>2984</v>
      </c>
      <c r="C1404" s="219" t="s">
        <v>65</v>
      </c>
      <c r="D1404" s="219" t="s">
        <v>285</v>
      </c>
      <c r="E1404" s="348">
        <f t="shared" si="21"/>
        <v>1.98</v>
      </c>
      <c r="F1404" s="220">
        <v>1.98</v>
      </c>
      <c r="G1404" s="220">
        <v>1.94</v>
      </c>
    </row>
    <row r="1405" spans="1:7">
      <c r="A1405" s="219">
        <v>39270</v>
      </c>
      <c r="B1405" s="212" t="s">
        <v>2985</v>
      </c>
      <c r="C1405" s="219" t="s">
        <v>65</v>
      </c>
      <c r="D1405" s="219" t="s">
        <v>285</v>
      </c>
      <c r="E1405" s="348">
        <f t="shared" si="21"/>
        <v>2.58</v>
      </c>
      <c r="F1405" s="220">
        <v>2.58</v>
      </c>
      <c r="G1405" s="220">
        <v>2.52</v>
      </c>
    </row>
    <row r="1406" spans="1:7">
      <c r="A1406" s="219">
        <v>11890</v>
      </c>
      <c r="B1406" s="212" t="s">
        <v>2986</v>
      </c>
      <c r="C1406" s="219" t="s">
        <v>65</v>
      </c>
      <c r="D1406" s="219" t="s">
        <v>285</v>
      </c>
      <c r="E1406" s="348">
        <f t="shared" si="21"/>
        <v>3.51</v>
      </c>
      <c r="F1406" s="220">
        <v>3.51</v>
      </c>
      <c r="G1406" s="220">
        <v>3.43</v>
      </c>
    </row>
    <row r="1407" spans="1:7">
      <c r="A1407" s="219">
        <v>11891</v>
      </c>
      <c r="B1407" s="212" t="s">
        <v>2987</v>
      </c>
      <c r="C1407" s="219" t="s">
        <v>65</v>
      </c>
      <c r="D1407" s="219" t="s">
        <v>285</v>
      </c>
      <c r="E1407" s="348">
        <f t="shared" si="21"/>
        <v>5.69</v>
      </c>
      <c r="F1407" s="220">
        <v>5.69</v>
      </c>
      <c r="G1407" s="220">
        <v>5.56</v>
      </c>
    </row>
    <row r="1408" spans="1:7">
      <c r="A1408" s="219">
        <v>11892</v>
      </c>
      <c r="B1408" s="212" t="s">
        <v>2988</v>
      </c>
      <c r="C1408" s="219" t="s">
        <v>65</v>
      </c>
      <c r="D1408" s="219" t="s">
        <v>285</v>
      </c>
      <c r="E1408" s="348">
        <f t="shared" si="21"/>
        <v>9.3000000000000007</v>
      </c>
      <c r="F1408" s="220">
        <v>9.3000000000000007</v>
      </c>
      <c r="G1408" s="220">
        <v>9.09</v>
      </c>
    </row>
    <row r="1409" spans="1:7">
      <c r="A1409" s="219">
        <v>37601</v>
      </c>
      <c r="B1409" s="212" t="s">
        <v>2989</v>
      </c>
      <c r="C1409" s="219" t="s">
        <v>65</v>
      </c>
      <c r="D1409" s="219" t="s">
        <v>285</v>
      </c>
      <c r="E1409" s="348">
        <f t="shared" si="21"/>
        <v>8.4700000000000006</v>
      </c>
      <c r="F1409" s="220"/>
      <c r="G1409" s="220">
        <v>8.4700000000000006</v>
      </c>
    </row>
    <row r="1410" spans="1:7">
      <c r="A1410" s="219">
        <v>1634</v>
      </c>
      <c r="B1410" s="212" t="s">
        <v>2990</v>
      </c>
      <c r="C1410" s="219" t="s">
        <v>65</v>
      </c>
      <c r="D1410" s="219" t="s">
        <v>285</v>
      </c>
      <c r="E1410" s="348">
        <f t="shared" si="21"/>
        <v>8.76</v>
      </c>
      <c r="F1410" s="220"/>
      <c r="G1410" s="220">
        <v>8.76</v>
      </c>
    </row>
    <row r="1411" spans="1:7">
      <c r="A1411" s="219">
        <v>44274</v>
      </c>
      <c r="B1411" s="212" t="s">
        <v>2991</v>
      </c>
      <c r="C1411" s="219" t="s">
        <v>23</v>
      </c>
      <c r="D1411" s="219" t="s">
        <v>285</v>
      </c>
      <c r="E1411" s="348">
        <f t="shared" si="21"/>
        <v>702.18</v>
      </c>
      <c r="F1411" s="220"/>
      <c r="G1411" s="220">
        <v>702.18</v>
      </c>
    </row>
    <row r="1412" spans="1:7">
      <c r="A1412" s="219">
        <v>5086</v>
      </c>
      <c r="B1412" s="212" t="s">
        <v>2992</v>
      </c>
      <c r="C1412" s="219" t="s">
        <v>63</v>
      </c>
      <c r="D1412" s="219" t="s">
        <v>285</v>
      </c>
      <c r="E1412" s="348">
        <f t="shared" si="21"/>
        <v>35.83</v>
      </c>
      <c r="F1412" s="220">
        <v>35.83</v>
      </c>
      <c r="G1412" s="220">
        <v>32.64</v>
      </c>
    </row>
    <row r="1413" spans="1:7">
      <c r="A1413" s="219">
        <v>11280</v>
      </c>
      <c r="B1413" s="212" t="s">
        <v>1335</v>
      </c>
      <c r="C1413" s="219" t="s">
        <v>23</v>
      </c>
      <c r="D1413" s="219" t="s">
        <v>285</v>
      </c>
      <c r="E1413" s="348">
        <f t="shared" si="21"/>
        <v>12060.98</v>
      </c>
      <c r="F1413" s="220">
        <v>12060.98</v>
      </c>
      <c r="G1413" s="220">
        <v>11743.22</v>
      </c>
    </row>
    <row r="1414" spans="1:7">
      <c r="A1414" s="219">
        <v>40519</v>
      </c>
      <c r="B1414" s="212" t="s">
        <v>2993</v>
      </c>
      <c r="C1414" s="219" t="s">
        <v>23</v>
      </c>
      <c r="D1414" s="219" t="s">
        <v>285</v>
      </c>
      <c r="E1414" s="348">
        <f t="shared" si="21"/>
        <v>99426.63</v>
      </c>
      <c r="F1414" s="220">
        <v>99426.63</v>
      </c>
      <c r="G1414" s="220">
        <v>96807.14</v>
      </c>
    </row>
    <row r="1415" spans="1:7">
      <c r="A1415" s="219">
        <v>3446</v>
      </c>
      <c r="B1415" s="212" t="s">
        <v>2994</v>
      </c>
      <c r="C1415" s="219" t="s">
        <v>23</v>
      </c>
      <c r="D1415" s="219" t="s">
        <v>285</v>
      </c>
      <c r="E1415" s="348">
        <f t="shared" si="21"/>
        <v>40.06</v>
      </c>
      <c r="F1415" s="220"/>
      <c r="G1415" s="220">
        <v>40.06</v>
      </c>
    </row>
    <row r="1416" spans="1:7">
      <c r="A1416" s="219">
        <v>3445</v>
      </c>
      <c r="B1416" s="212" t="s">
        <v>2995</v>
      </c>
      <c r="C1416" s="219" t="s">
        <v>23</v>
      </c>
      <c r="D1416" s="219" t="s">
        <v>285</v>
      </c>
      <c r="E1416" s="348">
        <f t="shared" si="21"/>
        <v>32.700000000000003</v>
      </c>
      <c r="F1416" s="220"/>
      <c r="G1416" s="220">
        <v>32.700000000000003</v>
      </c>
    </row>
    <row r="1417" spans="1:7">
      <c r="A1417" s="219">
        <v>3444</v>
      </c>
      <c r="B1417" s="212" t="s">
        <v>2996</v>
      </c>
      <c r="C1417" s="219" t="s">
        <v>23</v>
      </c>
      <c r="D1417" s="219" t="s">
        <v>285</v>
      </c>
      <c r="E1417" s="348">
        <f t="shared" si="21"/>
        <v>20.13</v>
      </c>
      <c r="F1417" s="220"/>
      <c r="G1417" s="220">
        <v>20.13</v>
      </c>
    </row>
    <row r="1418" spans="1:7">
      <c r="A1418" s="219">
        <v>3441</v>
      </c>
      <c r="B1418" s="212" t="s">
        <v>2997</v>
      </c>
      <c r="C1418" s="219" t="s">
        <v>23</v>
      </c>
      <c r="D1418" s="219" t="s">
        <v>285</v>
      </c>
      <c r="E1418" s="348">
        <f t="shared" si="21"/>
        <v>9.23</v>
      </c>
      <c r="F1418" s="220"/>
      <c r="G1418" s="220">
        <v>9.23</v>
      </c>
    </row>
    <row r="1419" spans="1:7">
      <c r="A1419" s="219">
        <v>12402</v>
      </c>
      <c r="B1419" s="212" t="s">
        <v>2998</v>
      </c>
      <c r="C1419" s="219" t="s">
        <v>23</v>
      </c>
      <c r="D1419" s="219" t="s">
        <v>285</v>
      </c>
      <c r="E1419" s="348">
        <f t="shared" si="21"/>
        <v>112.6</v>
      </c>
      <c r="F1419" s="220"/>
      <c r="G1419" s="220">
        <v>112.6</v>
      </c>
    </row>
    <row r="1420" spans="1:7">
      <c r="A1420" s="219">
        <v>3447</v>
      </c>
      <c r="B1420" s="212" t="s">
        <v>2999</v>
      </c>
      <c r="C1420" s="219" t="s">
        <v>23</v>
      </c>
      <c r="D1420" s="219" t="s">
        <v>285</v>
      </c>
      <c r="E1420" s="348">
        <f t="shared" ref="E1420:E1483" si="22">IF(F1420=0,G1420,F1420)</f>
        <v>58.25</v>
      </c>
      <c r="F1420" s="220"/>
      <c r="G1420" s="220">
        <v>58.25</v>
      </c>
    </row>
    <row r="1421" spans="1:7">
      <c r="A1421" s="219">
        <v>3448</v>
      </c>
      <c r="B1421" s="212" t="s">
        <v>3000</v>
      </c>
      <c r="C1421" s="219" t="s">
        <v>23</v>
      </c>
      <c r="D1421" s="219" t="s">
        <v>285</v>
      </c>
      <c r="E1421" s="348">
        <f t="shared" si="22"/>
        <v>164.62</v>
      </c>
      <c r="F1421" s="220"/>
      <c r="G1421" s="220">
        <v>164.62</v>
      </c>
    </row>
    <row r="1422" spans="1:7">
      <c r="A1422" s="219">
        <v>3442</v>
      </c>
      <c r="B1422" s="212" t="s">
        <v>3001</v>
      </c>
      <c r="C1422" s="219" t="s">
        <v>23</v>
      </c>
      <c r="D1422" s="219" t="s">
        <v>285</v>
      </c>
      <c r="E1422" s="348">
        <f t="shared" si="22"/>
        <v>13.8</v>
      </c>
      <c r="F1422" s="220"/>
      <c r="G1422" s="220">
        <v>13.8</v>
      </c>
    </row>
    <row r="1423" spans="1:7">
      <c r="A1423" s="219">
        <v>3449</v>
      </c>
      <c r="B1423" s="212" t="s">
        <v>3002</v>
      </c>
      <c r="C1423" s="219" t="s">
        <v>23</v>
      </c>
      <c r="D1423" s="219" t="s">
        <v>285</v>
      </c>
      <c r="E1423" s="348">
        <f t="shared" si="22"/>
        <v>288.45</v>
      </c>
      <c r="F1423" s="220"/>
      <c r="G1423" s="220">
        <v>288.45</v>
      </c>
    </row>
    <row r="1424" spans="1:7">
      <c r="A1424" s="219">
        <v>37438</v>
      </c>
      <c r="B1424" s="212" t="s">
        <v>3003</v>
      </c>
      <c r="C1424" s="219" t="s">
        <v>23</v>
      </c>
      <c r="D1424" s="219" t="s">
        <v>285</v>
      </c>
      <c r="E1424" s="348">
        <f t="shared" si="22"/>
        <v>228.21</v>
      </c>
      <c r="F1424" s="220"/>
      <c r="G1424" s="220">
        <v>228.21</v>
      </c>
    </row>
    <row r="1425" spans="1:7">
      <c r="A1425" s="219">
        <v>37439</v>
      </c>
      <c r="B1425" s="212" t="s">
        <v>3004</v>
      </c>
      <c r="C1425" s="219" t="s">
        <v>23</v>
      </c>
      <c r="D1425" s="219" t="s">
        <v>285</v>
      </c>
      <c r="E1425" s="348">
        <f t="shared" si="22"/>
        <v>1492.05</v>
      </c>
      <c r="F1425" s="220"/>
      <c r="G1425" s="220">
        <v>1492.05</v>
      </c>
    </row>
    <row r="1426" spans="1:7">
      <c r="A1426" s="219">
        <v>37435</v>
      </c>
      <c r="B1426" s="212" t="s">
        <v>3005</v>
      </c>
      <c r="C1426" s="219" t="s">
        <v>23</v>
      </c>
      <c r="D1426" s="219" t="s">
        <v>285</v>
      </c>
      <c r="E1426" s="348">
        <f t="shared" si="22"/>
        <v>26.82</v>
      </c>
      <c r="F1426" s="220"/>
      <c r="G1426" s="220">
        <v>26.82</v>
      </c>
    </row>
    <row r="1427" spans="1:7">
      <c r="A1427" s="219">
        <v>37436</v>
      </c>
      <c r="B1427" s="212" t="s">
        <v>3006</v>
      </c>
      <c r="C1427" s="219" t="s">
        <v>23</v>
      </c>
      <c r="D1427" s="219" t="s">
        <v>285</v>
      </c>
      <c r="E1427" s="348">
        <f t="shared" si="22"/>
        <v>31.65</v>
      </c>
      <c r="F1427" s="220"/>
      <c r="G1427" s="220">
        <v>31.65</v>
      </c>
    </row>
    <row r="1428" spans="1:7">
      <c r="A1428" s="219">
        <v>37437</v>
      </c>
      <c r="B1428" s="212" t="s">
        <v>3007</v>
      </c>
      <c r="C1428" s="219" t="s">
        <v>23</v>
      </c>
      <c r="D1428" s="219" t="s">
        <v>285</v>
      </c>
      <c r="E1428" s="348">
        <f t="shared" si="22"/>
        <v>45.78</v>
      </c>
      <c r="F1428" s="220"/>
      <c r="G1428" s="220">
        <v>45.78</v>
      </c>
    </row>
    <row r="1429" spans="1:7">
      <c r="A1429" s="219">
        <v>3473</v>
      </c>
      <c r="B1429" s="212" t="s">
        <v>3008</v>
      </c>
      <c r="C1429" s="219" t="s">
        <v>23</v>
      </c>
      <c r="D1429" s="219" t="s">
        <v>285</v>
      </c>
      <c r="E1429" s="348">
        <f t="shared" si="22"/>
        <v>45.29</v>
      </c>
      <c r="F1429" s="220"/>
      <c r="G1429" s="220">
        <v>45.29</v>
      </c>
    </row>
    <row r="1430" spans="1:7">
      <c r="A1430" s="219">
        <v>3474</v>
      </c>
      <c r="B1430" s="212" t="s">
        <v>3009</v>
      </c>
      <c r="C1430" s="219" t="s">
        <v>23</v>
      </c>
      <c r="D1430" s="219" t="s">
        <v>285</v>
      </c>
      <c r="E1430" s="348">
        <f t="shared" si="22"/>
        <v>37.33</v>
      </c>
      <c r="F1430" s="220"/>
      <c r="G1430" s="220">
        <v>37.33</v>
      </c>
    </row>
    <row r="1431" spans="1:7">
      <c r="A1431" s="219">
        <v>3443</v>
      </c>
      <c r="B1431" s="212" t="s">
        <v>3010</v>
      </c>
      <c r="C1431" s="219" t="s">
        <v>23</v>
      </c>
      <c r="D1431" s="219" t="s">
        <v>285</v>
      </c>
      <c r="E1431" s="348">
        <f t="shared" si="22"/>
        <v>23.22</v>
      </c>
      <c r="F1431" s="220"/>
      <c r="G1431" s="220">
        <v>23.22</v>
      </c>
    </row>
    <row r="1432" spans="1:7">
      <c r="A1432" s="219">
        <v>3450</v>
      </c>
      <c r="B1432" s="212" t="s">
        <v>3011</v>
      </c>
      <c r="C1432" s="219" t="s">
        <v>23</v>
      </c>
      <c r="D1432" s="219" t="s">
        <v>285</v>
      </c>
      <c r="E1432" s="348">
        <f t="shared" si="22"/>
        <v>10.82</v>
      </c>
      <c r="F1432" s="220"/>
      <c r="G1432" s="220">
        <v>10.82</v>
      </c>
    </row>
    <row r="1433" spans="1:7">
      <c r="A1433" s="219">
        <v>3453</v>
      </c>
      <c r="B1433" s="212" t="s">
        <v>3012</v>
      </c>
      <c r="C1433" s="219" t="s">
        <v>23</v>
      </c>
      <c r="D1433" s="219" t="s">
        <v>285</v>
      </c>
      <c r="E1433" s="348">
        <f t="shared" si="22"/>
        <v>132.19999999999999</v>
      </c>
      <c r="F1433" s="220"/>
      <c r="G1433" s="220">
        <v>132.19999999999999</v>
      </c>
    </row>
    <row r="1434" spans="1:7">
      <c r="A1434" s="219">
        <v>3452</v>
      </c>
      <c r="B1434" s="212" t="s">
        <v>3013</v>
      </c>
      <c r="C1434" s="219" t="s">
        <v>23</v>
      </c>
      <c r="D1434" s="219" t="s">
        <v>285</v>
      </c>
      <c r="E1434" s="348">
        <f t="shared" si="22"/>
        <v>65.25</v>
      </c>
      <c r="F1434" s="220"/>
      <c r="G1434" s="220">
        <v>65.25</v>
      </c>
    </row>
    <row r="1435" spans="1:7">
      <c r="A1435" s="219">
        <v>3454</v>
      </c>
      <c r="B1435" s="212" t="s">
        <v>3014</v>
      </c>
      <c r="C1435" s="219" t="s">
        <v>23</v>
      </c>
      <c r="D1435" s="219" t="s">
        <v>285</v>
      </c>
      <c r="E1435" s="348">
        <f t="shared" si="22"/>
        <v>201.07</v>
      </c>
      <c r="F1435" s="220"/>
      <c r="G1435" s="220">
        <v>201.07</v>
      </c>
    </row>
    <row r="1436" spans="1:7">
      <c r="A1436" s="219">
        <v>3451</v>
      </c>
      <c r="B1436" s="212" t="s">
        <v>3015</v>
      </c>
      <c r="C1436" s="219" t="s">
        <v>23</v>
      </c>
      <c r="D1436" s="219" t="s">
        <v>285</v>
      </c>
      <c r="E1436" s="348">
        <f t="shared" si="22"/>
        <v>12.94</v>
      </c>
      <c r="F1436" s="220"/>
      <c r="G1436" s="220">
        <v>12.94</v>
      </c>
    </row>
    <row r="1437" spans="1:7">
      <c r="A1437" s="219">
        <v>3458</v>
      </c>
      <c r="B1437" s="212" t="s">
        <v>3016</v>
      </c>
      <c r="C1437" s="219" t="s">
        <v>23</v>
      </c>
      <c r="D1437" s="219" t="s">
        <v>285</v>
      </c>
      <c r="E1437" s="348">
        <f t="shared" si="22"/>
        <v>36.299999999999997</v>
      </c>
      <c r="F1437" s="220"/>
      <c r="G1437" s="220">
        <v>36.299999999999997</v>
      </c>
    </row>
    <row r="1438" spans="1:7">
      <c r="A1438" s="219">
        <v>3457</v>
      </c>
      <c r="B1438" s="212" t="s">
        <v>3017</v>
      </c>
      <c r="C1438" s="219" t="s">
        <v>23</v>
      </c>
      <c r="D1438" s="219" t="s">
        <v>285</v>
      </c>
      <c r="E1438" s="348">
        <f t="shared" si="22"/>
        <v>27.25</v>
      </c>
      <c r="F1438" s="220"/>
      <c r="G1438" s="220">
        <v>27.25</v>
      </c>
    </row>
    <row r="1439" spans="1:7">
      <c r="A1439" s="219">
        <v>3472</v>
      </c>
      <c r="B1439" s="212" t="s">
        <v>3018</v>
      </c>
      <c r="C1439" s="219" t="s">
        <v>23</v>
      </c>
      <c r="D1439" s="219" t="s">
        <v>285</v>
      </c>
      <c r="E1439" s="348">
        <f t="shared" si="22"/>
        <v>17.39</v>
      </c>
      <c r="F1439" s="220"/>
      <c r="G1439" s="220">
        <v>17.39</v>
      </c>
    </row>
    <row r="1440" spans="1:7">
      <c r="A1440" s="219">
        <v>3455</v>
      </c>
      <c r="B1440" s="212" t="s">
        <v>3019</v>
      </c>
      <c r="C1440" s="219" t="s">
        <v>23</v>
      </c>
      <c r="D1440" s="219" t="s">
        <v>285</v>
      </c>
      <c r="E1440" s="348">
        <f t="shared" si="22"/>
        <v>7.74</v>
      </c>
      <c r="F1440" s="220"/>
      <c r="G1440" s="220">
        <v>7.74</v>
      </c>
    </row>
    <row r="1441" spans="1:7">
      <c r="A1441" s="219">
        <v>3470</v>
      </c>
      <c r="B1441" s="212" t="s">
        <v>3020</v>
      </c>
      <c r="C1441" s="219" t="s">
        <v>23</v>
      </c>
      <c r="D1441" s="219" t="s">
        <v>285</v>
      </c>
      <c r="E1441" s="348">
        <f t="shared" si="22"/>
        <v>101.37</v>
      </c>
      <c r="F1441" s="220"/>
      <c r="G1441" s="220">
        <v>101.37</v>
      </c>
    </row>
    <row r="1442" spans="1:7">
      <c r="A1442" s="219">
        <v>3471</v>
      </c>
      <c r="B1442" s="212" t="s">
        <v>3021</v>
      </c>
      <c r="C1442" s="219" t="s">
        <v>23</v>
      </c>
      <c r="D1442" s="219" t="s">
        <v>285</v>
      </c>
      <c r="E1442" s="348">
        <f t="shared" si="22"/>
        <v>55.7</v>
      </c>
      <c r="F1442" s="220"/>
      <c r="G1442" s="220">
        <v>55.7</v>
      </c>
    </row>
    <row r="1443" spans="1:7">
      <c r="A1443" s="219">
        <v>3459</v>
      </c>
      <c r="B1443" s="212" t="s">
        <v>3022</v>
      </c>
      <c r="C1443" s="219" t="s">
        <v>23</v>
      </c>
      <c r="D1443" s="219" t="s">
        <v>285</v>
      </c>
      <c r="E1443" s="348">
        <f t="shared" si="22"/>
        <v>142.97999999999999</v>
      </c>
      <c r="F1443" s="220"/>
      <c r="G1443" s="220">
        <v>142.97999999999999</v>
      </c>
    </row>
    <row r="1444" spans="1:7">
      <c r="A1444" s="219">
        <v>3456</v>
      </c>
      <c r="B1444" s="212" t="s">
        <v>3023</v>
      </c>
      <c r="C1444" s="219" t="s">
        <v>23</v>
      </c>
      <c r="D1444" s="219" t="s">
        <v>285</v>
      </c>
      <c r="E1444" s="348">
        <f t="shared" si="22"/>
        <v>11.58</v>
      </c>
      <c r="F1444" s="220"/>
      <c r="G1444" s="220">
        <v>11.58</v>
      </c>
    </row>
    <row r="1445" spans="1:7">
      <c r="A1445" s="219">
        <v>3469</v>
      </c>
      <c r="B1445" s="212" t="s">
        <v>3024</v>
      </c>
      <c r="C1445" s="219" t="s">
        <v>23</v>
      </c>
      <c r="D1445" s="219" t="s">
        <v>285</v>
      </c>
      <c r="E1445" s="348">
        <f t="shared" si="22"/>
        <v>271.92</v>
      </c>
      <c r="F1445" s="220"/>
      <c r="G1445" s="220">
        <v>271.92</v>
      </c>
    </row>
    <row r="1446" spans="1:7">
      <c r="A1446" s="219">
        <v>3460</v>
      </c>
      <c r="B1446" s="212" t="s">
        <v>3025</v>
      </c>
      <c r="C1446" s="219" t="s">
        <v>23</v>
      </c>
      <c r="D1446" s="219" t="s">
        <v>285</v>
      </c>
      <c r="E1446" s="348">
        <f t="shared" si="22"/>
        <v>396.77</v>
      </c>
      <c r="F1446" s="220"/>
      <c r="G1446" s="220">
        <v>396.77</v>
      </c>
    </row>
    <row r="1447" spans="1:7">
      <c r="A1447" s="219">
        <v>3461</v>
      </c>
      <c r="B1447" s="212" t="s">
        <v>3026</v>
      </c>
      <c r="C1447" s="219" t="s">
        <v>23</v>
      </c>
      <c r="D1447" s="219" t="s">
        <v>285</v>
      </c>
      <c r="E1447" s="348">
        <f t="shared" si="22"/>
        <v>1014.11</v>
      </c>
      <c r="F1447" s="220"/>
      <c r="G1447" s="220">
        <v>1014.11</v>
      </c>
    </row>
    <row r="1448" spans="1:7">
      <c r="A1448" s="219">
        <v>37433</v>
      </c>
      <c r="B1448" s="212" t="s">
        <v>3027</v>
      </c>
      <c r="C1448" s="219" t="s">
        <v>23</v>
      </c>
      <c r="D1448" s="219" t="s">
        <v>285</v>
      </c>
      <c r="E1448" s="348">
        <f t="shared" si="22"/>
        <v>228.21</v>
      </c>
      <c r="F1448" s="220"/>
      <c r="G1448" s="220">
        <v>228.21</v>
      </c>
    </row>
    <row r="1449" spans="1:7">
      <c r="A1449" s="219">
        <v>37430</v>
      </c>
      <c r="B1449" s="212" t="s">
        <v>3028</v>
      </c>
      <c r="C1449" s="219" t="s">
        <v>23</v>
      </c>
      <c r="D1449" s="219" t="s">
        <v>285</v>
      </c>
      <c r="E1449" s="348">
        <f t="shared" si="22"/>
        <v>28.6</v>
      </c>
      <c r="F1449" s="220"/>
      <c r="G1449" s="220">
        <v>28.6</v>
      </c>
    </row>
    <row r="1450" spans="1:7">
      <c r="A1450" s="219">
        <v>37434</v>
      </c>
      <c r="B1450" s="212" t="s">
        <v>3029</v>
      </c>
      <c r="C1450" s="219" t="s">
        <v>23</v>
      </c>
      <c r="D1450" s="219" t="s">
        <v>285</v>
      </c>
      <c r="E1450" s="348">
        <f t="shared" si="22"/>
        <v>2127.86</v>
      </c>
      <c r="F1450" s="220"/>
      <c r="G1450" s="220">
        <v>2127.86</v>
      </c>
    </row>
    <row r="1451" spans="1:7">
      <c r="A1451" s="219">
        <v>37431</v>
      </c>
      <c r="B1451" s="212" t="s">
        <v>3030</v>
      </c>
      <c r="C1451" s="219" t="s">
        <v>23</v>
      </c>
      <c r="D1451" s="219" t="s">
        <v>285</v>
      </c>
      <c r="E1451" s="348">
        <f t="shared" si="22"/>
        <v>38.79</v>
      </c>
      <c r="F1451" s="220"/>
      <c r="G1451" s="220">
        <v>38.79</v>
      </c>
    </row>
    <row r="1452" spans="1:7">
      <c r="A1452" s="219">
        <v>37432</v>
      </c>
      <c r="B1452" s="212" t="s">
        <v>3031</v>
      </c>
      <c r="C1452" s="219" t="s">
        <v>23</v>
      </c>
      <c r="D1452" s="219" t="s">
        <v>285</v>
      </c>
      <c r="E1452" s="348">
        <f t="shared" si="22"/>
        <v>71.56</v>
      </c>
      <c r="F1452" s="220"/>
      <c r="G1452" s="220">
        <v>71.56</v>
      </c>
    </row>
    <row r="1453" spans="1:7">
      <c r="A1453" s="219">
        <v>39869</v>
      </c>
      <c r="B1453" s="212" t="s">
        <v>3032</v>
      </c>
      <c r="C1453" s="219" t="s">
        <v>23</v>
      </c>
      <c r="D1453" s="219" t="s">
        <v>285</v>
      </c>
      <c r="E1453" s="348">
        <f t="shared" si="22"/>
        <v>13.65</v>
      </c>
      <c r="F1453" s="220"/>
      <c r="G1453" s="220">
        <v>13.65</v>
      </c>
    </row>
    <row r="1454" spans="1:7">
      <c r="A1454" s="219">
        <v>39870</v>
      </c>
      <c r="B1454" s="212" t="s">
        <v>3033</v>
      </c>
      <c r="C1454" s="219" t="s">
        <v>23</v>
      </c>
      <c r="D1454" s="219" t="s">
        <v>285</v>
      </c>
      <c r="E1454" s="348">
        <f t="shared" si="22"/>
        <v>20.88</v>
      </c>
      <c r="F1454" s="220"/>
      <c r="G1454" s="220">
        <v>20.88</v>
      </c>
    </row>
    <row r="1455" spans="1:7">
      <c r="A1455" s="219">
        <v>39871</v>
      </c>
      <c r="B1455" s="212" t="s">
        <v>3034</v>
      </c>
      <c r="C1455" s="219" t="s">
        <v>23</v>
      </c>
      <c r="D1455" s="219" t="s">
        <v>285</v>
      </c>
      <c r="E1455" s="348">
        <f t="shared" si="22"/>
        <v>23.4</v>
      </c>
      <c r="F1455" s="220"/>
      <c r="G1455" s="220">
        <v>23.4</v>
      </c>
    </row>
    <row r="1456" spans="1:7">
      <c r="A1456" s="219">
        <v>12722</v>
      </c>
      <c r="B1456" s="212" t="s">
        <v>3035</v>
      </c>
      <c r="C1456" s="219" t="s">
        <v>23</v>
      </c>
      <c r="D1456" s="219" t="s">
        <v>285</v>
      </c>
      <c r="E1456" s="348">
        <f t="shared" si="22"/>
        <v>783.17</v>
      </c>
      <c r="F1456" s="220"/>
      <c r="G1456" s="220">
        <v>783.17</v>
      </c>
    </row>
    <row r="1457" spans="1:7">
      <c r="A1457" s="219">
        <v>12714</v>
      </c>
      <c r="B1457" s="212" t="s">
        <v>3036</v>
      </c>
      <c r="C1457" s="219" t="s">
        <v>23</v>
      </c>
      <c r="D1457" s="219" t="s">
        <v>285</v>
      </c>
      <c r="E1457" s="348">
        <f t="shared" si="22"/>
        <v>5.1100000000000003</v>
      </c>
      <c r="F1457" s="220"/>
      <c r="G1457" s="220">
        <v>5.1100000000000003</v>
      </c>
    </row>
    <row r="1458" spans="1:7">
      <c r="A1458" s="219">
        <v>12715</v>
      </c>
      <c r="B1458" s="212" t="s">
        <v>3037</v>
      </c>
      <c r="C1458" s="219" t="s">
        <v>23</v>
      </c>
      <c r="D1458" s="219" t="s">
        <v>285</v>
      </c>
      <c r="E1458" s="348">
        <f t="shared" si="22"/>
        <v>11.54</v>
      </c>
      <c r="F1458" s="220"/>
      <c r="G1458" s="220">
        <v>11.54</v>
      </c>
    </row>
    <row r="1459" spans="1:7">
      <c r="A1459" s="219">
        <v>12716</v>
      </c>
      <c r="B1459" s="212" t="s">
        <v>3038</v>
      </c>
      <c r="C1459" s="219" t="s">
        <v>23</v>
      </c>
      <c r="D1459" s="219" t="s">
        <v>285</v>
      </c>
      <c r="E1459" s="348">
        <f t="shared" si="22"/>
        <v>19.82</v>
      </c>
      <c r="F1459" s="220"/>
      <c r="G1459" s="220">
        <v>19.82</v>
      </c>
    </row>
    <row r="1460" spans="1:7">
      <c r="A1460" s="219">
        <v>12717</v>
      </c>
      <c r="B1460" s="212" t="s">
        <v>3039</v>
      </c>
      <c r="C1460" s="219" t="s">
        <v>23</v>
      </c>
      <c r="D1460" s="219" t="s">
        <v>285</v>
      </c>
      <c r="E1460" s="348">
        <f t="shared" si="22"/>
        <v>38.96</v>
      </c>
      <c r="F1460" s="220"/>
      <c r="G1460" s="220">
        <v>38.96</v>
      </c>
    </row>
    <row r="1461" spans="1:7">
      <c r="A1461" s="219">
        <v>12718</v>
      </c>
      <c r="B1461" s="212" t="s">
        <v>3040</v>
      </c>
      <c r="C1461" s="219" t="s">
        <v>23</v>
      </c>
      <c r="D1461" s="219" t="s">
        <v>285</v>
      </c>
      <c r="E1461" s="348">
        <f t="shared" si="22"/>
        <v>59.79</v>
      </c>
      <c r="F1461" s="220"/>
      <c r="G1461" s="220">
        <v>59.79</v>
      </c>
    </row>
    <row r="1462" spans="1:7">
      <c r="A1462" s="219">
        <v>12719</v>
      </c>
      <c r="B1462" s="212" t="s">
        <v>3041</v>
      </c>
      <c r="C1462" s="219" t="s">
        <v>23</v>
      </c>
      <c r="D1462" s="219" t="s">
        <v>285</v>
      </c>
      <c r="E1462" s="348">
        <f t="shared" si="22"/>
        <v>94.92</v>
      </c>
      <c r="F1462" s="220"/>
      <c r="G1462" s="220">
        <v>94.92</v>
      </c>
    </row>
    <row r="1463" spans="1:7">
      <c r="A1463" s="219">
        <v>12720</v>
      </c>
      <c r="B1463" s="212" t="s">
        <v>3042</v>
      </c>
      <c r="C1463" s="219" t="s">
        <v>23</v>
      </c>
      <c r="D1463" s="219" t="s">
        <v>285</v>
      </c>
      <c r="E1463" s="348">
        <f t="shared" si="22"/>
        <v>330.52</v>
      </c>
      <c r="F1463" s="220"/>
      <c r="G1463" s="220">
        <v>330.52</v>
      </c>
    </row>
    <row r="1464" spans="1:7">
      <c r="A1464" s="219">
        <v>12721</v>
      </c>
      <c r="B1464" s="212" t="s">
        <v>3043</v>
      </c>
      <c r="C1464" s="219" t="s">
        <v>23</v>
      </c>
      <c r="D1464" s="219" t="s">
        <v>285</v>
      </c>
      <c r="E1464" s="348">
        <f t="shared" si="22"/>
        <v>316.95</v>
      </c>
      <c r="F1464" s="220"/>
      <c r="G1464" s="220">
        <v>316.95</v>
      </c>
    </row>
    <row r="1465" spans="1:7">
      <c r="A1465" s="219">
        <v>3468</v>
      </c>
      <c r="B1465" s="212" t="s">
        <v>3044</v>
      </c>
      <c r="C1465" s="219" t="s">
        <v>23</v>
      </c>
      <c r="D1465" s="219" t="s">
        <v>285</v>
      </c>
      <c r="E1465" s="348">
        <f t="shared" si="22"/>
        <v>47.39</v>
      </c>
      <c r="F1465" s="220"/>
      <c r="G1465" s="220">
        <v>47.39</v>
      </c>
    </row>
    <row r="1466" spans="1:7">
      <c r="A1466" s="219">
        <v>3465</v>
      </c>
      <c r="B1466" s="212" t="s">
        <v>3045</v>
      </c>
      <c r="C1466" s="219" t="s">
        <v>23</v>
      </c>
      <c r="D1466" s="219" t="s">
        <v>285</v>
      </c>
      <c r="E1466" s="348">
        <f t="shared" si="22"/>
        <v>47.37</v>
      </c>
      <c r="F1466" s="220"/>
      <c r="G1466" s="220">
        <v>47.37</v>
      </c>
    </row>
    <row r="1467" spans="1:7">
      <c r="A1467" s="219">
        <v>12403</v>
      </c>
      <c r="B1467" s="212" t="s">
        <v>3046</v>
      </c>
      <c r="C1467" s="219" t="s">
        <v>23</v>
      </c>
      <c r="D1467" s="219" t="s">
        <v>285</v>
      </c>
      <c r="E1467" s="348">
        <f t="shared" si="22"/>
        <v>33.76</v>
      </c>
      <c r="F1467" s="220"/>
      <c r="G1467" s="220">
        <v>33.76</v>
      </c>
    </row>
    <row r="1468" spans="1:7">
      <c r="A1468" s="219">
        <v>3463</v>
      </c>
      <c r="B1468" s="212" t="s">
        <v>3047</v>
      </c>
      <c r="C1468" s="219" t="s">
        <v>23</v>
      </c>
      <c r="D1468" s="219" t="s">
        <v>285</v>
      </c>
      <c r="E1468" s="348">
        <f t="shared" si="22"/>
        <v>19.73</v>
      </c>
      <c r="F1468" s="220"/>
      <c r="G1468" s="220">
        <v>19.73</v>
      </c>
    </row>
    <row r="1469" spans="1:7">
      <c r="A1469" s="219">
        <v>3464</v>
      </c>
      <c r="B1469" s="212" t="s">
        <v>3048</v>
      </c>
      <c r="C1469" s="219" t="s">
        <v>23</v>
      </c>
      <c r="D1469" s="219" t="s">
        <v>285</v>
      </c>
      <c r="E1469" s="348">
        <f t="shared" si="22"/>
        <v>19.73</v>
      </c>
      <c r="F1469" s="220"/>
      <c r="G1469" s="220">
        <v>19.73</v>
      </c>
    </row>
    <row r="1470" spans="1:7">
      <c r="A1470" s="219">
        <v>3466</v>
      </c>
      <c r="B1470" s="212" t="s">
        <v>3049</v>
      </c>
      <c r="C1470" s="219" t="s">
        <v>23</v>
      </c>
      <c r="D1470" s="219" t="s">
        <v>285</v>
      </c>
      <c r="E1470" s="348">
        <f t="shared" si="22"/>
        <v>120.31</v>
      </c>
      <c r="F1470" s="220"/>
      <c r="G1470" s="220">
        <v>120.31</v>
      </c>
    </row>
    <row r="1471" spans="1:7">
      <c r="A1471" s="219">
        <v>3467</v>
      </c>
      <c r="B1471" s="212" t="s">
        <v>3050</v>
      </c>
      <c r="C1471" s="219" t="s">
        <v>23</v>
      </c>
      <c r="D1471" s="219" t="s">
        <v>285</v>
      </c>
      <c r="E1471" s="348">
        <f t="shared" si="22"/>
        <v>67.95</v>
      </c>
      <c r="F1471" s="220"/>
      <c r="G1471" s="220">
        <v>67.95</v>
      </c>
    </row>
    <row r="1472" spans="1:7">
      <c r="A1472" s="219">
        <v>3462</v>
      </c>
      <c r="B1472" s="212" t="s">
        <v>3051</v>
      </c>
      <c r="C1472" s="219" t="s">
        <v>23</v>
      </c>
      <c r="D1472" s="219" t="s">
        <v>285</v>
      </c>
      <c r="E1472" s="348">
        <f t="shared" si="22"/>
        <v>13.01</v>
      </c>
      <c r="F1472" s="220"/>
      <c r="G1472" s="220">
        <v>13.01</v>
      </c>
    </row>
    <row r="1473" spans="1:7">
      <c r="A1473" s="219">
        <v>37416</v>
      </c>
      <c r="B1473" s="212" t="s">
        <v>3052</v>
      </c>
      <c r="C1473" s="219" t="s">
        <v>23</v>
      </c>
      <c r="D1473" s="219" t="s">
        <v>285</v>
      </c>
      <c r="E1473" s="348">
        <f t="shared" si="22"/>
        <v>3.81</v>
      </c>
      <c r="F1473" s="220"/>
      <c r="G1473" s="220">
        <v>3.81</v>
      </c>
    </row>
    <row r="1474" spans="1:7">
      <c r="A1474" s="219">
        <v>37417</v>
      </c>
      <c r="B1474" s="212" t="s">
        <v>3053</v>
      </c>
      <c r="C1474" s="219" t="s">
        <v>23</v>
      </c>
      <c r="D1474" s="219" t="s">
        <v>285</v>
      </c>
      <c r="E1474" s="348">
        <f t="shared" si="22"/>
        <v>5.48</v>
      </c>
      <c r="F1474" s="220"/>
      <c r="G1474" s="220">
        <v>5.48</v>
      </c>
    </row>
    <row r="1475" spans="1:7">
      <c r="A1475" s="219">
        <v>37413</v>
      </c>
      <c r="B1475" s="212" t="s">
        <v>3054</v>
      </c>
      <c r="C1475" s="219" t="s">
        <v>23</v>
      </c>
      <c r="D1475" s="219" t="s">
        <v>285</v>
      </c>
      <c r="E1475" s="348">
        <f t="shared" si="22"/>
        <v>4.07</v>
      </c>
      <c r="F1475" s="220"/>
      <c r="G1475" s="220">
        <v>4.07</v>
      </c>
    </row>
    <row r="1476" spans="1:7">
      <c r="A1476" s="219">
        <v>37414</v>
      </c>
      <c r="B1476" s="212" t="s">
        <v>3055</v>
      </c>
      <c r="C1476" s="219" t="s">
        <v>23</v>
      </c>
      <c r="D1476" s="219" t="s">
        <v>285</v>
      </c>
      <c r="E1476" s="348">
        <f t="shared" si="22"/>
        <v>4.62</v>
      </c>
      <c r="F1476" s="220"/>
      <c r="G1476" s="220">
        <v>4.62</v>
      </c>
    </row>
    <row r="1477" spans="1:7">
      <c r="A1477" s="219">
        <v>37415</v>
      </c>
      <c r="B1477" s="212" t="s">
        <v>3056</v>
      </c>
      <c r="C1477" s="219" t="s">
        <v>23</v>
      </c>
      <c r="D1477" s="219" t="s">
        <v>285</v>
      </c>
      <c r="E1477" s="348">
        <f t="shared" si="22"/>
        <v>8.41</v>
      </c>
      <c r="F1477" s="220"/>
      <c r="G1477" s="220">
        <v>8.41</v>
      </c>
    </row>
    <row r="1478" spans="1:7">
      <c r="A1478" s="219">
        <v>43590</v>
      </c>
      <c r="B1478" s="212" t="s">
        <v>3057</v>
      </c>
      <c r="C1478" s="219" t="s">
        <v>23</v>
      </c>
      <c r="D1478" s="219" t="s">
        <v>285</v>
      </c>
      <c r="E1478" s="348">
        <f t="shared" si="22"/>
        <v>166.58</v>
      </c>
      <c r="F1478" s="220">
        <v>166.58</v>
      </c>
      <c r="G1478" s="220">
        <v>151.75</v>
      </c>
    </row>
    <row r="1479" spans="1:7">
      <c r="A1479" s="219">
        <v>43589</v>
      </c>
      <c r="B1479" s="212" t="s">
        <v>3058</v>
      </c>
      <c r="C1479" s="219" t="s">
        <v>23</v>
      </c>
      <c r="D1479" s="219" t="s">
        <v>285</v>
      </c>
      <c r="E1479" s="348">
        <f t="shared" si="22"/>
        <v>30.14</v>
      </c>
      <c r="F1479" s="220">
        <v>30.14</v>
      </c>
      <c r="G1479" s="220">
        <v>27.45</v>
      </c>
    </row>
    <row r="1480" spans="1:7">
      <c r="A1480" s="219">
        <v>34519</v>
      </c>
      <c r="B1480" s="212" t="s">
        <v>3059</v>
      </c>
      <c r="C1480" s="219" t="s">
        <v>23</v>
      </c>
      <c r="D1480" s="219" t="s">
        <v>285</v>
      </c>
      <c r="E1480" s="348">
        <f t="shared" si="22"/>
        <v>82.03</v>
      </c>
      <c r="F1480" s="220"/>
      <c r="G1480" s="220">
        <v>82.03</v>
      </c>
    </row>
    <row r="1481" spans="1:7">
      <c r="A1481" s="219">
        <v>1649</v>
      </c>
      <c r="B1481" s="212" t="s">
        <v>3060</v>
      </c>
      <c r="C1481" s="219" t="s">
        <v>23</v>
      </c>
      <c r="D1481" s="219" t="s">
        <v>285</v>
      </c>
      <c r="E1481" s="348">
        <f t="shared" si="22"/>
        <v>85.61</v>
      </c>
      <c r="F1481" s="220"/>
      <c r="G1481" s="220">
        <v>85.61</v>
      </c>
    </row>
    <row r="1482" spans="1:7">
      <c r="A1482" s="219">
        <v>1653</v>
      </c>
      <c r="B1482" s="212" t="s">
        <v>3061</v>
      </c>
      <c r="C1482" s="219" t="s">
        <v>23</v>
      </c>
      <c r="D1482" s="219" t="s">
        <v>285</v>
      </c>
      <c r="E1482" s="348">
        <f t="shared" si="22"/>
        <v>67.06</v>
      </c>
      <c r="F1482" s="220"/>
      <c r="G1482" s="220">
        <v>67.06</v>
      </c>
    </row>
    <row r="1483" spans="1:7">
      <c r="A1483" s="219">
        <v>1648</v>
      </c>
      <c r="B1483" s="212" t="s">
        <v>3062</v>
      </c>
      <c r="C1483" s="219" t="s">
        <v>23</v>
      </c>
      <c r="D1483" s="219" t="s">
        <v>285</v>
      </c>
      <c r="E1483" s="348">
        <f t="shared" si="22"/>
        <v>46.11</v>
      </c>
      <c r="F1483" s="220"/>
      <c r="G1483" s="220">
        <v>46.11</v>
      </c>
    </row>
    <row r="1484" spans="1:7">
      <c r="A1484" s="219">
        <v>1647</v>
      </c>
      <c r="B1484" s="212" t="s">
        <v>3063</v>
      </c>
      <c r="C1484" s="219" t="s">
        <v>23</v>
      </c>
      <c r="D1484" s="219" t="s">
        <v>285</v>
      </c>
      <c r="E1484" s="348">
        <f t="shared" ref="E1484:E1547" si="23">IF(F1484=0,G1484,F1484)</f>
        <v>24.01</v>
      </c>
      <c r="F1484" s="220"/>
      <c r="G1484" s="220">
        <v>24.01</v>
      </c>
    </row>
    <row r="1485" spans="1:7">
      <c r="A1485" s="219">
        <v>1651</v>
      </c>
      <c r="B1485" s="212" t="s">
        <v>3064</v>
      </c>
      <c r="C1485" s="219" t="s">
        <v>23</v>
      </c>
      <c r="D1485" s="219" t="s">
        <v>285</v>
      </c>
      <c r="E1485" s="348">
        <f t="shared" si="23"/>
        <v>213.9</v>
      </c>
      <c r="F1485" s="220"/>
      <c r="G1485" s="220">
        <v>213.9</v>
      </c>
    </row>
    <row r="1486" spans="1:7">
      <c r="A1486" s="219">
        <v>1650</v>
      </c>
      <c r="B1486" s="212" t="s">
        <v>3065</v>
      </c>
      <c r="C1486" s="219" t="s">
        <v>23</v>
      </c>
      <c r="D1486" s="219" t="s">
        <v>285</v>
      </c>
      <c r="E1486" s="348">
        <f t="shared" si="23"/>
        <v>118.23</v>
      </c>
      <c r="F1486" s="220"/>
      <c r="G1486" s="220">
        <v>118.23</v>
      </c>
    </row>
    <row r="1487" spans="1:7">
      <c r="A1487" s="219">
        <v>1652</v>
      </c>
      <c r="B1487" s="212" t="s">
        <v>3066</v>
      </c>
      <c r="C1487" s="219" t="s">
        <v>23</v>
      </c>
      <c r="D1487" s="219" t="s">
        <v>285</v>
      </c>
      <c r="E1487" s="348">
        <f t="shared" si="23"/>
        <v>307.01</v>
      </c>
      <c r="F1487" s="220"/>
      <c r="G1487" s="220">
        <v>307.01</v>
      </c>
    </row>
    <row r="1488" spans="1:7">
      <c r="A1488" s="219">
        <v>1654</v>
      </c>
      <c r="B1488" s="212" t="s">
        <v>3067</v>
      </c>
      <c r="C1488" s="219" t="s">
        <v>23</v>
      </c>
      <c r="D1488" s="219" t="s">
        <v>285</v>
      </c>
      <c r="E1488" s="348">
        <f t="shared" si="23"/>
        <v>32.96</v>
      </c>
      <c r="F1488" s="220"/>
      <c r="G1488" s="220">
        <v>32.96</v>
      </c>
    </row>
    <row r="1489" spans="1:7">
      <c r="A1489" s="219">
        <v>10510</v>
      </c>
      <c r="B1489" s="212" t="s">
        <v>3068</v>
      </c>
      <c r="C1489" s="219" t="s">
        <v>23</v>
      </c>
      <c r="D1489" s="219" t="s">
        <v>285</v>
      </c>
      <c r="E1489" s="348">
        <f t="shared" si="23"/>
        <v>164.07</v>
      </c>
      <c r="F1489" s="220">
        <v>164.07</v>
      </c>
      <c r="G1489" s="220">
        <v>138.29</v>
      </c>
    </row>
    <row r="1490" spans="1:7">
      <c r="A1490" s="219">
        <v>1744</v>
      </c>
      <c r="B1490" s="212" t="s">
        <v>3069</v>
      </c>
      <c r="C1490" s="219" t="s">
        <v>23</v>
      </c>
      <c r="D1490" s="219" t="s">
        <v>285</v>
      </c>
      <c r="E1490" s="348">
        <f t="shared" si="23"/>
        <v>123.71</v>
      </c>
      <c r="F1490" s="220">
        <v>123.71</v>
      </c>
      <c r="G1490" s="220">
        <v>130.88999999999999</v>
      </c>
    </row>
    <row r="1491" spans="1:7">
      <c r="A1491" s="219">
        <v>1743</v>
      </c>
      <c r="B1491" s="212" t="s">
        <v>1487</v>
      </c>
      <c r="C1491" s="219" t="s">
        <v>23</v>
      </c>
      <c r="D1491" s="219" t="s">
        <v>285</v>
      </c>
      <c r="E1491" s="348">
        <f t="shared" si="23"/>
        <v>162.44999999999999</v>
      </c>
      <c r="F1491" s="220">
        <v>162.44999999999999</v>
      </c>
      <c r="G1491" s="220">
        <v>171.88</v>
      </c>
    </row>
    <row r="1492" spans="1:7">
      <c r="A1492" s="219">
        <v>1747</v>
      </c>
      <c r="B1492" s="212" t="s">
        <v>3070</v>
      </c>
      <c r="C1492" s="219" t="s">
        <v>23</v>
      </c>
      <c r="D1492" s="219" t="s">
        <v>285</v>
      </c>
      <c r="E1492" s="348">
        <f t="shared" si="23"/>
        <v>178.6</v>
      </c>
      <c r="F1492" s="220">
        <v>178.6</v>
      </c>
      <c r="G1492" s="220">
        <v>188.97</v>
      </c>
    </row>
    <row r="1493" spans="1:7">
      <c r="A1493" s="219">
        <v>39640</v>
      </c>
      <c r="B1493" s="212" t="s">
        <v>3071</v>
      </c>
      <c r="C1493" s="219" t="s">
        <v>23</v>
      </c>
      <c r="D1493" s="219" t="s">
        <v>285</v>
      </c>
      <c r="E1493" s="348">
        <f t="shared" si="23"/>
        <v>12.3</v>
      </c>
      <c r="F1493" s="220">
        <v>12.3</v>
      </c>
      <c r="G1493" s="220">
        <v>11.46</v>
      </c>
    </row>
    <row r="1494" spans="1:7">
      <c r="A1494" s="219">
        <v>7216</v>
      </c>
      <c r="B1494" s="212" t="s">
        <v>3072</v>
      </c>
      <c r="C1494" s="219" t="s">
        <v>23</v>
      </c>
      <c r="D1494" s="219" t="s">
        <v>285</v>
      </c>
      <c r="E1494" s="348">
        <f t="shared" si="23"/>
        <v>66.09</v>
      </c>
      <c r="F1494" s="220">
        <v>66.09</v>
      </c>
      <c r="G1494" s="220">
        <v>61.56</v>
      </c>
    </row>
    <row r="1495" spans="1:7">
      <c r="A1495" s="219">
        <v>20235</v>
      </c>
      <c r="B1495" s="212" t="s">
        <v>3073</v>
      </c>
      <c r="C1495" s="219" t="s">
        <v>23</v>
      </c>
      <c r="D1495" s="219" t="s">
        <v>285</v>
      </c>
      <c r="E1495" s="348">
        <f t="shared" si="23"/>
        <v>53.13</v>
      </c>
      <c r="F1495" s="220">
        <v>53.13</v>
      </c>
      <c r="G1495" s="220">
        <v>49.49</v>
      </c>
    </row>
    <row r="1496" spans="1:7">
      <c r="A1496" s="219">
        <v>7181</v>
      </c>
      <c r="B1496" s="212" t="s">
        <v>1351</v>
      </c>
      <c r="C1496" s="219" t="s">
        <v>23</v>
      </c>
      <c r="D1496" s="219" t="s">
        <v>285</v>
      </c>
      <c r="E1496" s="348">
        <f t="shared" si="23"/>
        <v>4.53</v>
      </c>
      <c r="F1496" s="220">
        <v>4.53</v>
      </c>
      <c r="G1496" s="220">
        <v>6.77</v>
      </c>
    </row>
    <row r="1497" spans="1:7">
      <c r="A1497" s="219">
        <v>40742</v>
      </c>
      <c r="B1497" s="212" t="s">
        <v>3074</v>
      </c>
      <c r="C1497" s="219" t="s">
        <v>23</v>
      </c>
      <c r="D1497" s="219" t="s">
        <v>285</v>
      </c>
      <c r="E1497" s="348">
        <f t="shared" si="23"/>
        <v>12.15</v>
      </c>
      <c r="F1497" s="220">
        <v>12.15</v>
      </c>
      <c r="G1497" s="220">
        <v>11.29</v>
      </c>
    </row>
    <row r="1498" spans="1:7">
      <c r="A1498" s="219">
        <v>7214</v>
      </c>
      <c r="B1498" s="212" t="s">
        <v>3075</v>
      </c>
      <c r="C1498" s="219" t="s">
        <v>23</v>
      </c>
      <c r="D1498" s="219" t="s">
        <v>285</v>
      </c>
      <c r="E1498" s="348">
        <f t="shared" si="23"/>
        <v>64.540000000000006</v>
      </c>
      <c r="F1498" s="220">
        <v>64.540000000000006</v>
      </c>
      <c r="G1498" s="220">
        <v>60.12</v>
      </c>
    </row>
    <row r="1499" spans="1:7">
      <c r="A1499" s="219">
        <v>7219</v>
      </c>
      <c r="B1499" s="212" t="s">
        <v>3076</v>
      </c>
      <c r="C1499" s="219" t="s">
        <v>23</v>
      </c>
      <c r="D1499" s="219" t="s">
        <v>285</v>
      </c>
      <c r="E1499" s="348">
        <f t="shared" si="23"/>
        <v>57.24</v>
      </c>
      <c r="F1499" s="220">
        <v>57.24</v>
      </c>
      <c r="G1499" s="220">
        <v>53.32</v>
      </c>
    </row>
    <row r="1500" spans="1:7">
      <c r="A1500" s="219">
        <v>2628</v>
      </c>
      <c r="B1500" s="212" t="s">
        <v>3077</v>
      </c>
      <c r="C1500" s="219" t="s">
        <v>23</v>
      </c>
      <c r="D1500" s="219" t="s">
        <v>285</v>
      </c>
      <c r="E1500" s="348">
        <f t="shared" si="23"/>
        <v>168.51</v>
      </c>
      <c r="F1500" s="220">
        <v>168.51</v>
      </c>
      <c r="G1500" s="220">
        <v>208.91</v>
      </c>
    </row>
    <row r="1501" spans="1:7">
      <c r="A1501" s="219">
        <v>2622</v>
      </c>
      <c r="B1501" s="212" t="s">
        <v>3078</v>
      </c>
      <c r="C1501" s="219" t="s">
        <v>23</v>
      </c>
      <c r="D1501" s="219" t="s">
        <v>285</v>
      </c>
      <c r="E1501" s="348">
        <f t="shared" si="23"/>
        <v>4</v>
      </c>
      <c r="F1501" s="220">
        <v>4</v>
      </c>
      <c r="G1501" s="220">
        <v>4.96</v>
      </c>
    </row>
    <row r="1502" spans="1:7">
      <c r="A1502" s="219">
        <v>2623</v>
      </c>
      <c r="B1502" s="212" t="s">
        <v>3079</v>
      </c>
      <c r="C1502" s="219" t="s">
        <v>23</v>
      </c>
      <c r="D1502" s="219" t="s">
        <v>285</v>
      </c>
      <c r="E1502" s="348">
        <f t="shared" si="23"/>
        <v>4.8099999999999996</v>
      </c>
      <c r="F1502" s="220">
        <v>4.8099999999999996</v>
      </c>
      <c r="G1502" s="220">
        <v>5.97</v>
      </c>
    </row>
    <row r="1503" spans="1:7">
      <c r="A1503" s="219">
        <v>2624</v>
      </c>
      <c r="B1503" s="212" t="s">
        <v>3080</v>
      </c>
      <c r="C1503" s="219" t="s">
        <v>23</v>
      </c>
      <c r="D1503" s="219" t="s">
        <v>285</v>
      </c>
      <c r="E1503" s="348">
        <f t="shared" si="23"/>
        <v>7.66</v>
      </c>
      <c r="F1503" s="220">
        <v>7.66</v>
      </c>
      <c r="G1503" s="220">
        <v>9.49</v>
      </c>
    </row>
    <row r="1504" spans="1:7">
      <c r="A1504" s="219">
        <v>2625</v>
      </c>
      <c r="B1504" s="212" t="s">
        <v>3081</v>
      </c>
      <c r="C1504" s="219" t="s">
        <v>23</v>
      </c>
      <c r="D1504" s="219" t="s">
        <v>285</v>
      </c>
      <c r="E1504" s="348">
        <f t="shared" si="23"/>
        <v>16.170000000000002</v>
      </c>
      <c r="F1504" s="220">
        <v>16.170000000000002</v>
      </c>
      <c r="G1504" s="220">
        <v>20.04</v>
      </c>
    </row>
    <row r="1505" spans="1:7">
      <c r="A1505" s="219">
        <v>2626</v>
      </c>
      <c r="B1505" s="212" t="s">
        <v>3082</v>
      </c>
      <c r="C1505" s="219" t="s">
        <v>23</v>
      </c>
      <c r="D1505" s="219" t="s">
        <v>285</v>
      </c>
      <c r="E1505" s="348">
        <f t="shared" si="23"/>
        <v>23.69</v>
      </c>
      <c r="F1505" s="220">
        <v>23.69</v>
      </c>
      <c r="G1505" s="220">
        <v>29.37</v>
      </c>
    </row>
    <row r="1506" spans="1:7">
      <c r="A1506" s="219">
        <v>2630</v>
      </c>
      <c r="B1506" s="212" t="s">
        <v>3083</v>
      </c>
      <c r="C1506" s="219" t="s">
        <v>23</v>
      </c>
      <c r="D1506" s="219" t="s">
        <v>285</v>
      </c>
      <c r="E1506" s="348">
        <f t="shared" si="23"/>
        <v>36.03</v>
      </c>
      <c r="F1506" s="220">
        <v>36.03</v>
      </c>
      <c r="G1506" s="220">
        <v>44.67</v>
      </c>
    </row>
    <row r="1507" spans="1:7">
      <c r="A1507" s="219">
        <v>2627</v>
      </c>
      <c r="B1507" s="212" t="s">
        <v>3084</v>
      </c>
      <c r="C1507" s="219" t="s">
        <v>23</v>
      </c>
      <c r="D1507" s="219" t="s">
        <v>285</v>
      </c>
      <c r="E1507" s="348">
        <f t="shared" si="23"/>
        <v>63.47</v>
      </c>
      <c r="F1507" s="220">
        <v>63.47</v>
      </c>
      <c r="G1507" s="220">
        <v>78.69</v>
      </c>
    </row>
    <row r="1508" spans="1:7">
      <c r="A1508" s="219">
        <v>2629</v>
      </c>
      <c r="B1508" s="212" t="s">
        <v>3085</v>
      </c>
      <c r="C1508" s="219" t="s">
        <v>23</v>
      </c>
      <c r="D1508" s="219" t="s">
        <v>285</v>
      </c>
      <c r="E1508" s="348">
        <f t="shared" si="23"/>
        <v>85.85</v>
      </c>
      <c r="F1508" s="220">
        <v>85.85</v>
      </c>
      <c r="G1508" s="220">
        <v>106.43</v>
      </c>
    </row>
    <row r="1509" spans="1:7">
      <c r="A1509" s="219">
        <v>1880</v>
      </c>
      <c r="B1509" s="212" t="s">
        <v>3086</v>
      </c>
      <c r="C1509" s="219" t="s">
        <v>23</v>
      </c>
      <c r="D1509" s="219" t="s">
        <v>285</v>
      </c>
      <c r="E1509" s="348">
        <f t="shared" si="23"/>
        <v>1.94</v>
      </c>
      <c r="F1509" s="220">
        <v>1.94</v>
      </c>
      <c r="G1509" s="220">
        <v>2.65</v>
      </c>
    </row>
    <row r="1510" spans="1:7">
      <c r="A1510" s="219">
        <v>39274</v>
      </c>
      <c r="B1510" s="212" t="s">
        <v>3087</v>
      </c>
      <c r="C1510" s="219" t="s">
        <v>23</v>
      </c>
      <c r="D1510" s="219" t="s">
        <v>285</v>
      </c>
      <c r="E1510" s="348">
        <f t="shared" si="23"/>
        <v>1.51</v>
      </c>
      <c r="F1510" s="220">
        <v>1.51</v>
      </c>
      <c r="G1510" s="220">
        <v>2.06</v>
      </c>
    </row>
    <row r="1511" spans="1:7">
      <c r="A1511" s="219">
        <v>12033</v>
      </c>
      <c r="B1511" s="212" t="s">
        <v>3088</v>
      </c>
      <c r="C1511" s="219" t="s">
        <v>23</v>
      </c>
      <c r="D1511" s="219" t="s">
        <v>285</v>
      </c>
      <c r="E1511" s="348">
        <f t="shared" si="23"/>
        <v>6.21</v>
      </c>
      <c r="F1511" s="220">
        <v>6.21</v>
      </c>
      <c r="G1511" s="220">
        <v>8.48</v>
      </c>
    </row>
    <row r="1512" spans="1:7">
      <c r="A1512" s="219">
        <v>40408</v>
      </c>
      <c r="B1512" s="212" t="s">
        <v>1556</v>
      </c>
      <c r="C1512" s="219" t="s">
        <v>23</v>
      </c>
      <c r="D1512" s="219" t="s">
        <v>285</v>
      </c>
      <c r="E1512" s="348">
        <f t="shared" si="23"/>
        <v>4.08</v>
      </c>
      <c r="F1512" s="220">
        <v>4.08</v>
      </c>
      <c r="G1512" s="220">
        <v>5.57</v>
      </c>
    </row>
    <row r="1513" spans="1:7">
      <c r="A1513" s="219">
        <v>39276</v>
      </c>
      <c r="B1513" s="212" t="s">
        <v>3089</v>
      </c>
      <c r="C1513" s="219" t="s">
        <v>23</v>
      </c>
      <c r="D1513" s="219" t="s">
        <v>285</v>
      </c>
      <c r="E1513" s="348">
        <f t="shared" si="23"/>
        <v>3.68</v>
      </c>
      <c r="F1513" s="220">
        <v>3.68</v>
      </c>
      <c r="G1513" s="220">
        <v>5.0199999999999996</v>
      </c>
    </row>
    <row r="1514" spans="1:7">
      <c r="A1514" s="219">
        <v>40409</v>
      </c>
      <c r="B1514" s="212" t="s">
        <v>3090</v>
      </c>
      <c r="C1514" s="219" t="s">
        <v>23</v>
      </c>
      <c r="D1514" s="219" t="s">
        <v>285</v>
      </c>
      <c r="E1514" s="348">
        <f t="shared" si="23"/>
        <v>1.44</v>
      </c>
      <c r="F1514" s="220">
        <v>1.44</v>
      </c>
      <c r="G1514" s="220">
        <v>1.97</v>
      </c>
    </row>
    <row r="1515" spans="1:7">
      <c r="A1515" s="219">
        <v>39277</v>
      </c>
      <c r="B1515" s="212" t="s">
        <v>3091</v>
      </c>
      <c r="C1515" s="219" t="s">
        <v>23</v>
      </c>
      <c r="D1515" s="219" t="s">
        <v>285</v>
      </c>
      <c r="E1515" s="348">
        <f t="shared" si="23"/>
        <v>9.93</v>
      </c>
      <c r="F1515" s="220">
        <v>9.93</v>
      </c>
      <c r="G1515" s="220">
        <v>13.55</v>
      </c>
    </row>
    <row r="1516" spans="1:7">
      <c r="A1516" s="219">
        <v>12034</v>
      </c>
      <c r="B1516" s="212" t="s">
        <v>3092</v>
      </c>
      <c r="C1516" s="219" t="s">
        <v>23</v>
      </c>
      <c r="D1516" s="219" t="s">
        <v>285</v>
      </c>
      <c r="E1516" s="348">
        <f t="shared" si="23"/>
        <v>2.81</v>
      </c>
      <c r="F1516" s="220">
        <v>2.81</v>
      </c>
      <c r="G1516" s="220">
        <v>3.84</v>
      </c>
    </row>
    <row r="1517" spans="1:7">
      <c r="A1517" s="219">
        <v>39879</v>
      </c>
      <c r="B1517" s="212" t="s">
        <v>3093</v>
      </c>
      <c r="C1517" s="219" t="s">
        <v>23</v>
      </c>
      <c r="D1517" s="219" t="s">
        <v>285</v>
      </c>
      <c r="E1517" s="348">
        <f t="shared" si="23"/>
        <v>5.08</v>
      </c>
      <c r="F1517" s="220"/>
      <c r="G1517" s="220">
        <v>5.08</v>
      </c>
    </row>
    <row r="1518" spans="1:7">
      <c r="A1518" s="219">
        <v>39880</v>
      </c>
      <c r="B1518" s="212" t="s">
        <v>3094</v>
      </c>
      <c r="C1518" s="219" t="s">
        <v>23</v>
      </c>
      <c r="D1518" s="219" t="s">
        <v>285</v>
      </c>
      <c r="E1518" s="348">
        <f t="shared" si="23"/>
        <v>11.25</v>
      </c>
      <c r="F1518" s="220"/>
      <c r="G1518" s="220">
        <v>11.25</v>
      </c>
    </row>
    <row r="1519" spans="1:7">
      <c r="A1519" s="219">
        <v>39881</v>
      </c>
      <c r="B1519" s="212" t="s">
        <v>3095</v>
      </c>
      <c r="C1519" s="219" t="s">
        <v>23</v>
      </c>
      <c r="D1519" s="219" t="s">
        <v>285</v>
      </c>
      <c r="E1519" s="348">
        <f t="shared" si="23"/>
        <v>18.059999999999999</v>
      </c>
      <c r="F1519" s="220"/>
      <c r="G1519" s="220">
        <v>18.059999999999999</v>
      </c>
    </row>
    <row r="1520" spans="1:7">
      <c r="A1520" s="219">
        <v>39882</v>
      </c>
      <c r="B1520" s="212" t="s">
        <v>3096</v>
      </c>
      <c r="C1520" s="219" t="s">
        <v>23</v>
      </c>
      <c r="D1520" s="219" t="s">
        <v>285</v>
      </c>
      <c r="E1520" s="348">
        <f t="shared" si="23"/>
        <v>47.58</v>
      </c>
      <c r="F1520" s="220"/>
      <c r="G1520" s="220">
        <v>47.58</v>
      </c>
    </row>
    <row r="1521" spans="1:7">
      <c r="A1521" s="219">
        <v>39883</v>
      </c>
      <c r="B1521" s="212" t="s">
        <v>3097</v>
      </c>
      <c r="C1521" s="219" t="s">
        <v>23</v>
      </c>
      <c r="D1521" s="219" t="s">
        <v>285</v>
      </c>
      <c r="E1521" s="348">
        <f t="shared" si="23"/>
        <v>75.98</v>
      </c>
      <c r="F1521" s="220"/>
      <c r="G1521" s="220">
        <v>75.98</v>
      </c>
    </row>
    <row r="1522" spans="1:7">
      <c r="A1522" s="219">
        <v>39884</v>
      </c>
      <c r="B1522" s="212" t="s">
        <v>3098</v>
      </c>
      <c r="C1522" s="219" t="s">
        <v>23</v>
      </c>
      <c r="D1522" s="219" t="s">
        <v>285</v>
      </c>
      <c r="E1522" s="348">
        <f t="shared" si="23"/>
        <v>112.85</v>
      </c>
      <c r="F1522" s="220"/>
      <c r="G1522" s="220">
        <v>112.85</v>
      </c>
    </row>
    <row r="1523" spans="1:7">
      <c r="A1523" s="219">
        <v>39885</v>
      </c>
      <c r="B1523" s="212" t="s">
        <v>3099</v>
      </c>
      <c r="C1523" s="219" t="s">
        <v>23</v>
      </c>
      <c r="D1523" s="219" t="s">
        <v>285</v>
      </c>
      <c r="E1523" s="348">
        <f t="shared" si="23"/>
        <v>268.2</v>
      </c>
      <c r="F1523" s="220"/>
      <c r="G1523" s="220">
        <v>268.2</v>
      </c>
    </row>
    <row r="1524" spans="1:7">
      <c r="A1524" s="219">
        <v>1777</v>
      </c>
      <c r="B1524" s="212" t="s">
        <v>3100</v>
      </c>
      <c r="C1524" s="219" t="s">
        <v>23</v>
      </c>
      <c r="D1524" s="219" t="s">
        <v>285</v>
      </c>
      <c r="E1524" s="348">
        <f t="shared" si="23"/>
        <v>92.31</v>
      </c>
      <c r="F1524" s="220"/>
      <c r="G1524" s="220">
        <v>92.31</v>
      </c>
    </row>
    <row r="1525" spans="1:7">
      <c r="A1525" s="219">
        <v>1819</v>
      </c>
      <c r="B1525" s="212" t="s">
        <v>3101</v>
      </c>
      <c r="C1525" s="219" t="s">
        <v>23</v>
      </c>
      <c r="D1525" s="219" t="s">
        <v>285</v>
      </c>
      <c r="E1525" s="348">
        <f t="shared" si="23"/>
        <v>67.16</v>
      </c>
      <c r="F1525" s="220"/>
      <c r="G1525" s="220">
        <v>67.16</v>
      </c>
    </row>
    <row r="1526" spans="1:7">
      <c r="A1526" s="219">
        <v>1776</v>
      </c>
      <c r="B1526" s="212" t="s">
        <v>3102</v>
      </c>
      <c r="C1526" s="219" t="s">
        <v>23</v>
      </c>
      <c r="D1526" s="219" t="s">
        <v>285</v>
      </c>
      <c r="E1526" s="348">
        <f t="shared" si="23"/>
        <v>54.64</v>
      </c>
      <c r="F1526" s="220"/>
      <c r="G1526" s="220">
        <v>54.64</v>
      </c>
    </row>
    <row r="1527" spans="1:7">
      <c r="A1527" s="219">
        <v>1775</v>
      </c>
      <c r="B1527" s="212" t="s">
        <v>3103</v>
      </c>
      <c r="C1527" s="219" t="s">
        <v>23</v>
      </c>
      <c r="D1527" s="219" t="s">
        <v>285</v>
      </c>
      <c r="E1527" s="348">
        <f t="shared" si="23"/>
        <v>20.079999999999998</v>
      </c>
      <c r="F1527" s="220"/>
      <c r="G1527" s="220">
        <v>20.079999999999998</v>
      </c>
    </row>
    <row r="1528" spans="1:7">
      <c r="A1528" s="219">
        <v>1778</v>
      </c>
      <c r="B1528" s="212" t="s">
        <v>3104</v>
      </c>
      <c r="C1528" s="219" t="s">
        <v>23</v>
      </c>
      <c r="D1528" s="219" t="s">
        <v>285</v>
      </c>
      <c r="E1528" s="348">
        <f t="shared" si="23"/>
        <v>223.44</v>
      </c>
      <c r="F1528" s="220"/>
      <c r="G1528" s="220">
        <v>223.44</v>
      </c>
    </row>
    <row r="1529" spans="1:7">
      <c r="A1529" s="219">
        <v>1818</v>
      </c>
      <c r="B1529" s="212" t="s">
        <v>3105</v>
      </c>
      <c r="C1529" s="219" t="s">
        <v>23</v>
      </c>
      <c r="D1529" s="219" t="s">
        <v>285</v>
      </c>
      <c r="E1529" s="348">
        <f t="shared" si="23"/>
        <v>148.32</v>
      </c>
      <c r="F1529" s="220"/>
      <c r="G1529" s="220">
        <v>148.32</v>
      </c>
    </row>
    <row r="1530" spans="1:7">
      <c r="A1530" s="219">
        <v>1779</v>
      </c>
      <c r="B1530" s="212" t="s">
        <v>3106</v>
      </c>
      <c r="C1530" s="219" t="s">
        <v>23</v>
      </c>
      <c r="D1530" s="219" t="s">
        <v>285</v>
      </c>
      <c r="E1530" s="348">
        <f t="shared" si="23"/>
        <v>324.95999999999998</v>
      </c>
      <c r="F1530" s="220"/>
      <c r="G1530" s="220">
        <v>324.95999999999998</v>
      </c>
    </row>
    <row r="1531" spans="1:7">
      <c r="A1531" s="219">
        <v>1820</v>
      </c>
      <c r="B1531" s="212" t="s">
        <v>3107</v>
      </c>
      <c r="C1531" s="219" t="s">
        <v>23</v>
      </c>
      <c r="D1531" s="219" t="s">
        <v>285</v>
      </c>
      <c r="E1531" s="348">
        <f t="shared" si="23"/>
        <v>29</v>
      </c>
      <c r="F1531" s="220"/>
      <c r="G1531" s="220">
        <v>29</v>
      </c>
    </row>
    <row r="1532" spans="1:7">
      <c r="A1532" s="219">
        <v>1780</v>
      </c>
      <c r="B1532" s="212" t="s">
        <v>3108</v>
      </c>
      <c r="C1532" s="219" t="s">
        <v>23</v>
      </c>
      <c r="D1532" s="219" t="s">
        <v>285</v>
      </c>
      <c r="E1532" s="348">
        <f t="shared" si="23"/>
        <v>669.91</v>
      </c>
      <c r="F1532" s="220"/>
      <c r="G1532" s="220">
        <v>669.91</v>
      </c>
    </row>
    <row r="1533" spans="1:7">
      <c r="A1533" s="219">
        <v>1783</v>
      </c>
      <c r="B1533" s="212" t="s">
        <v>3109</v>
      </c>
      <c r="C1533" s="219" t="s">
        <v>23</v>
      </c>
      <c r="D1533" s="219" t="s">
        <v>285</v>
      </c>
      <c r="E1533" s="348">
        <f t="shared" si="23"/>
        <v>70.83</v>
      </c>
      <c r="F1533" s="220"/>
      <c r="G1533" s="220">
        <v>70.83</v>
      </c>
    </row>
    <row r="1534" spans="1:7">
      <c r="A1534" s="219">
        <v>1782</v>
      </c>
      <c r="B1534" s="212" t="s">
        <v>3110</v>
      </c>
      <c r="C1534" s="219" t="s">
        <v>23</v>
      </c>
      <c r="D1534" s="219" t="s">
        <v>285</v>
      </c>
      <c r="E1534" s="348">
        <f t="shared" si="23"/>
        <v>56</v>
      </c>
      <c r="F1534" s="220"/>
      <c r="G1534" s="220">
        <v>56</v>
      </c>
    </row>
    <row r="1535" spans="1:7">
      <c r="A1535" s="219">
        <v>1781</v>
      </c>
      <c r="B1535" s="212" t="s">
        <v>3111</v>
      </c>
      <c r="C1535" s="219" t="s">
        <v>23</v>
      </c>
      <c r="D1535" s="219" t="s">
        <v>285</v>
      </c>
      <c r="E1535" s="348">
        <f t="shared" si="23"/>
        <v>36.49</v>
      </c>
      <c r="F1535" s="220"/>
      <c r="G1535" s="220">
        <v>36.49</v>
      </c>
    </row>
    <row r="1536" spans="1:7">
      <c r="A1536" s="219">
        <v>1817</v>
      </c>
      <c r="B1536" s="212" t="s">
        <v>3112</v>
      </c>
      <c r="C1536" s="219" t="s">
        <v>23</v>
      </c>
      <c r="D1536" s="219" t="s">
        <v>285</v>
      </c>
      <c r="E1536" s="348">
        <f t="shared" si="23"/>
        <v>16.690000000000001</v>
      </c>
      <c r="F1536" s="220"/>
      <c r="G1536" s="220">
        <v>16.690000000000001</v>
      </c>
    </row>
    <row r="1537" spans="1:7">
      <c r="A1537" s="219">
        <v>1784</v>
      </c>
      <c r="B1537" s="212" t="s">
        <v>3113</v>
      </c>
      <c r="C1537" s="219" t="s">
        <v>23</v>
      </c>
      <c r="D1537" s="219" t="s">
        <v>285</v>
      </c>
      <c r="E1537" s="348">
        <f t="shared" si="23"/>
        <v>200.01</v>
      </c>
      <c r="F1537" s="220"/>
      <c r="G1537" s="220">
        <v>200.01</v>
      </c>
    </row>
    <row r="1538" spans="1:7">
      <c r="A1538" s="219">
        <v>1810</v>
      </c>
      <c r="B1538" s="212" t="s">
        <v>3114</v>
      </c>
      <c r="C1538" s="219" t="s">
        <v>23</v>
      </c>
      <c r="D1538" s="219" t="s">
        <v>285</v>
      </c>
      <c r="E1538" s="348">
        <f t="shared" si="23"/>
        <v>110.94</v>
      </c>
      <c r="F1538" s="220"/>
      <c r="G1538" s="220">
        <v>110.94</v>
      </c>
    </row>
    <row r="1539" spans="1:7">
      <c r="A1539" s="219">
        <v>1812</v>
      </c>
      <c r="B1539" s="212" t="s">
        <v>3115</v>
      </c>
      <c r="C1539" s="219" t="s">
        <v>23</v>
      </c>
      <c r="D1539" s="219" t="s">
        <v>285</v>
      </c>
      <c r="E1539" s="348">
        <f t="shared" si="23"/>
        <v>280.05</v>
      </c>
      <c r="F1539" s="220"/>
      <c r="G1539" s="220">
        <v>280.05</v>
      </c>
    </row>
    <row r="1540" spans="1:7">
      <c r="A1540" s="219">
        <v>1811</v>
      </c>
      <c r="B1540" s="212" t="s">
        <v>3116</v>
      </c>
      <c r="C1540" s="219" t="s">
        <v>23</v>
      </c>
      <c r="D1540" s="219" t="s">
        <v>285</v>
      </c>
      <c r="E1540" s="348">
        <f t="shared" si="23"/>
        <v>24</v>
      </c>
      <c r="F1540" s="220"/>
      <c r="G1540" s="220">
        <v>24</v>
      </c>
    </row>
    <row r="1541" spans="1:7">
      <c r="A1541" s="219">
        <v>40386</v>
      </c>
      <c r="B1541" s="212" t="s">
        <v>3117</v>
      </c>
      <c r="C1541" s="219" t="s">
        <v>23</v>
      </c>
      <c r="D1541" s="219" t="s">
        <v>285</v>
      </c>
      <c r="E1541" s="348">
        <f t="shared" si="23"/>
        <v>84.46</v>
      </c>
      <c r="F1541" s="220"/>
      <c r="G1541" s="220">
        <v>84.46</v>
      </c>
    </row>
    <row r="1542" spans="1:7">
      <c r="A1542" s="219">
        <v>40384</v>
      </c>
      <c r="B1542" s="212" t="s">
        <v>3118</v>
      </c>
      <c r="C1542" s="219" t="s">
        <v>23</v>
      </c>
      <c r="D1542" s="219" t="s">
        <v>285</v>
      </c>
      <c r="E1542" s="348">
        <f t="shared" si="23"/>
        <v>57.82</v>
      </c>
      <c r="F1542" s="220"/>
      <c r="G1542" s="220">
        <v>57.82</v>
      </c>
    </row>
    <row r="1543" spans="1:7">
      <c r="A1543" s="219">
        <v>40423</v>
      </c>
      <c r="B1543" s="212" t="s">
        <v>3119</v>
      </c>
      <c r="C1543" s="219" t="s">
        <v>23</v>
      </c>
      <c r="D1543" s="219" t="s">
        <v>285</v>
      </c>
      <c r="E1543" s="348">
        <f t="shared" si="23"/>
        <v>37.83</v>
      </c>
      <c r="F1543" s="220"/>
      <c r="G1543" s="220">
        <v>37.83</v>
      </c>
    </row>
    <row r="1544" spans="1:7">
      <c r="A1544" s="219">
        <v>40379</v>
      </c>
      <c r="B1544" s="212" t="s">
        <v>3120</v>
      </c>
      <c r="C1544" s="219" t="s">
        <v>23</v>
      </c>
      <c r="D1544" s="219" t="s">
        <v>285</v>
      </c>
      <c r="E1544" s="348">
        <f t="shared" si="23"/>
        <v>19.989999999999998</v>
      </c>
      <c r="F1544" s="220"/>
      <c r="G1544" s="220">
        <v>19.989999999999998</v>
      </c>
    </row>
    <row r="1545" spans="1:7">
      <c r="A1545" s="219">
        <v>40389</v>
      </c>
      <c r="B1545" s="212" t="s">
        <v>3121</v>
      </c>
      <c r="C1545" s="219" t="s">
        <v>23</v>
      </c>
      <c r="D1545" s="219" t="s">
        <v>285</v>
      </c>
      <c r="E1545" s="348">
        <f t="shared" si="23"/>
        <v>239.9</v>
      </c>
      <c r="F1545" s="220"/>
      <c r="G1545" s="220">
        <v>239.9</v>
      </c>
    </row>
    <row r="1546" spans="1:7">
      <c r="A1546" s="219">
        <v>40388</v>
      </c>
      <c r="B1546" s="212" t="s">
        <v>3122</v>
      </c>
      <c r="C1546" s="219" t="s">
        <v>23</v>
      </c>
      <c r="D1546" s="219" t="s">
        <v>285</v>
      </c>
      <c r="E1546" s="348">
        <f t="shared" si="23"/>
        <v>120.08</v>
      </c>
      <c r="F1546" s="220"/>
      <c r="G1546" s="220">
        <v>120.08</v>
      </c>
    </row>
    <row r="1547" spans="1:7">
      <c r="A1547" s="219">
        <v>40391</v>
      </c>
      <c r="B1547" s="212" t="s">
        <v>3123</v>
      </c>
      <c r="C1547" s="219" t="s">
        <v>23</v>
      </c>
      <c r="D1547" s="219" t="s">
        <v>285</v>
      </c>
      <c r="E1547" s="348">
        <f t="shared" si="23"/>
        <v>622.66999999999996</v>
      </c>
      <c r="F1547" s="220"/>
      <c r="G1547" s="220">
        <v>622.66999999999996</v>
      </c>
    </row>
    <row r="1548" spans="1:7">
      <c r="A1548" s="219">
        <v>40381</v>
      </c>
      <c r="B1548" s="212" t="s">
        <v>3124</v>
      </c>
      <c r="C1548" s="219" t="s">
        <v>23</v>
      </c>
      <c r="D1548" s="219" t="s">
        <v>285</v>
      </c>
      <c r="E1548" s="348">
        <f t="shared" ref="E1548:E1611" si="24">IF(F1548=0,G1548,F1548)</f>
        <v>26.65</v>
      </c>
      <c r="F1548" s="220"/>
      <c r="G1548" s="220">
        <v>26.65</v>
      </c>
    </row>
    <row r="1549" spans="1:7">
      <c r="A1549" s="219">
        <v>2609</v>
      </c>
      <c r="B1549" s="212" t="s">
        <v>3125</v>
      </c>
      <c r="C1549" s="219" t="s">
        <v>23</v>
      </c>
      <c r="D1549" s="219" t="s">
        <v>285</v>
      </c>
      <c r="E1549" s="348">
        <f t="shared" si="24"/>
        <v>3.76</v>
      </c>
      <c r="F1549" s="220">
        <v>3.76</v>
      </c>
      <c r="G1549" s="220">
        <v>4.66</v>
      </c>
    </row>
    <row r="1550" spans="1:7">
      <c r="A1550" s="219">
        <v>2634</v>
      </c>
      <c r="B1550" s="212" t="s">
        <v>3126</v>
      </c>
      <c r="C1550" s="219" t="s">
        <v>23</v>
      </c>
      <c r="D1550" s="219" t="s">
        <v>285</v>
      </c>
      <c r="E1550" s="348">
        <f t="shared" si="24"/>
        <v>4.9400000000000004</v>
      </c>
      <c r="F1550" s="220">
        <v>4.9400000000000004</v>
      </c>
      <c r="G1550" s="220">
        <v>6.12</v>
      </c>
    </row>
    <row r="1551" spans="1:7">
      <c r="A1551" s="219">
        <v>2611</v>
      </c>
      <c r="B1551" s="212" t="s">
        <v>3127</v>
      </c>
      <c r="C1551" s="219" t="s">
        <v>23</v>
      </c>
      <c r="D1551" s="219" t="s">
        <v>285</v>
      </c>
      <c r="E1551" s="348">
        <f t="shared" si="24"/>
        <v>13.91</v>
      </c>
      <c r="F1551" s="220">
        <v>13.91</v>
      </c>
      <c r="G1551" s="220">
        <v>17.25</v>
      </c>
    </row>
    <row r="1552" spans="1:7">
      <c r="A1552" s="219">
        <v>40414</v>
      </c>
      <c r="B1552" s="212" t="s">
        <v>3128</v>
      </c>
      <c r="C1552" s="219" t="s">
        <v>23</v>
      </c>
      <c r="D1552" s="219" t="s">
        <v>285</v>
      </c>
      <c r="E1552" s="348">
        <f t="shared" si="24"/>
        <v>17.940000000000001</v>
      </c>
      <c r="F1552" s="220"/>
      <c r="G1552" s="220">
        <v>17.940000000000001</v>
      </c>
    </row>
    <row r="1553" spans="1:7">
      <c r="A1553" s="219">
        <v>40416</v>
      </c>
      <c r="B1553" s="212" t="s">
        <v>3129</v>
      </c>
      <c r="C1553" s="219" t="s">
        <v>23</v>
      </c>
      <c r="D1553" s="219" t="s">
        <v>285</v>
      </c>
      <c r="E1553" s="348">
        <f t="shared" si="24"/>
        <v>24.79</v>
      </c>
      <c r="F1553" s="220"/>
      <c r="G1553" s="220">
        <v>24.79</v>
      </c>
    </row>
    <row r="1554" spans="1:7">
      <c r="A1554" s="219">
        <v>40418</v>
      </c>
      <c r="B1554" s="212" t="s">
        <v>3130</v>
      </c>
      <c r="C1554" s="219" t="s">
        <v>23</v>
      </c>
      <c r="D1554" s="219" t="s">
        <v>285</v>
      </c>
      <c r="E1554" s="348">
        <f t="shared" si="24"/>
        <v>29.57</v>
      </c>
      <c r="F1554" s="220"/>
      <c r="G1554" s="220">
        <v>29.57</v>
      </c>
    </row>
    <row r="1555" spans="1:7">
      <c r="A1555" s="219">
        <v>34359</v>
      </c>
      <c r="B1555" s="212" t="s">
        <v>3131</v>
      </c>
      <c r="C1555" s="219" t="s">
        <v>23</v>
      </c>
      <c r="D1555" s="219" t="s">
        <v>285</v>
      </c>
      <c r="E1555" s="348">
        <f t="shared" si="24"/>
        <v>11.55</v>
      </c>
      <c r="F1555" s="220"/>
      <c r="G1555" s="220">
        <v>11.55</v>
      </c>
    </row>
    <row r="1556" spans="1:7">
      <c r="A1556" s="219">
        <v>1789</v>
      </c>
      <c r="B1556" s="212" t="s">
        <v>3132</v>
      </c>
      <c r="C1556" s="219" t="s">
        <v>23</v>
      </c>
      <c r="D1556" s="219" t="s">
        <v>285</v>
      </c>
      <c r="E1556" s="348">
        <f t="shared" si="24"/>
        <v>88.6</v>
      </c>
      <c r="F1556" s="220"/>
      <c r="G1556" s="220">
        <v>88.6</v>
      </c>
    </row>
    <row r="1557" spans="1:7">
      <c r="A1557" s="219">
        <v>1788</v>
      </c>
      <c r="B1557" s="212" t="s">
        <v>3133</v>
      </c>
      <c r="C1557" s="219" t="s">
        <v>23</v>
      </c>
      <c r="D1557" s="219" t="s">
        <v>285</v>
      </c>
      <c r="E1557" s="348">
        <f t="shared" si="24"/>
        <v>71.02</v>
      </c>
      <c r="F1557" s="220"/>
      <c r="G1557" s="220">
        <v>71.02</v>
      </c>
    </row>
    <row r="1558" spans="1:7">
      <c r="A1558" s="219">
        <v>1787</v>
      </c>
      <c r="B1558" s="212" t="s">
        <v>3134</v>
      </c>
      <c r="C1558" s="219" t="s">
        <v>23</v>
      </c>
      <c r="D1558" s="219" t="s">
        <v>285</v>
      </c>
      <c r="E1558" s="348">
        <f t="shared" si="24"/>
        <v>42.22</v>
      </c>
      <c r="F1558" s="220"/>
      <c r="G1558" s="220">
        <v>42.22</v>
      </c>
    </row>
    <row r="1559" spans="1:7">
      <c r="A1559" s="219">
        <v>1786</v>
      </c>
      <c r="B1559" s="212" t="s">
        <v>3135</v>
      </c>
      <c r="C1559" s="219" t="s">
        <v>23</v>
      </c>
      <c r="D1559" s="219" t="s">
        <v>285</v>
      </c>
      <c r="E1559" s="348">
        <f t="shared" si="24"/>
        <v>17.63</v>
      </c>
      <c r="F1559" s="220"/>
      <c r="G1559" s="220">
        <v>17.63</v>
      </c>
    </row>
    <row r="1560" spans="1:7">
      <c r="A1560" s="219">
        <v>1791</v>
      </c>
      <c r="B1560" s="212" t="s">
        <v>3136</v>
      </c>
      <c r="C1560" s="219" t="s">
        <v>23</v>
      </c>
      <c r="D1560" s="219" t="s">
        <v>285</v>
      </c>
      <c r="E1560" s="348">
        <f t="shared" si="24"/>
        <v>256.04000000000002</v>
      </c>
      <c r="F1560" s="220"/>
      <c r="G1560" s="220">
        <v>256.04000000000002</v>
      </c>
    </row>
    <row r="1561" spans="1:7">
      <c r="A1561" s="219">
        <v>1790</v>
      </c>
      <c r="B1561" s="212" t="s">
        <v>3137</v>
      </c>
      <c r="C1561" s="219" t="s">
        <v>23</v>
      </c>
      <c r="D1561" s="219" t="s">
        <v>285</v>
      </c>
      <c r="E1561" s="348">
        <f t="shared" si="24"/>
        <v>147.54</v>
      </c>
      <c r="F1561" s="220"/>
      <c r="G1561" s="220">
        <v>147.54</v>
      </c>
    </row>
    <row r="1562" spans="1:7">
      <c r="A1562" s="219">
        <v>1792</v>
      </c>
      <c r="B1562" s="212" t="s">
        <v>3138</v>
      </c>
      <c r="C1562" s="219" t="s">
        <v>23</v>
      </c>
      <c r="D1562" s="219" t="s">
        <v>285</v>
      </c>
      <c r="E1562" s="348">
        <f t="shared" si="24"/>
        <v>345.62</v>
      </c>
      <c r="F1562" s="220"/>
      <c r="G1562" s="220">
        <v>345.62</v>
      </c>
    </row>
    <row r="1563" spans="1:7">
      <c r="A1563" s="219">
        <v>1813</v>
      </c>
      <c r="B1563" s="212" t="s">
        <v>3139</v>
      </c>
      <c r="C1563" s="219" t="s">
        <v>23</v>
      </c>
      <c r="D1563" s="219" t="s">
        <v>285</v>
      </c>
      <c r="E1563" s="348">
        <f t="shared" si="24"/>
        <v>27.98</v>
      </c>
      <c r="F1563" s="220"/>
      <c r="G1563" s="220">
        <v>27.98</v>
      </c>
    </row>
    <row r="1564" spans="1:7">
      <c r="A1564" s="219">
        <v>1793</v>
      </c>
      <c r="B1564" s="212" t="s">
        <v>3140</v>
      </c>
      <c r="C1564" s="219" t="s">
        <v>23</v>
      </c>
      <c r="D1564" s="219" t="s">
        <v>285</v>
      </c>
      <c r="E1564" s="348">
        <f t="shared" si="24"/>
        <v>698.39</v>
      </c>
      <c r="F1564" s="220"/>
      <c r="G1564" s="220">
        <v>698.39</v>
      </c>
    </row>
    <row r="1565" spans="1:7">
      <c r="A1565" s="219">
        <v>1797</v>
      </c>
      <c r="B1565" s="212" t="s">
        <v>3141</v>
      </c>
      <c r="C1565" s="219" t="s">
        <v>23</v>
      </c>
      <c r="D1565" s="219" t="s">
        <v>285</v>
      </c>
      <c r="E1565" s="348">
        <f t="shared" si="24"/>
        <v>100.6</v>
      </c>
      <c r="F1565" s="220"/>
      <c r="G1565" s="220">
        <v>100.6</v>
      </c>
    </row>
    <row r="1566" spans="1:7">
      <c r="A1566" s="219">
        <v>1796</v>
      </c>
      <c r="B1566" s="212" t="s">
        <v>3142</v>
      </c>
      <c r="C1566" s="219" t="s">
        <v>23</v>
      </c>
      <c r="D1566" s="219" t="s">
        <v>285</v>
      </c>
      <c r="E1566" s="348">
        <f t="shared" si="24"/>
        <v>77.17</v>
      </c>
      <c r="F1566" s="220"/>
      <c r="G1566" s="220">
        <v>77.17</v>
      </c>
    </row>
    <row r="1567" spans="1:7">
      <c r="A1567" s="219">
        <v>1816</v>
      </c>
      <c r="B1567" s="212" t="s">
        <v>3143</v>
      </c>
      <c r="C1567" s="219" t="s">
        <v>23</v>
      </c>
      <c r="D1567" s="219" t="s">
        <v>285</v>
      </c>
      <c r="E1567" s="348">
        <f t="shared" si="24"/>
        <v>41.53</v>
      </c>
      <c r="F1567" s="220"/>
      <c r="G1567" s="220">
        <v>41.53</v>
      </c>
    </row>
    <row r="1568" spans="1:7">
      <c r="A1568" s="219">
        <v>1794</v>
      </c>
      <c r="B1568" s="212" t="s">
        <v>3144</v>
      </c>
      <c r="C1568" s="219" t="s">
        <v>23</v>
      </c>
      <c r="D1568" s="219" t="s">
        <v>285</v>
      </c>
      <c r="E1568" s="348">
        <f t="shared" si="24"/>
        <v>18.420000000000002</v>
      </c>
      <c r="F1568" s="220"/>
      <c r="G1568" s="220">
        <v>18.420000000000002</v>
      </c>
    </row>
    <row r="1569" spans="1:7">
      <c r="A1569" s="219">
        <v>1815</v>
      </c>
      <c r="B1569" s="212" t="s">
        <v>3145</v>
      </c>
      <c r="C1569" s="219" t="s">
        <v>23</v>
      </c>
      <c r="D1569" s="219" t="s">
        <v>285</v>
      </c>
      <c r="E1569" s="348">
        <f t="shared" si="24"/>
        <v>318.95999999999998</v>
      </c>
      <c r="F1569" s="220"/>
      <c r="G1569" s="220">
        <v>318.95999999999998</v>
      </c>
    </row>
    <row r="1570" spans="1:7">
      <c r="A1570" s="219">
        <v>1798</v>
      </c>
      <c r="B1570" s="212" t="s">
        <v>3146</v>
      </c>
      <c r="C1570" s="219" t="s">
        <v>23</v>
      </c>
      <c r="D1570" s="219" t="s">
        <v>285</v>
      </c>
      <c r="E1570" s="348">
        <f t="shared" si="24"/>
        <v>142.72</v>
      </c>
      <c r="F1570" s="220"/>
      <c r="G1570" s="220">
        <v>142.72</v>
      </c>
    </row>
    <row r="1571" spans="1:7">
      <c r="A1571" s="219">
        <v>1799</v>
      </c>
      <c r="B1571" s="212" t="s">
        <v>3147</v>
      </c>
      <c r="C1571" s="219" t="s">
        <v>23</v>
      </c>
      <c r="D1571" s="219" t="s">
        <v>285</v>
      </c>
      <c r="E1571" s="348">
        <f t="shared" si="24"/>
        <v>415.42</v>
      </c>
      <c r="F1571" s="220"/>
      <c r="G1571" s="220">
        <v>415.42</v>
      </c>
    </row>
    <row r="1572" spans="1:7">
      <c r="A1572" s="219">
        <v>1795</v>
      </c>
      <c r="B1572" s="212" t="s">
        <v>3148</v>
      </c>
      <c r="C1572" s="219" t="s">
        <v>23</v>
      </c>
      <c r="D1572" s="219" t="s">
        <v>285</v>
      </c>
      <c r="E1572" s="348">
        <f t="shared" si="24"/>
        <v>25.52</v>
      </c>
      <c r="F1572" s="220"/>
      <c r="G1572" s="220">
        <v>25.52</v>
      </c>
    </row>
    <row r="1573" spans="1:7">
      <c r="A1573" s="219">
        <v>1800</v>
      </c>
      <c r="B1573" s="212" t="s">
        <v>3149</v>
      </c>
      <c r="C1573" s="219" t="s">
        <v>23</v>
      </c>
      <c r="D1573" s="219" t="s">
        <v>285</v>
      </c>
      <c r="E1573" s="348">
        <f t="shared" si="24"/>
        <v>793.11</v>
      </c>
      <c r="F1573" s="220"/>
      <c r="G1573" s="220">
        <v>793.11</v>
      </c>
    </row>
    <row r="1574" spans="1:7">
      <c r="A1574" s="219">
        <v>1802</v>
      </c>
      <c r="B1574" s="212" t="s">
        <v>3150</v>
      </c>
      <c r="C1574" s="219" t="s">
        <v>23</v>
      </c>
      <c r="D1574" s="219" t="s">
        <v>285</v>
      </c>
      <c r="E1574" s="348">
        <f t="shared" si="24"/>
        <v>1983.88</v>
      </c>
      <c r="F1574" s="220"/>
      <c r="G1574" s="220">
        <v>1983.88</v>
      </c>
    </row>
    <row r="1575" spans="1:7">
      <c r="A1575" s="219">
        <v>1809</v>
      </c>
      <c r="B1575" s="212" t="s">
        <v>3151</v>
      </c>
      <c r="C1575" s="219" t="s">
        <v>23</v>
      </c>
      <c r="D1575" s="219" t="s">
        <v>285</v>
      </c>
      <c r="E1575" s="348">
        <f t="shared" si="24"/>
        <v>83.06</v>
      </c>
      <c r="F1575" s="220"/>
      <c r="G1575" s="220">
        <v>83.06</v>
      </c>
    </row>
    <row r="1576" spans="1:7">
      <c r="A1576" s="219">
        <v>1814</v>
      </c>
      <c r="B1576" s="212" t="s">
        <v>3152</v>
      </c>
      <c r="C1576" s="219" t="s">
        <v>23</v>
      </c>
      <c r="D1576" s="219" t="s">
        <v>285</v>
      </c>
      <c r="E1576" s="348">
        <f t="shared" si="24"/>
        <v>68.23</v>
      </c>
      <c r="F1576" s="220"/>
      <c r="G1576" s="220">
        <v>68.23</v>
      </c>
    </row>
    <row r="1577" spans="1:7">
      <c r="A1577" s="219">
        <v>1805</v>
      </c>
      <c r="B1577" s="212" t="s">
        <v>3153</v>
      </c>
      <c r="C1577" s="219" t="s">
        <v>23</v>
      </c>
      <c r="D1577" s="219" t="s">
        <v>285</v>
      </c>
      <c r="E1577" s="348">
        <f t="shared" si="24"/>
        <v>39.6</v>
      </c>
      <c r="F1577" s="220"/>
      <c r="G1577" s="220">
        <v>39.6</v>
      </c>
    </row>
    <row r="1578" spans="1:7">
      <c r="A1578" s="219">
        <v>1803</v>
      </c>
      <c r="B1578" s="212" t="s">
        <v>3154</v>
      </c>
      <c r="C1578" s="219" t="s">
        <v>23</v>
      </c>
      <c r="D1578" s="219" t="s">
        <v>285</v>
      </c>
      <c r="E1578" s="348">
        <f t="shared" si="24"/>
        <v>17.239999999999998</v>
      </c>
      <c r="F1578" s="220"/>
      <c r="G1578" s="220">
        <v>17.239999999999998</v>
      </c>
    </row>
    <row r="1579" spans="1:7">
      <c r="A1579" s="219">
        <v>1821</v>
      </c>
      <c r="B1579" s="212" t="s">
        <v>3155</v>
      </c>
      <c r="C1579" s="219" t="s">
        <v>23</v>
      </c>
      <c r="D1579" s="219" t="s">
        <v>285</v>
      </c>
      <c r="E1579" s="348">
        <f t="shared" si="24"/>
        <v>233.93</v>
      </c>
      <c r="F1579" s="220"/>
      <c r="G1579" s="220">
        <v>233.93</v>
      </c>
    </row>
    <row r="1580" spans="1:7">
      <c r="A1580" s="219">
        <v>1806</v>
      </c>
      <c r="B1580" s="212" t="s">
        <v>3156</v>
      </c>
      <c r="C1580" s="219" t="s">
        <v>23</v>
      </c>
      <c r="D1580" s="219" t="s">
        <v>285</v>
      </c>
      <c r="E1580" s="348">
        <f t="shared" si="24"/>
        <v>139.24</v>
      </c>
      <c r="F1580" s="220"/>
      <c r="G1580" s="220">
        <v>139.24</v>
      </c>
    </row>
    <row r="1581" spans="1:7">
      <c r="A1581" s="219">
        <v>1807</v>
      </c>
      <c r="B1581" s="212" t="s">
        <v>3157</v>
      </c>
      <c r="C1581" s="219" t="s">
        <v>23</v>
      </c>
      <c r="D1581" s="219" t="s">
        <v>285</v>
      </c>
      <c r="E1581" s="348">
        <f t="shared" si="24"/>
        <v>334.56</v>
      </c>
      <c r="F1581" s="220"/>
      <c r="G1581" s="220">
        <v>334.56</v>
      </c>
    </row>
    <row r="1582" spans="1:7">
      <c r="A1582" s="219">
        <v>1804</v>
      </c>
      <c r="B1582" s="212" t="s">
        <v>3158</v>
      </c>
      <c r="C1582" s="219" t="s">
        <v>23</v>
      </c>
      <c r="D1582" s="219" t="s">
        <v>285</v>
      </c>
      <c r="E1582" s="348">
        <f t="shared" si="24"/>
        <v>24.54</v>
      </c>
      <c r="F1582" s="220"/>
      <c r="G1582" s="220">
        <v>24.54</v>
      </c>
    </row>
    <row r="1583" spans="1:7">
      <c r="A1583" s="219">
        <v>1808</v>
      </c>
      <c r="B1583" s="212" t="s">
        <v>3159</v>
      </c>
      <c r="C1583" s="219" t="s">
        <v>23</v>
      </c>
      <c r="D1583" s="219" t="s">
        <v>285</v>
      </c>
      <c r="E1583" s="348">
        <f t="shared" si="24"/>
        <v>670.74</v>
      </c>
      <c r="F1583" s="220"/>
      <c r="G1583" s="220">
        <v>670.74</v>
      </c>
    </row>
    <row r="1584" spans="1:7">
      <c r="A1584" s="219">
        <v>40385</v>
      </c>
      <c r="B1584" s="212" t="s">
        <v>3160</v>
      </c>
      <c r="C1584" s="219" t="s">
        <v>23</v>
      </c>
      <c r="D1584" s="219" t="s">
        <v>285</v>
      </c>
      <c r="E1584" s="348">
        <f t="shared" si="24"/>
        <v>84.46</v>
      </c>
      <c r="F1584" s="220"/>
      <c r="G1584" s="220">
        <v>84.46</v>
      </c>
    </row>
    <row r="1585" spans="1:7">
      <c r="A1585" s="219">
        <v>40383</v>
      </c>
      <c r="B1585" s="212" t="s">
        <v>3161</v>
      </c>
      <c r="C1585" s="219" t="s">
        <v>23</v>
      </c>
      <c r="D1585" s="219" t="s">
        <v>285</v>
      </c>
      <c r="E1585" s="348">
        <f t="shared" si="24"/>
        <v>57.82</v>
      </c>
      <c r="F1585" s="220"/>
      <c r="G1585" s="220">
        <v>57.82</v>
      </c>
    </row>
    <row r="1586" spans="1:7">
      <c r="A1586" s="219">
        <v>40382</v>
      </c>
      <c r="B1586" s="212" t="s">
        <v>3162</v>
      </c>
      <c r="C1586" s="219" t="s">
        <v>23</v>
      </c>
      <c r="D1586" s="219" t="s">
        <v>285</v>
      </c>
      <c r="E1586" s="348">
        <f t="shared" si="24"/>
        <v>37.83</v>
      </c>
      <c r="F1586" s="220"/>
      <c r="G1586" s="220">
        <v>37.83</v>
      </c>
    </row>
    <row r="1587" spans="1:7">
      <c r="A1587" s="219">
        <v>40378</v>
      </c>
      <c r="B1587" s="212" t="s">
        <v>3163</v>
      </c>
      <c r="C1587" s="219" t="s">
        <v>23</v>
      </c>
      <c r="D1587" s="219" t="s">
        <v>285</v>
      </c>
      <c r="E1587" s="348">
        <f t="shared" si="24"/>
        <v>19.989999999999998</v>
      </c>
      <c r="F1587" s="220"/>
      <c r="G1587" s="220">
        <v>19.989999999999998</v>
      </c>
    </row>
    <row r="1588" spans="1:7">
      <c r="A1588" s="219">
        <v>40422</v>
      </c>
      <c r="B1588" s="212" t="s">
        <v>3164</v>
      </c>
      <c r="C1588" s="219" t="s">
        <v>23</v>
      </c>
      <c r="D1588" s="219" t="s">
        <v>285</v>
      </c>
      <c r="E1588" s="348">
        <f t="shared" si="24"/>
        <v>257.70999999999998</v>
      </c>
      <c r="F1588" s="220"/>
      <c r="G1588" s="220">
        <v>257.70999999999998</v>
      </c>
    </row>
    <row r="1589" spans="1:7">
      <c r="A1589" s="219">
        <v>40387</v>
      </c>
      <c r="B1589" s="212" t="s">
        <v>3165</v>
      </c>
      <c r="C1589" s="219" t="s">
        <v>23</v>
      </c>
      <c r="D1589" s="219" t="s">
        <v>285</v>
      </c>
      <c r="E1589" s="348">
        <f t="shared" si="24"/>
        <v>131.22</v>
      </c>
      <c r="F1589" s="220"/>
      <c r="G1589" s="220">
        <v>131.22</v>
      </c>
    </row>
    <row r="1590" spans="1:7">
      <c r="A1590" s="219">
        <v>40390</v>
      </c>
      <c r="B1590" s="212" t="s">
        <v>3166</v>
      </c>
      <c r="C1590" s="219" t="s">
        <v>23</v>
      </c>
      <c r="D1590" s="219" t="s">
        <v>285</v>
      </c>
      <c r="E1590" s="348">
        <f t="shared" si="24"/>
        <v>542.77</v>
      </c>
      <c r="F1590" s="220"/>
      <c r="G1590" s="220">
        <v>542.77</v>
      </c>
    </row>
    <row r="1591" spans="1:7">
      <c r="A1591" s="219">
        <v>40380</v>
      </c>
      <c r="B1591" s="212" t="s">
        <v>3167</v>
      </c>
      <c r="C1591" s="219" t="s">
        <v>23</v>
      </c>
      <c r="D1591" s="219" t="s">
        <v>285</v>
      </c>
      <c r="E1591" s="348">
        <f t="shared" si="24"/>
        <v>26.65</v>
      </c>
      <c r="F1591" s="220"/>
      <c r="G1591" s="220">
        <v>26.65</v>
      </c>
    </row>
    <row r="1592" spans="1:7">
      <c r="A1592" s="219">
        <v>2621</v>
      </c>
      <c r="B1592" s="212" t="s">
        <v>3168</v>
      </c>
      <c r="C1592" s="219" t="s">
        <v>23</v>
      </c>
      <c r="D1592" s="219" t="s">
        <v>285</v>
      </c>
      <c r="E1592" s="348">
        <f t="shared" si="24"/>
        <v>119.06</v>
      </c>
      <c r="F1592" s="220">
        <v>119.06</v>
      </c>
      <c r="G1592" s="220">
        <v>147.6</v>
      </c>
    </row>
    <row r="1593" spans="1:7">
      <c r="A1593" s="219">
        <v>2616</v>
      </c>
      <c r="B1593" s="212" t="s">
        <v>3169</v>
      </c>
      <c r="C1593" s="219" t="s">
        <v>23</v>
      </c>
      <c r="D1593" s="219" t="s">
        <v>285</v>
      </c>
      <c r="E1593" s="348">
        <f t="shared" si="24"/>
        <v>3.37</v>
      </c>
      <c r="F1593" s="220">
        <v>3.37</v>
      </c>
      <c r="G1593" s="220">
        <v>4.17</v>
      </c>
    </row>
    <row r="1594" spans="1:7">
      <c r="A1594" s="219">
        <v>2633</v>
      </c>
      <c r="B1594" s="212" t="s">
        <v>3170</v>
      </c>
      <c r="C1594" s="219" t="s">
        <v>23</v>
      </c>
      <c r="D1594" s="219" t="s">
        <v>285</v>
      </c>
      <c r="E1594" s="348">
        <f t="shared" si="24"/>
        <v>3.81</v>
      </c>
      <c r="F1594" s="220">
        <v>3.81</v>
      </c>
      <c r="G1594" s="220">
        <v>4.72</v>
      </c>
    </row>
    <row r="1595" spans="1:7">
      <c r="A1595" s="219">
        <v>2617</v>
      </c>
      <c r="B1595" s="212" t="s">
        <v>3171</v>
      </c>
      <c r="C1595" s="219" t="s">
        <v>23</v>
      </c>
      <c r="D1595" s="219" t="s">
        <v>285</v>
      </c>
      <c r="E1595" s="348">
        <f t="shared" si="24"/>
        <v>5.18</v>
      </c>
      <c r="F1595" s="220">
        <v>5.18</v>
      </c>
      <c r="G1595" s="220">
        <v>6.42</v>
      </c>
    </row>
    <row r="1596" spans="1:7">
      <c r="A1596" s="219">
        <v>2618</v>
      </c>
      <c r="B1596" s="212" t="s">
        <v>3172</v>
      </c>
      <c r="C1596" s="219" t="s">
        <v>23</v>
      </c>
      <c r="D1596" s="219" t="s">
        <v>285</v>
      </c>
      <c r="E1596" s="348">
        <f t="shared" si="24"/>
        <v>11.79</v>
      </c>
      <c r="F1596" s="220">
        <v>11.79</v>
      </c>
      <c r="G1596" s="220">
        <v>14.62</v>
      </c>
    </row>
    <row r="1597" spans="1:7">
      <c r="A1597" s="219">
        <v>2632</v>
      </c>
      <c r="B1597" s="212" t="s">
        <v>3173</v>
      </c>
      <c r="C1597" s="219" t="s">
        <v>23</v>
      </c>
      <c r="D1597" s="219" t="s">
        <v>285</v>
      </c>
      <c r="E1597" s="348">
        <f t="shared" si="24"/>
        <v>14.38</v>
      </c>
      <c r="F1597" s="220">
        <v>14.38</v>
      </c>
      <c r="G1597" s="220">
        <v>17.829999999999998</v>
      </c>
    </row>
    <row r="1598" spans="1:7">
      <c r="A1598" s="219">
        <v>2631</v>
      </c>
      <c r="B1598" s="212" t="s">
        <v>3174</v>
      </c>
      <c r="C1598" s="219" t="s">
        <v>23</v>
      </c>
      <c r="D1598" s="219" t="s">
        <v>285</v>
      </c>
      <c r="E1598" s="348">
        <f t="shared" si="24"/>
        <v>21.12</v>
      </c>
      <c r="F1598" s="220">
        <v>21.12</v>
      </c>
      <c r="G1598" s="220">
        <v>26.18</v>
      </c>
    </row>
    <row r="1599" spans="1:7">
      <c r="A1599" s="219">
        <v>2619</v>
      </c>
      <c r="B1599" s="212" t="s">
        <v>3175</v>
      </c>
      <c r="C1599" s="219" t="s">
        <v>23</v>
      </c>
      <c r="D1599" s="219" t="s">
        <v>285</v>
      </c>
      <c r="E1599" s="348">
        <f t="shared" si="24"/>
        <v>53.47</v>
      </c>
      <c r="F1599" s="220">
        <v>53.47</v>
      </c>
      <c r="G1599" s="220">
        <v>66.290000000000006</v>
      </c>
    </row>
    <row r="1600" spans="1:7">
      <c r="A1600" s="219">
        <v>2620</v>
      </c>
      <c r="B1600" s="212" t="s">
        <v>3176</v>
      </c>
      <c r="C1600" s="219" t="s">
        <v>23</v>
      </c>
      <c r="D1600" s="219" t="s">
        <v>285</v>
      </c>
      <c r="E1600" s="348">
        <f t="shared" si="24"/>
        <v>70.2</v>
      </c>
      <c r="F1600" s="220">
        <v>70.2</v>
      </c>
      <c r="G1600" s="220">
        <v>87.03</v>
      </c>
    </row>
    <row r="1601" spans="1:7">
      <c r="A1601" s="219">
        <v>40413</v>
      </c>
      <c r="B1601" s="212" t="s">
        <v>3177</v>
      </c>
      <c r="C1601" s="219" t="s">
        <v>23</v>
      </c>
      <c r="D1601" s="219" t="s">
        <v>285</v>
      </c>
      <c r="E1601" s="348">
        <f t="shared" si="24"/>
        <v>19.48</v>
      </c>
      <c r="F1601" s="220"/>
      <c r="G1601" s="220">
        <v>19.48</v>
      </c>
    </row>
    <row r="1602" spans="1:7">
      <c r="A1602" s="219">
        <v>40415</v>
      </c>
      <c r="B1602" s="212" t="s">
        <v>3178</v>
      </c>
      <c r="C1602" s="219" t="s">
        <v>23</v>
      </c>
      <c r="D1602" s="219" t="s">
        <v>285</v>
      </c>
      <c r="E1602" s="348">
        <f t="shared" si="24"/>
        <v>27.77</v>
      </c>
      <c r="F1602" s="220"/>
      <c r="G1602" s="220">
        <v>27.77</v>
      </c>
    </row>
    <row r="1603" spans="1:7">
      <c r="A1603" s="219">
        <v>40417</v>
      </c>
      <c r="B1603" s="212" t="s">
        <v>3179</v>
      </c>
      <c r="C1603" s="219" t="s">
        <v>23</v>
      </c>
      <c r="D1603" s="219" t="s">
        <v>285</v>
      </c>
      <c r="E1603" s="348">
        <f t="shared" si="24"/>
        <v>32.76</v>
      </c>
      <c r="F1603" s="220"/>
      <c r="G1603" s="220">
        <v>32.76</v>
      </c>
    </row>
    <row r="1604" spans="1:7">
      <c r="A1604" s="219">
        <v>39273</v>
      </c>
      <c r="B1604" s="212" t="s">
        <v>3180</v>
      </c>
      <c r="C1604" s="219" t="s">
        <v>23</v>
      </c>
      <c r="D1604" s="219" t="s">
        <v>285</v>
      </c>
      <c r="E1604" s="348">
        <f t="shared" si="24"/>
        <v>2.12</v>
      </c>
      <c r="F1604" s="220">
        <v>2.12</v>
      </c>
      <c r="G1604" s="220">
        <v>2.9</v>
      </c>
    </row>
    <row r="1605" spans="1:7">
      <c r="A1605" s="219">
        <v>39271</v>
      </c>
      <c r="B1605" s="212" t="s">
        <v>3181</v>
      </c>
      <c r="C1605" s="219" t="s">
        <v>23</v>
      </c>
      <c r="D1605" s="219" t="s">
        <v>285</v>
      </c>
      <c r="E1605" s="348">
        <f t="shared" si="24"/>
        <v>1.25</v>
      </c>
      <c r="F1605" s="220">
        <v>1.25</v>
      </c>
      <c r="G1605" s="220">
        <v>1.71</v>
      </c>
    </row>
    <row r="1606" spans="1:7">
      <c r="A1606" s="219">
        <v>39272</v>
      </c>
      <c r="B1606" s="212" t="s">
        <v>3182</v>
      </c>
      <c r="C1606" s="219" t="s">
        <v>23</v>
      </c>
      <c r="D1606" s="219" t="s">
        <v>285</v>
      </c>
      <c r="E1606" s="348">
        <f t="shared" si="24"/>
        <v>1.54</v>
      </c>
      <c r="F1606" s="220">
        <v>1.54</v>
      </c>
      <c r="G1606" s="220">
        <v>2.1</v>
      </c>
    </row>
    <row r="1607" spans="1:7">
      <c r="A1607" s="219">
        <v>1875</v>
      </c>
      <c r="B1607" s="212" t="s">
        <v>3183</v>
      </c>
      <c r="C1607" s="219" t="s">
        <v>23</v>
      </c>
      <c r="D1607" s="219" t="s">
        <v>285</v>
      </c>
      <c r="E1607" s="348">
        <f t="shared" si="24"/>
        <v>3.39</v>
      </c>
      <c r="F1607" s="220">
        <v>3.39</v>
      </c>
      <c r="G1607" s="220">
        <v>4.63</v>
      </c>
    </row>
    <row r="1608" spans="1:7">
      <c r="A1608" s="219">
        <v>1874</v>
      </c>
      <c r="B1608" s="212" t="s">
        <v>1549</v>
      </c>
      <c r="C1608" s="219" t="s">
        <v>23</v>
      </c>
      <c r="D1608" s="219" t="s">
        <v>285</v>
      </c>
      <c r="E1608" s="348">
        <f t="shared" si="24"/>
        <v>2.8</v>
      </c>
      <c r="F1608" s="220">
        <v>2.8</v>
      </c>
      <c r="G1608" s="220">
        <v>3.83</v>
      </c>
    </row>
    <row r="1609" spans="1:7">
      <c r="A1609" s="219">
        <v>1884</v>
      </c>
      <c r="B1609" s="212" t="s">
        <v>3184</v>
      </c>
      <c r="C1609" s="219" t="s">
        <v>23</v>
      </c>
      <c r="D1609" s="219" t="s">
        <v>285</v>
      </c>
      <c r="E1609" s="348">
        <f t="shared" si="24"/>
        <v>2.48</v>
      </c>
      <c r="F1609" s="220">
        <v>2.48</v>
      </c>
      <c r="G1609" s="220">
        <v>3.39</v>
      </c>
    </row>
    <row r="1610" spans="1:7">
      <c r="A1610" s="219">
        <v>1870</v>
      </c>
      <c r="B1610" s="212" t="s">
        <v>3185</v>
      </c>
      <c r="C1610" s="219" t="s">
        <v>23</v>
      </c>
      <c r="D1610" s="219" t="s">
        <v>1699</v>
      </c>
      <c r="E1610" s="348">
        <f t="shared" si="24"/>
        <v>1.62</v>
      </c>
      <c r="F1610" s="220">
        <v>1.62</v>
      </c>
      <c r="G1610" s="220">
        <v>2.21</v>
      </c>
    </row>
    <row r="1611" spans="1:7">
      <c r="A1611" s="219">
        <v>1887</v>
      </c>
      <c r="B1611" s="212" t="s">
        <v>3186</v>
      </c>
      <c r="C1611" s="219" t="s">
        <v>23</v>
      </c>
      <c r="D1611" s="219" t="s">
        <v>285</v>
      </c>
      <c r="E1611" s="348">
        <f t="shared" si="24"/>
        <v>14.08</v>
      </c>
      <c r="F1611" s="220">
        <v>14.08</v>
      </c>
      <c r="G1611" s="220">
        <v>19.21</v>
      </c>
    </row>
    <row r="1612" spans="1:7">
      <c r="A1612" s="219">
        <v>1876</v>
      </c>
      <c r="B1612" s="212" t="s">
        <v>3187</v>
      </c>
      <c r="C1612" s="219" t="s">
        <v>23</v>
      </c>
      <c r="D1612" s="219" t="s">
        <v>285</v>
      </c>
      <c r="E1612" s="348">
        <f t="shared" ref="E1612:E1675" si="25">IF(F1612=0,G1612,F1612)</f>
        <v>5.52</v>
      </c>
      <c r="F1612" s="220">
        <v>5.52</v>
      </c>
      <c r="G1612" s="220">
        <v>7.53</v>
      </c>
    </row>
    <row r="1613" spans="1:7">
      <c r="A1613" s="219">
        <v>1877</v>
      </c>
      <c r="B1613" s="212" t="s">
        <v>3188</v>
      </c>
      <c r="C1613" s="219" t="s">
        <v>23</v>
      </c>
      <c r="D1613" s="219" t="s">
        <v>285</v>
      </c>
      <c r="E1613" s="348">
        <f t="shared" si="25"/>
        <v>14.1</v>
      </c>
      <c r="F1613" s="220">
        <v>14.1</v>
      </c>
      <c r="G1613" s="220">
        <v>19.239999999999998</v>
      </c>
    </row>
    <row r="1614" spans="1:7">
      <c r="A1614" s="219">
        <v>1879</v>
      </c>
      <c r="B1614" s="212" t="s">
        <v>3189</v>
      </c>
      <c r="C1614" s="219" t="s">
        <v>23</v>
      </c>
      <c r="D1614" s="219" t="s">
        <v>285</v>
      </c>
      <c r="E1614" s="348">
        <f t="shared" si="25"/>
        <v>1.64</v>
      </c>
      <c r="F1614" s="220">
        <v>1.64</v>
      </c>
      <c r="G1614" s="220">
        <v>2.2400000000000002</v>
      </c>
    </row>
    <row r="1615" spans="1:7">
      <c r="A1615" s="219">
        <v>1878</v>
      </c>
      <c r="B1615" s="212" t="s">
        <v>3190</v>
      </c>
      <c r="C1615" s="219" t="s">
        <v>23</v>
      </c>
      <c r="D1615" s="219" t="s">
        <v>285</v>
      </c>
      <c r="E1615" s="348">
        <f t="shared" si="25"/>
        <v>28.33</v>
      </c>
      <c r="F1615" s="220">
        <v>28.33</v>
      </c>
      <c r="G1615" s="220">
        <v>38.65</v>
      </c>
    </row>
    <row r="1616" spans="1:7">
      <c r="A1616" s="219">
        <v>37971</v>
      </c>
      <c r="B1616" s="212" t="s">
        <v>3191</v>
      </c>
      <c r="C1616" s="219" t="s">
        <v>23</v>
      </c>
      <c r="D1616" s="219" t="s">
        <v>285</v>
      </c>
      <c r="E1616" s="348">
        <f t="shared" si="25"/>
        <v>4.87</v>
      </c>
      <c r="F1616" s="220">
        <v>4.87</v>
      </c>
      <c r="G1616" s="220">
        <v>5.3</v>
      </c>
    </row>
    <row r="1617" spans="1:7">
      <c r="A1617" s="219">
        <v>37972</v>
      </c>
      <c r="B1617" s="212" t="s">
        <v>3192</v>
      </c>
      <c r="C1617" s="219" t="s">
        <v>23</v>
      </c>
      <c r="D1617" s="219" t="s">
        <v>285</v>
      </c>
      <c r="E1617" s="348">
        <f t="shared" si="25"/>
        <v>6.9</v>
      </c>
      <c r="F1617" s="220">
        <v>6.9</v>
      </c>
      <c r="G1617" s="220">
        <v>7.52</v>
      </c>
    </row>
    <row r="1618" spans="1:7">
      <c r="A1618" s="219">
        <v>37973</v>
      </c>
      <c r="B1618" s="212" t="s">
        <v>3193</v>
      </c>
      <c r="C1618" s="219" t="s">
        <v>23</v>
      </c>
      <c r="D1618" s="219" t="s">
        <v>285</v>
      </c>
      <c r="E1618" s="348">
        <f t="shared" si="25"/>
        <v>12.97</v>
      </c>
      <c r="F1618" s="220">
        <v>12.97</v>
      </c>
      <c r="G1618" s="220">
        <v>14.14</v>
      </c>
    </row>
    <row r="1619" spans="1:7">
      <c r="A1619" s="219">
        <v>1926</v>
      </c>
      <c r="B1619" s="212" t="s">
        <v>3194</v>
      </c>
      <c r="C1619" s="219" t="s">
        <v>23</v>
      </c>
      <c r="D1619" s="219" t="s">
        <v>285</v>
      </c>
      <c r="E1619" s="348">
        <f t="shared" si="25"/>
        <v>2.2599999999999998</v>
      </c>
      <c r="F1619" s="220">
        <v>2.2599999999999998</v>
      </c>
      <c r="G1619" s="220">
        <v>2.13</v>
      </c>
    </row>
    <row r="1620" spans="1:7">
      <c r="A1620" s="219">
        <v>1927</v>
      </c>
      <c r="B1620" s="212" t="s">
        <v>3195</v>
      </c>
      <c r="C1620" s="219" t="s">
        <v>23</v>
      </c>
      <c r="D1620" s="219" t="s">
        <v>285</v>
      </c>
      <c r="E1620" s="348">
        <f t="shared" si="25"/>
        <v>2.54</v>
      </c>
      <c r="F1620" s="220">
        <v>2.54</v>
      </c>
      <c r="G1620" s="220">
        <v>2.39</v>
      </c>
    </row>
    <row r="1621" spans="1:7">
      <c r="A1621" s="219">
        <v>1923</v>
      </c>
      <c r="B1621" s="212" t="s">
        <v>3196</v>
      </c>
      <c r="C1621" s="219" t="s">
        <v>23</v>
      </c>
      <c r="D1621" s="219" t="s">
        <v>285</v>
      </c>
      <c r="E1621" s="348">
        <f t="shared" si="25"/>
        <v>4.63</v>
      </c>
      <c r="F1621" s="220">
        <v>4.63</v>
      </c>
      <c r="G1621" s="220">
        <v>4.3600000000000003</v>
      </c>
    </row>
    <row r="1622" spans="1:7">
      <c r="A1622" s="219">
        <v>1929</v>
      </c>
      <c r="B1622" s="212" t="s">
        <v>3197</v>
      </c>
      <c r="C1622" s="219" t="s">
        <v>23</v>
      </c>
      <c r="D1622" s="219" t="s">
        <v>285</v>
      </c>
      <c r="E1622" s="348">
        <f t="shared" si="25"/>
        <v>5.61</v>
      </c>
      <c r="F1622" s="220">
        <v>5.61</v>
      </c>
      <c r="G1622" s="220">
        <v>5.28</v>
      </c>
    </row>
    <row r="1623" spans="1:7">
      <c r="A1623" s="219">
        <v>1930</v>
      </c>
      <c r="B1623" s="212" t="s">
        <v>3198</v>
      </c>
      <c r="C1623" s="219" t="s">
        <v>23</v>
      </c>
      <c r="D1623" s="219" t="s">
        <v>285</v>
      </c>
      <c r="E1623" s="348">
        <f t="shared" si="25"/>
        <v>9.6</v>
      </c>
      <c r="F1623" s="220">
        <v>9.6</v>
      </c>
      <c r="G1623" s="220">
        <v>9.0399999999999991</v>
      </c>
    </row>
    <row r="1624" spans="1:7">
      <c r="A1624" s="219">
        <v>1924</v>
      </c>
      <c r="B1624" s="212" t="s">
        <v>3199</v>
      </c>
      <c r="C1624" s="219" t="s">
        <v>23</v>
      </c>
      <c r="D1624" s="219" t="s">
        <v>285</v>
      </c>
      <c r="E1624" s="348">
        <f t="shared" si="25"/>
        <v>15.5</v>
      </c>
      <c r="F1624" s="220">
        <v>15.5</v>
      </c>
      <c r="G1624" s="220">
        <v>14.6</v>
      </c>
    </row>
    <row r="1625" spans="1:7">
      <c r="A1625" s="219">
        <v>1922</v>
      </c>
      <c r="B1625" s="212" t="s">
        <v>3200</v>
      </c>
      <c r="C1625" s="219" t="s">
        <v>23</v>
      </c>
      <c r="D1625" s="219" t="s">
        <v>285</v>
      </c>
      <c r="E1625" s="348">
        <f t="shared" si="25"/>
        <v>32.049999999999997</v>
      </c>
      <c r="F1625" s="220">
        <v>32.049999999999997</v>
      </c>
      <c r="G1625" s="220">
        <v>30.19</v>
      </c>
    </row>
    <row r="1626" spans="1:7">
      <c r="A1626" s="219">
        <v>1953</v>
      </c>
      <c r="B1626" s="212" t="s">
        <v>3201</v>
      </c>
      <c r="C1626" s="219" t="s">
        <v>23</v>
      </c>
      <c r="D1626" s="219" t="s">
        <v>285</v>
      </c>
      <c r="E1626" s="348">
        <f t="shared" si="25"/>
        <v>39.130000000000003</v>
      </c>
      <c r="F1626" s="220">
        <v>39.130000000000003</v>
      </c>
      <c r="G1626" s="220">
        <v>36.85</v>
      </c>
    </row>
    <row r="1627" spans="1:7">
      <c r="A1627" s="219">
        <v>1962</v>
      </c>
      <c r="B1627" s="212" t="s">
        <v>3202</v>
      </c>
      <c r="C1627" s="219" t="s">
        <v>23</v>
      </c>
      <c r="D1627" s="219" t="s">
        <v>285</v>
      </c>
      <c r="E1627" s="348">
        <f t="shared" si="25"/>
        <v>190.08</v>
      </c>
      <c r="F1627" s="220">
        <v>190.08</v>
      </c>
      <c r="G1627" s="220">
        <v>179.03</v>
      </c>
    </row>
    <row r="1628" spans="1:7">
      <c r="A1628" s="219">
        <v>1955</v>
      </c>
      <c r="B1628" s="212" t="s">
        <v>3203</v>
      </c>
      <c r="C1628" s="219" t="s">
        <v>23</v>
      </c>
      <c r="D1628" s="219" t="s">
        <v>285</v>
      </c>
      <c r="E1628" s="348">
        <f t="shared" si="25"/>
        <v>2.19</v>
      </c>
      <c r="F1628" s="220">
        <v>2.19</v>
      </c>
      <c r="G1628" s="220">
        <v>2.06</v>
      </c>
    </row>
    <row r="1629" spans="1:7">
      <c r="A1629" s="219">
        <v>1956</v>
      </c>
      <c r="B1629" s="212" t="s">
        <v>1371</v>
      </c>
      <c r="C1629" s="219" t="s">
        <v>23</v>
      </c>
      <c r="D1629" s="219" t="s">
        <v>285</v>
      </c>
      <c r="E1629" s="348">
        <f t="shared" si="25"/>
        <v>3.09</v>
      </c>
      <c r="F1629" s="220">
        <v>3.09</v>
      </c>
      <c r="G1629" s="220">
        <v>2.91</v>
      </c>
    </row>
    <row r="1630" spans="1:7">
      <c r="A1630" s="219">
        <v>1957</v>
      </c>
      <c r="B1630" s="212" t="s">
        <v>3204</v>
      </c>
      <c r="C1630" s="219" t="s">
        <v>23</v>
      </c>
      <c r="D1630" s="219" t="s">
        <v>285</v>
      </c>
      <c r="E1630" s="348">
        <f t="shared" si="25"/>
        <v>6.68</v>
      </c>
      <c r="F1630" s="220">
        <v>6.68</v>
      </c>
      <c r="G1630" s="220">
        <v>6.3</v>
      </c>
    </row>
    <row r="1631" spans="1:7">
      <c r="A1631" s="219">
        <v>1958</v>
      </c>
      <c r="B1631" s="212" t="s">
        <v>1379</v>
      </c>
      <c r="C1631" s="219" t="s">
        <v>23</v>
      </c>
      <c r="D1631" s="219" t="s">
        <v>285</v>
      </c>
      <c r="E1631" s="348">
        <f t="shared" si="25"/>
        <v>12.45</v>
      </c>
      <c r="F1631" s="220">
        <v>12.45</v>
      </c>
      <c r="G1631" s="220">
        <v>11.72</v>
      </c>
    </row>
    <row r="1632" spans="1:7">
      <c r="A1632" s="219">
        <v>1959</v>
      </c>
      <c r="B1632" s="212" t="s">
        <v>1380</v>
      </c>
      <c r="C1632" s="219" t="s">
        <v>23</v>
      </c>
      <c r="D1632" s="219" t="s">
        <v>285</v>
      </c>
      <c r="E1632" s="348">
        <f t="shared" si="25"/>
        <v>13.51</v>
      </c>
      <c r="F1632" s="220">
        <v>13.51</v>
      </c>
      <c r="G1632" s="220">
        <v>12.72</v>
      </c>
    </row>
    <row r="1633" spans="1:7">
      <c r="A1633" s="219">
        <v>1925</v>
      </c>
      <c r="B1633" s="212" t="s">
        <v>3205</v>
      </c>
      <c r="C1633" s="219" t="s">
        <v>23</v>
      </c>
      <c r="D1633" s="219" t="s">
        <v>285</v>
      </c>
      <c r="E1633" s="348">
        <f t="shared" si="25"/>
        <v>35.299999999999997</v>
      </c>
      <c r="F1633" s="220">
        <v>35.299999999999997</v>
      </c>
      <c r="G1633" s="220">
        <v>33.25</v>
      </c>
    </row>
    <row r="1634" spans="1:7">
      <c r="A1634" s="219">
        <v>1960</v>
      </c>
      <c r="B1634" s="212" t="s">
        <v>3206</v>
      </c>
      <c r="C1634" s="219" t="s">
        <v>23</v>
      </c>
      <c r="D1634" s="219" t="s">
        <v>285</v>
      </c>
      <c r="E1634" s="348">
        <f t="shared" si="25"/>
        <v>54.2</v>
      </c>
      <c r="F1634" s="220">
        <v>54.2</v>
      </c>
      <c r="G1634" s="220">
        <v>51.05</v>
      </c>
    </row>
    <row r="1635" spans="1:7">
      <c r="A1635" s="219">
        <v>1961</v>
      </c>
      <c r="B1635" s="212" t="s">
        <v>3207</v>
      </c>
      <c r="C1635" s="219" t="s">
        <v>23</v>
      </c>
      <c r="D1635" s="219" t="s">
        <v>285</v>
      </c>
      <c r="E1635" s="348">
        <f t="shared" si="25"/>
        <v>69.44</v>
      </c>
      <c r="F1635" s="220">
        <v>69.44</v>
      </c>
      <c r="G1635" s="220">
        <v>65.400000000000006</v>
      </c>
    </row>
    <row r="1636" spans="1:7">
      <c r="A1636" s="219">
        <v>38423</v>
      </c>
      <c r="B1636" s="212" t="s">
        <v>3208</v>
      </c>
      <c r="C1636" s="219" t="s">
        <v>23</v>
      </c>
      <c r="D1636" s="219" t="s">
        <v>285</v>
      </c>
      <c r="E1636" s="348">
        <f t="shared" si="25"/>
        <v>35.69</v>
      </c>
      <c r="F1636" s="220">
        <v>35.69</v>
      </c>
      <c r="G1636" s="220">
        <v>38.14</v>
      </c>
    </row>
    <row r="1637" spans="1:7">
      <c r="A1637" s="219">
        <v>39866</v>
      </c>
      <c r="B1637" s="212" t="s">
        <v>3209</v>
      </c>
      <c r="C1637" s="219" t="s">
        <v>23</v>
      </c>
      <c r="D1637" s="219" t="s">
        <v>285</v>
      </c>
      <c r="E1637" s="348">
        <f t="shared" si="25"/>
        <v>18.079999999999998</v>
      </c>
      <c r="F1637" s="220"/>
      <c r="G1637" s="220">
        <v>18.079999999999998</v>
      </c>
    </row>
    <row r="1638" spans="1:7">
      <c r="A1638" s="219">
        <v>39867</v>
      </c>
      <c r="B1638" s="212" t="s">
        <v>3210</v>
      </c>
      <c r="C1638" s="219" t="s">
        <v>23</v>
      </c>
      <c r="D1638" s="219" t="s">
        <v>285</v>
      </c>
      <c r="E1638" s="348">
        <f t="shared" si="25"/>
        <v>40.19</v>
      </c>
      <c r="F1638" s="220"/>
      <c r="G1638" s="220">
        <v>40.19</v>
      </c>
    </row>
    <row r="1639" spans="1:7">
      <c r="A1639" s="219">
        <v>39868</v>
      </c>
      <c r="B1639" s="212" t="s">
        <v>3211</v>
      </c>
      <c r="C1639" s="219" t="s">
        <v>23</v>
      </c>
      <c r="D1639" s="219" t="s">
        <v>285</v>
      </c>
      <c r="E1639" s="348">
        <f t="shared" si="25"/>
        <v>72.41</v>
      </c>
      <c r="F1639" s="220"/>
      <c r="G1639" s="220">
        <v>72.41</v>
      </c>
    </row>
    <row r="1640" spans="1:7">
      <c r="A1640" s="219">
        <v>37999</v>
      </c>
      <c r="B1640" s="212" t="s">
        <v>3212</v>
      </c>
      <c r="C1640" s="219" t="s">
        <v>23</v>
      </c>
      <c r="D1640" s="219" t="s">
        <v>285</v>
      </c>
      <c r="E1640" s="348">
        <f t="shared" si="25"/>
        <v>8.1999999999999993</v>
      </c>
      <c r="F1640" s="220">
        <v>8.1999999999999993</v>
      </c>
      <c r="G1640" s="220">
        <v>8.94</v>
      </c>
    </row>
    <row r="1641" spans="1:7">
      <c r="A1641" s="219">
        <v>38000</v>
      </c>
      <c r="B1641" s="212" t="s">
        <v>3213</v>
      </c>
      <c r="C1641" s="219" t="s">
        <v>23</v>
      </c>
      <c r="D1641" s="219" t="s">
        <v>285</v>
      </c>
      <c r="E1641" s="348">
        <f t="shared" si="25"/>
        <v>9.58</v>
      </c>
      <c r="F1641" s="220">
        <v>9.58</v>
      </c>
      <c r="G1641" s="220">
        <v>10.44</v>
      </c>
    </row>
    <row r="1642" spans="1:7">
      <c r="A1642" s="219">
        <v>38129</v>
      </c>
      <c r="B1642" s="212" t="s">
        <v>3214</v>
      </c>
      <c r="C1642" s="219" t="s">
        <v>23</v>
      </c>
      <c r="D1642" s="219" t="s">
        <v>285</v>
      </c>
      <c r="E1642" s="348">
        <f t="shared" si="25"/>
        <v>5.0999999999999996</v>
      </c>
      <c r="F1642" s="220">
        <v>5.0999999999999996</v>
      </c>
      <c r="G1642" s="220">
        <v>4.8</v>
      </c>
    </row>
    <row r="1643" spans="1:7">
      <c r="A1643" s="219">
        <v>38025</v>
      </c>
      <c r="B1643" s="212" t="s">
        <v>3215</v>
      </c>
      <c r="C1643" s="219" t="s">
        <v>23</v>
      </c>
      <c r="D1643" s="219" t="s">
        <v>285</v>
      </c>
      <c r="E1643" s="348">
        <f t="shared" si="25"/>
        <v>6.92</v>
      </c>
      <c r="F1643" s="220">
        <v>6.92</v>
      </c>
      <c r="G1643" s="220">
        <v>6.52</v>
      </c>
    </row>
    <row r="1644" spans="1:7">
      <c r="A1644" s="219">
        <v>38026</v>
      </c>
      <c r="B1644" s="212" t="s">
        <v>3216</v>
      </c>
      <c r="C1644" s="219" t="s">
        <v>23</v>
      </c>
      <c r="D1644" s="219" t="s">
        <v>285</v>
      </c>
      <c r="E1644" s="348">
        <f t="shared" si="25"/>
        <v>17.079999999999998</v>
      </c>
      <c r="F1644" s="220">
        <v>17.079999999999998</v>
      </c>
      <c r="G1644" s="220">
        <v>16.09</v>
      </c>
    </row>
    <row r="1645" spans="1:7">
      <c r="A1645" s="219">
        <v>1858</v>
      </c>
      <c r="B1645" s="212" t="s">
        <v>3217</v>
      </c>
      <c r="C1645" s="219" t="s">
        <v>23</v>
      </c>
      <c r="D1645" s="219" t="s">
        <v>285</v>
      </c>
      <c r="E1645" s="348">
        <f t="shared" si="25"/>
        <v>55.3</v>
      </c>
      <c r="F1645" s="220">
        <v>55.3</v>
      </c>
      <c r="G1645" s="220">
        <v>59.1</v>
      </c>
    </row>
    <row r="1646" spans="1:7">
      <c r="A1646" s="219">
        <v>1844</v>
      </c>
      <c r="B1646" s="212" t="s">
        <v>3218</v>
      </c>
      <c r="C1646" s="219" t="s">
        <v>23</v>
      </c>
      <c r="D1646" s="219" t="s">
        <v>285</v>
      </c>
      <c r="E1646" s="348">
        <f t="shared" si="25"/>
        <v>126.66</v>
      </c>
      <c r="F1646" s="220">
        <v>126.66</v>
      </c>
      <c r="G1646" s="220">
        <v>135.36000000000001</v>
      </c>
    </row>
    <row r="1647" spans="1:7">
      <c r="A1647" s="219">
        <v>1863</v>
      </c>
      <c r="B1647" s="212" t="s">
        <v>3219</v>
      </c>
      <c r="C1647" s="219" t="s">
        <v>23</v>
      </c>
      <c r="D1647" s="219" t="s">
        <v>285</v>
      </c>
      <c r="E1647" s="348">
        <f t="shared" si="25"/>
        <v>58.85</v>
      </c>
      <c r="F1647" s="220">
        <v>58.85</v>
      </c>
      <c r="G1647" s="220">
        <v>62.89</v>
      </c>
    </row>
    <row r="1648" spans="1:7">
      <c r="A1648" s="219">
        <v>1865</v>
      </c>
      <c r="B1648" s="212" t="s">
        <v>3220</v>
      </c>
      <c r="C1648" s="219" t="s">
        <v>23</v>
      </c>
      <c r="D1648" s="219" t="s">
        <v>285</v>
      </c>
      <c r="E1648" s="348">
        <f t="shared" si="25"/>
        <v>153.34</v>
      </c>
      <c r="F1648" s="220">
        <v>153.34</v>
      </c>
      <c r="G1648" s="220">
        <v>163.87</v>
      </c>
    </row>
    <row r="1649" spans="1:7">
      <c r="A1649" s="219">
        <v>36355</v>
      </c>
      <c r="B1649" s="212" t="s">
        <v>3221</v>
      </c>
      <c r="C1649" s="219" t="s">
        <v>23</v>
      </c>
      <c r="D1649" s="219" t="s">
        <v>285</v>
      </c>
      <c r="E1649" s="348">
        <f t="shared" si="25"/>
        <v>9.02</v>
      </c>
      <c r="F1649" s="220"/>
      <c r="G1649" s="220">
        <v>9.02</v>
      </c>
    </row>
    <row r="1650" spans="1:7">
      <c r="A1650" s="219">
        <v>36356</v>
      </c>
      <c r="B1650" s="212" t="s">
        <v>3222</v>
      </c>
      <c r="C1650" s="219" t="s">
        <v>23</v>
      </c>
      <c r="D1650" s="219" t="s">
        <v>285</v>
      </c>
      <c r="E1650" s="348">
        <f t="shared" si="25"/>
        <v>14.5</v>
      </c>
      <c r="F1650" s="220"/>
      <c r="G1650" s="220">
        <v>14.5</v>
      </c>
    </row>
    <row r="1651" spans="1:7">
      <c r="A1651" s="219">
        <v>1940</v>
      </c>
      <c r="B1651" s="212" t="s">
        <v>3223</v>
      </c>
      <c r="C1651" s="219" t="s">
        <v>23</v>
      </c>
      <c r="D1651" s="219" t="s">
        <v>285</v>
      </c>
      <c r="E1651" s="348">
        <f t="shared" si="25"/>
        <v>34.49</v>
      </c>
      <c r="F1651" s="220">
        <v>34.49</v>
      </c>
      <c r="G1651" s="220">
        <v>32.479999999999997</v>
      </c>
    </row>
    <row r="1652" spans="1:7">
      <c r="A1652" s="219">
        <v>1939</v>
      </c>
      <c r="B1652" s="212" t="s">
        <v>3224</v>
      </c>
      <c r="C1652" s="219" t="s">
        <v>23</v>
      </c>
      <c r="D1652" s="219" t="s">
        <v>285</v>
      </c>
      <c r="E1652" s="348">
        <f t="shared" si="25"/>
        <v>9.4600000000000009</v>
      </c>
      <c r="F1652" s="220">
        <v>9.4600000000000009</v>
      </c>
      <c r="G1652" s="220">
        <v>8.91</v>
      </c>
    </row>
    <row r="1653" spans="1:7">
      <c r="A1653" s="219">
        <v>1937</v>
      </c>
      <c r="B1653" s="212" t="s">
        <v>3225</v>
      </c>
      <c r="C1653" s="219" t="s">
        <v>23</v>
      </c>
      <c r="D1653" s="219" t="s">
        <v>285</v>
      </c>
      <c r="E1653" s="348">
        <f t="shared" si="25"/>
        <v>5.82</v>
      </c>
      <c r="F1653" s="220">
        <v>5.82</v>
      </c>
      <c r="G1653" s="220">
        <v>5.48</v>
      </c>
    </row>
    <row r="1654" spans="1:7">
      <c r="A1654" s="219">
        <v>1938</v>
      </c>
      <c r="B1654" s="212" t="s">
        <v>3226</v>
      </c>
      <c r="C1654" s="219" t="s">
        <v>23</v>
      </c>
      <c r="D1654" s="219" t="s">
        <v>285</v>
      </c>
      <c r="E1654" s="348">
        <f t="shared" si="25"/>
        <v>6.62</v>
      </c>
      <c r="F1654" s="220">
        <v>6.62</v>
      </c>
      <c r="G1654" s="220">
        <v>6.23</v>
      </c>
    </row>
    <row r="1655" spans="1:7">
      <c r="A1655" s="219">
        <v>1966</v>
      </c>
      <c r="B1655" s="212" t="s">
        <v>3227</v>
      </c>
      <c r="C1655" s="219" t="s">
        <v>23</v>
      </c>
      <c r="D1655" s="219" t="s">
        <v>285</v>
      </c>
      <c r="E1655" s="348">
        <f t="shared" si="25"/>
        <v>23.47</v>
      </c>
      <c r="F1655" s="220">
        <v>23.47</v>
      </c>
      <c r="G1655" s="220">
        <v>25.08</v>
      </c>
    </row>
    <row r="1656" spans="1:7">
      <c r="A1656" s="219">
        <v>1933</v>
      </c>
      <c r="B1656" s="212" t="s">
        <v>3228</v>
      </c>
      <c r="C1656" s="219" t="s">
        <v>23</v>
      </c>
      <c r="D1656" s="219" t="s">
        <v>285</v>
      </c>
      <c r="E1656" s="348">
        <f t="shared" si="25"/>
        <v>5.0599999999999996</v>
      </c>
      <c r="F1656" s="220">
        <v>5.0599999999999996</v>
      </c>
      <c r="G1656" s="220">
        <v>5.4</v>
      </c>
    </row>
    <row r="1657" spans="1:7">
      <c r="A1657" s="219">
        <v>1932</v>
      </c>
      <c r="B1657" s="212" t="s">
        <v>3229</v>
      </c>
      <c r="C1657" s="219" t="s">
        <v>23</v>
      </c>
      <c r="D1657" s="219" t="s">
        <v>285</v>
      </c>
      <c r="E1657" s="348">
        <f t="shared" si="25"/>
        <v>11.57</v>
      </c>
      <c r="F1657" s="220">
        <v>11.57</v>
      </c>
      <c r="G1657" s="220">
        <v>12.37</v>
      </c>
    </row>
    <row r="1658" spans="1:7">
      <c r="A1658" s="219">
        <v>1951</v>
      </c>
      <c r="B1658" s="212" t="s">
        <v>3230</v>
      </c>
      <c r="C1658" s="219" t="s">
        <v>23</v>
      </c>
      <c r="D1658" s="219" t="s">
        <v>285</v>
      </c>
      <c r="E1658" s="348">
        <f t="shared" si="25"/>
        <v>24.15</v>
      </c>
      <c r="F1658" s="220">
        <v>24.15</v>
      </c>
      <c r="G1658" s="220">
        <v>25.8</v>
      </c>
    </row>
    <row r="1659" spans="1:7">
      <c r="A1659" s="219">
        <v>1970</v>
      </c>
      <c r="B1659" s="212" t="s">
        <v>538</v>
      </c>
      <c r="C1659" s="219" t="s">
        <v>23</v>
      </c>
      <c r="D1659" s="219" t="s">
        <v>285</v>
      </c>
      <c r="E1659" s="348">
        <f t="shared" si="25"/>
        <v>58.67</v>
      </c>
      <c r="F1659" s="220">
        <v>58.67</v>
      </c>
      <c r="G1659" s="220">
        <v>62.69</v>
      </c>
    </row>
    <row r="1660" spans="1:7">
      <c r="A1660" s="219">
        <v>1967</v>
      </c>
      <c r="B1660" s="212" t="s">
        <v>3231</v>
      </c>
      <c r="C1660" s="219" t="s">
        <v>23</v>
      </c>
      <c r="D1660" s="219" t="s">
        <v>285</v>
      </c>
      <c r="E1660" s="348">
        <f t="shared" si="25"/>
        <v>6.96</v>
      </c>
      <c r="F1660" s="220">
        <v>6.96</v>
      </c>
      <c r="G1660" s="220">
        <v>7.44</v>
      </c>
    </row>
    <row r="1661" spans="1:7">
      <c r="A1661" s="219">
        <v>1968</v>
      </c>
      <c r="B1661" s="212" t="s">
        <v>3232</v>
      </c>
      <c r="C1661" s="219" t="s">
        <v>23</v>
      </c>
      <c r="D1661" s="219" t="s">
        <v>285</v>
      </c>
      <c r="E1661" s="348">
        <f t="shared" si="25"/>
        <v>13.77</v>
      </c>
      <c r="F1661" s="220">
        <v>13.77</v>
      </c>
      <c r="G1661" s="220">
        <v>14.71</v>
      </c>
    </row>
    <row r="1662" spans="1:7">
      <c r="A1662" s="219">
        <v>1969</v>
      </c>
      <c r="B1662" s="212" t="s">
        <v>3233</v>
      </c>
      <c r="C1662" s="219" t="s">
        <v>23</v>
      </c>
      <c r="D1662" s="219" t="s">
        <v>285</v>
      </c>
      <c r="E1662" s="348">
        <f t="shared" si="25"/>
        <v>44.82</v>
      </c>
      <c r="F1662" s="220">
        <v>44.82</v>
      </c>
      <c r="G1662" s="220">
        <v>47.9</v>
      </c>
    </row>
    <row r="1663" spans="1:7">
      <c r="A1663" s="219">
        <v>1827</v>
      </c>
      <c r="B1663" s="212" t="s">
        <v>3234</v>
      </c>
      <c r="C1663" s="219" t="s">
        <v>23</v>
      </c>
      <c r="D1663" s="219" t="s">
        <v>285</v>
      </c>
      <c r="E1663" s="348">
        <f t="shared" si="25"/>
        <v>146.72999999999999</v>
      </c>
      <c r="F1663" s="220"/>
      <c r="G1663" s="220">
        <v>146.72999999999999</v>
      </c>
    </row>
    <row r="1664" spans="1:7">
      <c r="A1664" s="219">
        <v>1831</v>
      </c>
      <c r="B1664" s="212" t="s">
        <v>3235</v>
      </c>
      <c r="C1664" s="219" t="s">
        <v>23</v>
      </c>
      <c r="D1664" s="219" t="s">
        <v>285</v>
      </c>
      <c r="E1664" s="348">
        <f t="shared" si="25"/>
        <v>32.03</v>
      </c>
      <c r="F1664" s="220"/>
      <c r="G1664" s="220">
        <v>32.03</v>
      </c>
    </row>
    <row r="1665" spans="1:7">
      <c r="A1665" s="219">
        <v>1825</v>
      </c>
      <c r="B1665" s="212" t="s">
        <v>3236</v>
      </c>
      <c r="C1665" s="219" t="s">
        <v>23</v>
      </c>
      <c r="D1665" s="219" t="s">
        <v>285</v>
      </c>
      <c r="E1665" s="348">
        <f t="shared" si="25"/>
        <v>79.05</v>
      </c>
      <c r="F1665" s="220"/>
      <c r="G1665" s="220">
        <v>79.05</v>
      </c>
    </row>
    <row r="1666" spans="1:7">
      <c r="A1666" s="219">
        <v>1828</v>
      </c>
      <c r="B1666" s="212" t="s">
        <v>3237</v>
      </c>
      <c r="C1666" s="219" t="s">
        <v>23</v>
      </c>
      <c r="D1666" s="219" t="s">
        <v>285</v>
      </c>
      <c r="E1666" s="348">
        <f t="shared" si="25"/>
        <v>179.06</v>
      </c>
      <c r="F1666" s="220"/>
      <c r="G1666" s="220">
        <v>179.06</v>
      </c>
    </row>
    <row r="1667" spans="1:7">
      <c r="A1667" s="219">
        <v>1845</v>
      </c>
      <c r="B1667" s="212" t="s">
        <v>3238</v>
      </c>
      <c r="C1667" s="219" t="s">
        <v>23</v>
      </c>
      <c r="D1667" s="219" t="s">
        <v>285</v>
      </c>
      <c r="E1667" s="348">
        <f t="shared" si="25"/>
        <v>40.14</v>
      </c>
      <c r="F1667" s="220"/>
      <c r="G1667" s="220">
        <v>40.14</v>
      </c>
    </row>
    <row r="1668" spans="1:7">
      <c r="A1668" s="219">
        <v>1824</v>
      </c>
      <c r="B1668" s="212" t="s">
        <v>3239</v>
      </c>
      <c r="C1668" s="219" t="s">
        <v>23</v>
      </c>
      <c r="D1668" s="219" t="s">
        <v>285</v>
      </c>
      <c r="E1668" s="348">
        <f t="shared" si="25"/>
        <v>94.77</v>
      </c>
      <c r="F1668" s="220"/>
      <c r="G1668" s="220">
        <v>94.77</v>
      </c>
    </row>
    <row r="1669" spans="1:7">
      <c r="A1669" s="219">
        <v>42693</v>
      </c>
      <c r="B1669" s="212" t="s">
        <v>3240</v>
      </c>
      <c r="C1669" s="219" t="s">
        <v>23</v>
      </c>
      <c r="D1669" s="219" t="s">
        <v>285</v>
      </c>
      <c r="E1669" s="348">
        <f t="shared" si="25"/>
        <v>430.77</v>
      </c>
      <c r="F1669" s="220">
        <v>430.77</v>
      </c>
      <c r="G1669" s="220">
        <v>460.35</v>
      </c>
    </row>
    <row r="1670" spans="1:7">
      <c r="A1670" s="219">
        <v>42695</v>
      </c>
      <c r="B1670" s="212" t="s">
        <v>3241</v>
      </c>
      <c r="C1670" s="219" t="s">
        <v>23</v>
      </c>
      <c r="D1670" s="219" t="s">
        <v>285</v>
      </c>
      <c r="E1670" s="348">
        <f t="shared" si="25"/>
        <v>300.95999999999998</v>
      </c>
      <c r="F1670" s="220">
        <v>300.95999999999998</v>
      </c>
      <c r="G1670" s="220">
        <v>321.62</v>
      </c>
    </row>
    <row r="1671" spans="1:7">
      <c r="A1671" s="219">
        <v>42694</v>
      </c>
      <c r="B1671" s="212" t="s">
        <v>3242</v>
      </c>
      <c r="C1671" s="219" t="s">
        <v>23</v>
      </c>
      <c r="D1671" s="219" t="s">
        <v>285</v>
      </c>
      <c r="E1671" s="348">
        <f t="shared" si="25"/>
        <v>576.46</v>
      </c>
      <c r="F1671" s="220">
        <v>576.46</v>
      </c>
      <c r="G1671" s="220">
        <v>616.04</v>
      </c>
    </row>
    <row r="1672" spans="1:7">
      <c r="A1672" s="219">
        <v>20097</v>
      </c>
      <c r="B1672" s="212" t="s">
        <v>3243</v>
      </c>
      <c r="C1672" s="219" t="s">
        <v>23</v>
      </c>
      <c r="D1672" s="219" t="s">
        <v>285</v>
      </c>
      <c r="E1672" s="348">
        <f t="shared" si="25"/>
        <v>24.99</v>
      </c>
      <c r="F1672" s="220">
        <v>24.99</v>
      </c>
      <c r="G1672" s="220">
        <v>26.71</v>
      </c>
    </row>
    <row r="1673" spans="1:7">
      <c r="A1673" s="219">
        <v>20098</v>
      </c>
      <c r="B1673" s="212" t="s">
        <v>3244</v>
      </c>
      <c r="C1673" s="219" t="s">
        <v>23</v>
      </c>
      <c r="D1673" s="219" t="s">
        <v>285</v>
      </c>
      <c r="E1673" s="348">
        <f t="shared" si="25"/>
        <v>102.15</v>
      </c>
      <c r="F1673" s="220">
        <v>102.15</v>
      </c>
      <c r="G1673" s="220">
        <v>109.17</v>
      </c>
    </row>
    <row r="1674" spans="1:7">
      <c r="A1674" s="219">
        <v>20096</v>
      </c>
      <c r="B1674" s="212" t="s">
        <v>3245</v>
      </c>
      <c r="C1674" s="219" t="s">
        <v>23</v>
      </c>
      <c r="D1674" s="219" t="s">
        <v>285</v>
      </c>
      <c r="E1674" s="348">
        <f t="shared" si="25"/>
        <v>25.87</v>
      </c>
      <c r="F1674" s="220">
        <v>25.87</v>
      </c>
      <c r="G1674" s="220">
        <v>27.65</v>
      </c>
    </row>
    <row r="1675" spans="1:7">
      <c r="A1675" s="219">
        <v>44472</v>
      </c>
      <c r="B1675" s="212" t="s">
        <v>3246</v>
      </c>
      <c r="C1675" s="219" t="s">
        <v>23</v>
      </c>
      <c r="D1675" s="219" t="s">
        <v>285</v>
      </c>
      <c r="E1675" s="348">
        <f t="shared" si="25"/>
        <v>55.44</v>
      </c>
      <c r="F1675" s="220"/>
      <c r="G1675" s="220">
        <v>55.44</v>
      </c>
    </row>
    <row r="1676" spans="1:7">
      <c r="A1676" s="219">
        <v>38369</v>
      </c>
      <c r="B1676" s="212" t="s">
        <v>3247</v>
      </c>
      <c r="C1676" s="219" t="s">
        <v>23</v>
      </c>
      <c r="D1676" s="219" t="s">
        <v>285</v>
      </c>
      <c r="E1676" s="348">
        <f t="shared" ref="E1676:E1739" si="26">IF(F1676=0,G1676,F1676)</f>
        <v>22.66</v>
      </c>
      <c r="F1676" s="220">
        <v>22.66</v>
      </c>
      <c r="G1676" s="220">
        <v>20.010000000000002</v>
      </c>
    </row>
    <row r="1677" spans="1:7">
      <c r="A1677" s="219">
        <v>38370</v>
      </c>
      <c r="B1677" s="212" t="s">
        <v>3248</v>
      </c>
      <c r="C1677" s="219" t="s">
        <v>23</v>
      </c>
      <c r="D1677" s="219" t="s">
        <v>285</v>
      </c>
      <c r="E1677" s="348">
        <f t="shared" si="26"/>
        <v>22.66</v>
      </c>
      <c r="F1677" s="220">
        <v>22.66</v>
      </c>
      <c r="G1677" s="220">
        <v>20.010000000000002</v>
      </c>
    </row>
    <row r="1678" spans="1:7">
      <c r="A1678" s="219">
        <v>38372</v>
      </c>
      <c r="B1678" s="212" t="s">
        <v>3249</v>
      </c>
      <c r="C1678" s="219" t="s">
        <v>23</v>
      </c>
      <c r="D1678" s="219" t="s">
        <v>285</v>
      </c>
      <c r="E1678" s="348">
        <f t="shared" si="26"/>
        <v>20.09</v>
      </c>
      <c r="F1678" s="220">
        <v>20.09</v>
      </c>
      <c r="G1678" s="220">
        <v>25.37</v>
      </c>
    </row>
    <row r="1679" spans="1:7">
      <c r="A1679" s="219">
        <v>2358</v>
      </c>
      <c r="B1679" s="212" t="s">
        <v>3250</v>
      </c>
      <c r="C1679" s="219" t="s">
        <v>134</v>
      </c>
      <c r="D1679" s="219" t="s">
        <v>285</v>
      </c>
      <c r="E1679" s="348">
        <f t="shared" si="26"/>
        <v>16.86</v>
      </c>
      <c r="F1679" s="220">
        <v>16.86</v>
      </c>
      <c r="G1679" s="220">
        <v>59.17</v>
      </c>
    </row>
    <row r="1680" spans="1:7">
      <c r="A1680" s="219">
        <v>40807</v>
      </c>
      <c r="B1680" s="212" t="s">
        <v>3251</v>
      </c>
      <c r="C1680" s="219" t="s">
        <v>426</v>
      </c>
      <c r="D1680" s="219" t="s">
        <v>285</v>
      </c>
      <c r="E1680" s="348">
        <f t="shared" si="26"/>
        <v>2973.86</v>
      </c>
      <c r="F1680" s="220">
        <v>2973.86</v>
      </c>
      <c r="G1680" s="220">
        <v>10363.57</v>
      </c>
    </row>
    <row r="1681" spans="1:7">
      <c r="A1681" s="219">
        <v>44330</v>
      </c>
      <c r="B1681" s="212" t="s">
        <v>3252</v>
      </c>
      <c r="C1681" s="219" t="s">
        <v>168</v>
      </c>
      <c r="D1681" s="219" t="s">
        <v>285</v>
      </c>
      <c r="E1681" s="348">
        <f t="shared" si="26"/>
        <v>9.92</v>
      </c>
      <c r="F1681" s="220">
        <v>9.92</v>
      </c>
      <c r="G1681" s="220">
        <v>10.66</v>
      </c>
    </row>
    <row r="1682" spans="1:7">
      <c r="A1682" s="219">
        <v>43144</v>
      </c>
      <c r="B1682" s="212" t="s">
        <v>3253</v>
      </c>
      <c r="C1682" s="219" t="s">
        <v>63</v>
      </c>
      <c r="D1682" s="219" t="s">
        <v>285</v>
      </c>
      <c r="E1682" s="348">
        <f t="shared" si="26"/>
        <v>38.880000000000003</v>
      </c>
      <c r="F1682" s="220">
        <v>38.880000000000003</v>
      </c>
      <c r="G1682" s="220">
        <v>38.72</v>
      </c>
    </row>
    <row r="1683" spans="1:7">
      <c r="A1683" s="219">
        <v>39397</v>
      </c>
      <c r="B1683" s="212" t="s">
        <v>3254</v>
      </c>
      <c r="C1683" s="219" t="s">
        <v>168</v>
      </c>
      <c r="D1683" s="219" t="s">
        <v>285</v>
      </c>
      <c r="E1683" s="348">
        <f t="shared" si="26"/>
        <v>17.72</v>
      </c>
      <c r="F1683" s="220">
        <v>17.72</v>
      </c>
      <c r="G1683" s="220">
        <v>17.649999999999999</v>
      </c>
    </row>
    <row r="1684" spans="1:7">
      <c r="A1684" s="219">
        <v>2692</v>
      </c>
      <c r="B1684" s="212" t="s">
        <v>1242</v>
      </c>
      <c r="C1684" s="219" t="s">
        <v>168</v>
      </c>
      <c r="D1684" s="219" t="s">
        <v>285</v>
      </c>
      <c r="E1684" s="348">
        <f t="shared" si="26"/>
        <v>7.15</v>
      </c>
      <c r="F1684" s="220">
        <v>7.15</v>
      </c>
      <c r="G1684" s="220">
        <v>7.12</v>
      </c>
    </row>
    <row r="1685" spans="1:7">
      <c r="A1685" s="219">
        <v>44329</v>
      </c>
      <c r="B1685" s="212" t="s">
        <v>3255</v>
      </c>
      <c r="C1685" s="219" t="s">
        <v>168</v>
      </c>
      <c r="D1685" s="219" t="s">
        <v>285</v>
      </c>
      <c r="E1685" s="348">
        <f t="shared" si="26"/>
        <v>13.01</v>
      </c>
      <c r="F1685" s="220">
        <v>13.01</v>
      </c>
      <c r="G1685" s="220">
        <v>13.98</v>
      </c>
    </row>
    <row r="1686" spans="1:7">
      <c r="A1686" s="219">
        <v>5318</v>
      </c>
      <c r="B1686" s="212" t="s">
        <v>3256</v>
      </c>
      <c r="C1686" s="219" t="s">
        <v>168</v>
      </c>
      <c r="D1686" s="219" t="s">
        <v>1699</v>
      </c>
      <c r="E1686" s="348">
        <f t="shared" si="26"/>
        <v>21.03</v>
      </c>
      <c r="F1686" s="220">
        <v>21.03</v>
      </c>
      <c r="G1686" s="220">
        <v>22.6</v>
      </c>
    </row>
    <row r="1687" spans="1:7">
      <c r="A1687" s="219">
        <v>5330</v>
      </c>
      <c r="B1687" s="212" t="s">
        <v>3257</v>
      </c>
      <c r="C1687" s="219" t="s">
        <v>168</v>
      </c>
      <c r="D1687" s="219" t="s">
        <v>285</v>
      </c>
      <c r="E1687" s="348">
        <f t="shared" si="26"/>
        <v>47.93</v>
      </c>
      <c r="F1687" s="220">
        <v>47.93</v>
      </c>
      <c r="G1687" s="220">
        <v>51.51</v>
      </c>
    </row>
    <row r="1688" spans="1:7">
      <c r="A1688" s="219">
        <v>44532</v>
      </c>
      <c r="B1688" s="212" t="s">
        <v>3258</v>
      </c>
      <c r="C1688" s="219" t="s">
        <v>23</v>
      </c>
      <c r="D1688" s="219" t="s">
        <v>285</v>
      </c>
      <c r="E1688" s="348">
        <f t="shared" si="26"/>
        <v>25.28</v>
      </c>
      <c r="F1688" s="220">
        <v>25.28</v>
      </c>
      <c r="G1688" s="220">
        <v>41.39</v>
      </c>
    </row>
    <row r="1689" spans="1:7">
      <c r="A1689" s="219">
        <v>44531</v>
      </c>
      <c r="B1689" s="212" t="s">
        <v>3259</v>
      </c>
      <c r="C1689" s="219" t="s">
        <v>23</v>
      </c>
      <c r="D1689" s="219" t="s">
        <v>285</v>
      </c>
      <c r="E1689" s="348">
        <f t="shared" si="26"/>
        <v>80.37</v>
      </c>
      <c r="F1689" s="220">
        <v>80.37</v>
      </c>
      <c r="G1689" s="220">
        <v>131.54</v>
      </c>
    </row>
    <row r="1690" spans="1:7">
      <c r="A1690" s="219">
        <v>13887</v>
      </c>
      <c r="B1690" s="212" t="s">
        <v>1336</v>
      </c>
      <c r="C1690" s="219" t="s">
        <v>23</v>
      </c>
      <c r="D1690" s="219" t="s">
        <v>285</v>
      </c>
      <c r="E1690" s="348">
        <f t="shared" si="26"/>
        <v>461.44</v>
      </c>
      <c r="F1690" s="220">
        <v>461.44</v>
      </c>
      <c r="G1690" s="220">
        <v>755.25</v>
      </c>
    </row>
    <row r="1691" spans="1:7">
      <c r="A1691" s="219">
        <v>38140</v>
      </c>
      <c r="B1691" s="212" t="s">
        <v>3260</v>
      </c>
      <c r="C1691" s="219" t="s">
        <v>23</v>
      </c>
      <c r="D1691" s="219" t="s">
        <v>1699</v>
      </c>
      <c r="E1691" s="348">
        <f t="shared" si="26"/>
        <v>19.489999999999998</v>
      </c>
      <c r="F1691" s="220">
        <v>19.489999999999998</v>
      </c>
      <c r="G1691" s="220">
        <v>31.9</v>
      </c>
    </row>
    <row r="1692" spans="1:7">
      <c r="A1692" s="219">
        <v>44495</v>
      </c>
      <c r="B1692" s="212" t="s">
        <v>3261</v>
      </c>
      <c r="C1692" s="219" t="s">
        <v>23</v>
      </c>
      <c r="D1692" s="219" t="s">
        <v>285</v>
      </c>
      <c r="E1692" s="348">
        <f t="shared" si="26"/>
        <v>20.54</v>
      </c>
      <c r="F1692" s="220">
        <v>20.54</v>
      </c>
      <c r="G1692" s="220">
        <v>33.619999999999997</v>
      </c>
    </row>
    <row r="1693" spans="1:7">
      <c r="A1693" s="219">
        <v>44533</v>
      </c>
      <c r="B1693" s="212" t="s">
        <v>3262</v>
      </c>
      <c r="C1693" s="219" t="s">
        <v>23</v>
      </c>
      <c r="D1693" s="219" t="s">
        <v>285</v>
      </c>
      <c r="E1693" s="348">
        <f t="shared" si="26"/>
        <v>19.39</v>
      </c>
      <c r="F1693" s="220">
        <v>19.39</v>
      </c>
      <c r="G1693" s="220">
        <v>31.75</v>
      </c>
    </row>
    <row r="1694" spans="1:7">
      <c r="A1694" s="219">
        <v>44534</v>
      </c>
      <c r="B1694" s="212" t="s">
        <v>3263</v>
      </c>
      <c r="C1694" s="219" t="s">
        <v>23</v>
      </c>
      <c r="D1694" s="219" t="s">
        <v>285</v>
      </c>
      <c r="E1694" s="348">
        <f t="shared" si="26"/>
        <v>5.05</v>
      </c>
      <c r="F1694" s="220">
        <v>5.05</v>
      </c>
      <c r="G1694" s="220">
        <v>8.27</v>
      </c>
    </row>
    <row r="1695" spans="1:7">
      <c r="A1695" s="219">
        <v>34729</v>
      </c>
      <c r="B1695" s="212" t="s">
        <v>3264</v>
      </c>
      <c r="C1695" s="219" t="s">
        <v>23</v>
      </c>
      <c r="D1695" s="219" t="s">
        <v>285</v>
      </c>
      <c r="E1695" s="348">
        <f t="shared" si="26"/>
        <v>1116.9100000000001</v>
      </c>
      <c r="F1695" s="220">
        <v>1116.9100000000001</v>
      </c>
      <c r="G1695" s="220">
        <v>1064.6400000000001</v>
      </c>
    </row>
    <row r="1696" spans="1:7">
      <c r="A1696" s="219">
        <v>34734</v>
      </c>
      <c r="B1696" s="212" t="s">
        <v>3265</v>
      </c>
      <c r="C1696" s="219" t="s">
        <v>23</v>
      </c>
      <c r="D1696" s="219" t="s">
        <v>285</v>
      </c>
      <c r="E1696" s="348">
        <f t="shared" si="26"/>
        <v>1729.34</v>
      </c>
      <c r="F1696" s="220">
        <v>1729.34</v>
      </c>
      <c r="G1696" s="220">
        <v>1648.4</v>
      </c>
    </row>
    <row r="1697" spans="1:7">
      <c r="A1697" s="219">
        <v>34738</v>
      </c>
      <c r="B1697" s="212" t="s">
        <v>3266</v>
      </c>
      <c r="C1697" s="219" t="s">
        <v>23</v>
      </c>
      <c r="D1697" s="219" t="s">
        <v>285</v>
      </c>
      <c r="E1697" s="348">
        <f t="shared" si="26"/>
        <v>4040.28</v>
      </c>
      <c r="F1697" s="220">
        <v>4040.28</v>
      </c>
      <c r="G1697" s="220">
        <v>3851.17</v>
      </c>
    </row>
    <row r="1698" spans="1:7">
      <c r="A1698" s="219">
        <v>34623</v>
      </c>
      <c r="B1698" s="212" t="s">
        <v>3267</v>
      </c>
      <c r="C1698" s="219" t="s">
        <v>23</v>
      </c>
      <c r="D1698" s="219" t="s">
        <v>285</v>
      </c>
      <c r="E1698" s="348">
        <f t="shared" si="26"/>
        <v>48.41</v>
      </c>
      <c r="F1698" s="220">
        <v>48.41</v>
      </c>
      <c r="G1698" s="220">
        <v>46.15</v>
      </c>
    </row>
    <row r="1699" spans="1:7">
      <c r="A1699" s="219">
        <v>34616</v>
      </c>
      <c r="B1699" s="212" t="s">
        <v>3268</v>
      </c>
      <c r="C1699" s="219" t="s">
        <v>23</v>
      </c>
      <c r="D1699" s="219" t="s">
        <v>285</v>
      </c>
      <c r="E1699" s="348">
        <f t="shared" si="26"/>
        <v>49.17</v>
      </c>
      <c r="F1699" s="220">
        <v>49.17</v>
      </c>
      <c r="G1699" s="220">
        <v>46.87</v>
      </c>
    </row>
    <row r="1700" spans="1:7">
      <c r="A1700" s="219">
        <v>34628</v>
      </c>
      <c r="B1700" s="212" t="s">
        <v>3269</v>
      </c>
      <c r="C1700" s="219" t="s">
        <v>23</v>
      </c>
      <c r="D1700" s="219" t="s">
        <v>285</v>
      </c>
      <c r="E1700" s="348">
        <f t="shared" si="26"/>
        <v>69.349999999999994</v>
      </c>
      <c r="F1700" s="220">
        <v>69.349999999999994</v>
      </c>
      <c r="G1700" s="220">
        <v>66.099999999999994</v>
      </c>
    </row>
    <row r="1701" spans="1:7">
      <c r="A1701" s="219">
        <v>34686</v>
      </c>
      <c r="B1701" s="212" t="s">
        <v>3270</v>
      </c>
      <c r="C1701" s="219" t="s">
        <v>23</v>
      </c>
      <c r="D1701" s="219" t="s">
        <v>285</v>
      </c>
      <c r="E1701" s="348">
        <f t="shared" si="26"/>
        <v>12.72</v>
      </c>
      <c r="F1701" s="220">
        <v>12.72</v>
      </c>
      <c r="G1701" s="220">
        <v>12.12</v>
      </c>
    </row>
    <row r="1702" spans="1:7">
      <c r="A1702" s="219">
        <v>34653</v>
      </c>
      <c r="B1702" s="212" t="s">
        <v>3271</v>
      </c>
      <c r="C1702" s="219" t="s">
        <v>23</v>
      </c>
      <c r="D1702" s="219" t="s">
        <v>285</v>
      </c>
      <c r="E1702" s="348">
        <f t="shared" si="26"/>
        <v>8.58</v>
      </c>
      <c r="F1702" s="220">
        <v>8.58</v>
      </c>
      <c r="G1702" s="220">
        <v>8.17</v>
      </c>
    </row>
    <row r="1703" spans="1:7">
      <c r="A1703" s="219">
        <v>34688</v>
      </c>
      <c r="B1703" s="212" t="s">
        <v>3272</v>
      </c>
      <c r="C1703" s="219" t="s">
        <v>23</v>
      </c>
      <c r="D1703" s="219" t="s">
        <v>285</v>
      </c>
      <c r="E1703" s="348">
        <f t="shared" si="26"/>
        <v>15.54</v>
      </c>
      <c r="F1703" s="220">
        <v>15.54</v>
      </c>
      <c r="G1703" s="220">
        <v>14.82</v>
      </c>
    </row>
    <row r="1704" spans="1:7">
      <c r="A1704" s="219">
        <v>34709</v>
      </c>
      <c r="B1704" s="212" t="s">
        <v>3273</v>
      </c>
      <c r="C1704" s="219" t="s">
        <v>23</v>
      </c>
      <c r="D1704" s="219" t="s">
        <v>285</v>
      </c>
      <c r="E1704" s="348">
        <f t="shared" si="26"/>
        <v>60.24</v>
      </c>
      <c r="F1704" s="220">
        <v>60.24</v>
      </c>
      <c r="G1704" s="220">
        <v>57.42</v>
      </c>
    </row>
    <row r="1705" spans="1:7">
      <c r="A1705" s="219">
        <v>34714</v>
      </c>
      <c r="B1705" s="212" t="s">
        <v>3274</v>
      </c>
      <c r="C1705" s="219" t="s">
        <v>23</v>
      </c>
      <c r="D1705" s="219" t="s">
        <v>285</v>
      </c>
      <c r="E1705" s="348">
        <f t="shared" si="26"/>
        <v>71.95</v>
      </c>
      <c r="F1705" s="220">
        <v>71.95</v>
      </c>
      <c r="G1705" s="220">
        <v>68.58</v>
      </c>
    </row>
    <row r="1706" spans="1:7">
      <c r="A1706" s="219">
        <v>2391</v>
      </c>
      <c r="B1706" s="212" t="s">
        <v>3275</v>
      </c>
      <c r="C1706" s="219" t="s">
        <v>23</v>
      </c>
      <c r="D1706" s="219" t="s">
        <v>285</v>
      </c>
      <c r="E1706" s="348">
        <f t="shared" si="26"/>
        <v>328.61</v>
      </c>
      <c r="F1706" s="220">
        <v>328.61</v>
      </c>
      <c r="G1706" s="220">
        <v>313.22000000000003</v>
      </c>
    </row>
    <row r="1707" spans="1:7">
      <c r="A1707" s="219">
        <v>2374</v>
      </c>
      <c r="B1707" s="212" t="s">
        <v>3276</v>
      </c>
      <c r="C1707" s="219" t="s">
        <v>23</v>
      </c>
      <c r="D1707" s="219" t="s">
        <v>285</v>
      </c>
      <c r="E1707" s="348">
        <f t="shared" si="26"/>
        <v>372.79</v>
      </c>
      <c r="F1707" s="220">
        <v>372.79</v>
      </c>
      <c r="G1707" s="220">
        <v>355.35</v>
      </c>
    </row>
    <row r="1708" spans="1:7">
      <c r="A1708" s="219">
        <v>2377</v>
      </c>
      <c r="B1708" s="212" t="s">
        <v>3277</v>
      </c>
      <c r="C1708" s="219" t="s">
        <v>23</v>
      </c>
      <c r="D1708" s="219" t="s">
        <v>285</v>
      </c>
      <c r="E1708" s="348">
        <f t="shared" si="26"/>
        <v>523.17999999999995</v>
      </c>
      <c r="F1708" s="220">
        <v>523.17999999999995</v>
      </c>
      <c r="G1708" s="220">
        <v>498.69</v>
      </c>
    </row>
    <row r="1709" spans="1:7">
      <c r="A1709" s="219">
        <v>2393</v>
      </c>
      <c r="B1709" s="212" t="s">
        <v>3278</v>
      </c>
      <c r="C1709" s="219" t="s">
        <v>23</v>
      </c>
      <c r="D1709" s="219" t="s">
        <v>285</v>
      </c>
      <c r="E1709" s="348">
        <f t="shared" si="26"/>
        <v>876.13</v>
      </c>
      <c r="F1709" s="220">
        <v>876.13</v>
      </c>
      <c r="G1709" s="220">
        <v>835.12</v>
      </c>
    </row>
    <row r="1710" spans="1:7">
      <c r="A1710" s="219">
        <v>34705</v>
      </c>
      <c r="B1710" s="212" t="s">
        <v>3279</v>
      </c>
      <c r="C1710" s="219" t="s">
        <v>23</v>
      </c>
      <c r="D1710" s="219" t="s">
        <v>285</v>
      </c>
      <c r="E1710" s="348">
        <f t="shared" si="26"/>
        <v>766.3</v>
      </c>
      <c r="F1710" s="220">
        <v>766.3</v>
      </c>
      <c r="G1710" s="220">
        <v>730.44</v>
      </c>
    </row>
    <row r="1711" spans="1:7">
      <c r="A1711" s="219">
        <v>34707</v>
      </c>
      <c r="B1711" s="212" t="s">
        <v>3280</v>
      </c>
      <c r="C1711" s="219" t="s">
        <v>23</v>
      </c>
      <c r="D1711" s="219" t="s">
        <v>285</v>
      </c>
      <c r="E1711" s="348">
        <f t="shared" si="26"/>
        <v>1419.97</v>
      </c>
      <c r="F1711" s="220">
        <v>1419.97</v>
      </c>
      <c r="G1711" s="220">
        <v>1353.51</v>
      </c>
    </row>
    <row r="1712" spans="1:7">
      <c r="A1712" s="219">
        <v>34544</v>
      </c>
      <c r="B1712" s="212" t="s">
        <v>3281</v>
      </c>
      <c r="C1712" s="219" t="s">
        <v>23</v>
      </c>
      <c r="D1712" s="219" t="s">
        <v>285</v>
      </c>
      <c r="E1712" s="348">
        <f t="shared" si="26"/>
        <v>1419.83</v>
      </c>
      <c r="F1712" s="220">
        <v>1419.83</v>
      </c>
      <c r="G1712" s="220">
        <v>1353.37</v>
      </c>
    </row>
    <row r="1713" spans="1:7">
      <c r="A1713" s="219">
        <v>2378</v>
      </c>
      <c r="B1713" s="212" t="s">
        <v>3282</v>
      </c>
      <c r="C1713" s="219" t="s">
        <v>23</v>
      </c>
      <c r="D1713" s="219" t="s">
        <v>285</v>
      </c>
      <c r="E1713" s="348">
        <f t="shared" si="26"/>
        <v>1203.48</v>
      </c>
      <c r="F1713" s="220">
        <v>1203.48</v>
      </c>
      <c r="G1713" s="220">
        <v>1147.1600000000001</v>
      </c>
    </row>
    <row r="1714" spans="1:7">
      <c r="A1714" s="219">
        <v>2379</v>
      </c>
      <c r="B1714" s="212" t="s">
        <v>3283</v>
      </c>
      <c r="C1714" s="219" t="s">
        <v>23</v>
      </c>
      <c r="D1714" s="219" t="s">
        <v>285</v>
      </c>
      <c r="E1714" s="348">
        <f t="shared" si="26"/>
        <v>1203.48</v>
      </c>
      <c r="F1714" s="220">
        <v>1203.48</v>
      </c>
      <c r="G1714" s="220">
        <v>1147.1600000000001</v>
      </c>
    </row>
    <row r="1715" spans="1:7">
      <c r="A1715" s="219">
        <v>2376</v>
      </c>
      <c r="B1715" s="212" t="s">
        <v>3284</v>
      </c>
      <c r="C1715" s="219" t="s">
        <v>23</v>
      </c>
      <c r="D1715" s="219" t="s">
        <v>285</v>
      </c>
      <c r="E1715" s="348">
        <f t="shared" si="26"/>
        <v>1982.13</v>
      </c>
      <c r="F1715" s="220">
        <v>1982.13</v>
      </c>
      <c r="G1715" s="220">
        <v>1889.36</v>
      </c>
    </row>
    <row r="1716" spans="1:7">
      <c r="A1716" s="219">
        <v>2394</v>
      </c>
      <c r="B1716" s="212" t="s">
        <v>3285</v>
      </c>
      <c r="C1716" s="219" t="s">
        <v>23</v>
      </c>
      <c r="D1716" s="219" t="s">
        <v>285</v>
      </c>
      <c r="E1716" s="348">
        <f t="shared" si="26"/>
        <v>4237.4399999999996</v>
      </c>
      <c r="F1716" s="220">
        <v>4237.4399999999996</v>
      </c>
      <c r="G1716" s="220">
        <v>4039.11</v>
      </c>
    </row>
    <row r="1717" spans="1:7">
      <c r="A1717" s="219">
        <v>2388</v>
      </c>
      <c r="B1717" s="212" t="s">
        <v>3286</v>
      </c>
      <c r="C1717" s="219" t="s">
        <v>23</v>
      </c>
      <c r="D1717" s="219" t="s">
        <v>285</v>
      </c>
      <c r="E1717" s="348">
        <f t="shared" si="26"/>
        <v>59.79</v>
      </c>
      <c r="F1717" s="220">
        <v>59.79</v>
      </c>
      <c r="G1717" s="220">
        <v>56.99</v>
      </c>
    </row>
    <row r="1718" spans="1:7">
      <c r="A1718" s="219">
        <v>34606</v>
      </c>
      <c r="B1718" s="212" t="s">
        <v>3287</v>
      </c>
      <c r="C1718" s="219" t="s">
        <v>23</v>
      </c>
      <c r="D1718" s="219" t="s">
        <v>285</v>
      </c>
      <c r="E1718" s="348">
        <f t="shared" si="26"/>
        <v>91.72</v>
      </c>
      <c r="F1718" s="220">
        <v>91.72</v>
      </c>
      <c r="G1718" s="220">
        <v>87.42</v>
      </c>
    </row>
    <row r="1719" spans="1:7">
      <c r="A1719" s="219">
        <v>2370</v>
      </c>
      <c r="B1719" s="212" t="s">
        <v>3288</v>
      </c>
      <c r="C1719" s="219" t="s">
        <v>23</v>
      </c>
      <c r="D1719" s="219" t="s">
        <v>1699</v>
      </c>
      <c r="E1719" s="348">
        <f t="shared" si="26"/>
        <v>11.11</v>
      </c>
      <c r="F1719" s="220">
        <v>11.11</v>
      </c>
      <c r="G1719" s="220">
        <v>10.59</v>
      </c>
    </row>
    <row r="1720" spans="1:7">
      <c r="A1720" s="219">
        <v>2386</v>
      </c>
      <c r="B1720" s="212" t="s">
        <v>3289</v>
      </c>
      <c r="C1720" s="219" t="s">
        <v>23</v>
      </c>
      <c r="D1720" s="219" t="s">
        <v>285</v>
      </c>
      <c r="E1720" s="348">
        <f t="shared" si="26"/>
        <v>18.63</v>
      </c>
      <c r="F1720" s="220">
        <v>18.63</v>
      </c>
      <c r="G1720" s="220">
        <v>17.760000000000002</v>
      </c>
    </row>
    <row r="1721" spans="1:7">
      <c r="A1721" s="219">
        <v>34689</v>
      </c>
      <c r="B1721" s="212" t="s">
        <v>3290</v>
      </c>
      <c r="C1721" s="219" t="s">
        <v>23</v>
      </c>
      <c r="D1721" s="219" t="s">
        <v>285</v>
      </c>
      <c r="E1721" s="348">
        <f t="shared" si="26"/>
        <v>29.2</v>
      </c>
      <c r="F1721" s="220">
        <v>29.2</v>
      </c>
      <c r="G1721" s="220">
        <v>27.83</v>
      </c>
    </row>
    <row r="1722" spans="1:7">
      <c r="A1722" s="219">
        <v>2392</v>
      </c>
      <c r="B1722" s="212" t="s">
        <v>3291</v>
      </c>
      <c r="C1722" s="219" t="s">
        <v>23</v>
      </c>
      <c r="D1722" s="219" t="s">
        <v>285</v>
      </c>
      <c r="E1722" s="348">
        <f t="shared" si="26"/>
        <v>74.58</v>
      </c>
      <c r="F1722" s="220">
        <v>74.58</v>
      </c>
      <c r="G1722" s="220">
        <v>71.09</v>
      </c>
    </row>
    <row r="1723" spans="1:7">
      <c r="A1723" s="219">
        <v>2373</v>
      </c>
      <c r="B1723" s="212" t="s">
        <v>3292</v>
      </c>
      <c r="C1723" s="219" t="s">
        <v>23</v>
      </c>
      <c r="D1723" s="219" t="s">
        <v>285</v>
      </c>
      <c r="E1723" s="348">
        <f t="shared" si="26"/>
        <v>105.07</v>
      </c>
      <c r="F1723" s="220">
        <v>105.07</v>
      </c>
      <c r="G1723" s="220">
        <v>100.16</v>
      </c>
    </row>
    <row r="1724" spans="1:7">
      <c r="A1724" s="219">
        <v>39465</v>
      </c>
      <c r="B1724" s="212" t="s">
        <v>3293</v>
      </c>
      <c r="C1724" s="219" t="s">
        <v>23</v>
      </c>
      <c r="D1724" s="219" t="s">
        <v>285</v>
      </c>
      <c r="E1724" s="348">
        <f t="shared" si="26"/>
        <v>64.19</v>
      </c>
      <c r="F1724" s="220">
        <v>64.19</v>
      </c>
      <c r="G1724" s="220">
        <v>61.18</v>
      </c>
    </row>
    <row r="1725" spans="1:7">
      <c r="A1725" s="219">
        <v>39466</v>
      </c>
      <c r="B1725" s="212" t="s">
        <v>3294</v>
      </c>
      <c r="C1725" s="219" t="s">
        <v>23</v>
      </c>
      <c r="D1725" s="219" t="s">
        <v>285</v>
      </c>
      <c r="E1725" s="348">
        <f t="shared" si="26"/>
        <v>72.209999999999994</v>
      </c>
      <c r="F1725" s="220">
        <v>72.209999999999994</v>
      </c>
      <c r="G1725" s="220">
        <v>68.83</v>
      </c>
    </row>
    <row r="1726" spans="1:7">
      <c r="A1726" s="219">
        <v>39467</v>
      </c>
      <c r="B1726" s="212" t="s">
        <v>3295</v>
      </c>
      <c r="C1726" s="219" t="s">
        <v>23</v>
      </c>
      <c r="D1726" s="219" t="s">
        <v>285</v>
      </c>
      <c r="E1726" s="348">
        <f t="shared" si="26"/>
        <v>92.37</v>
      </c>
      <c r="F1726" s="220">
        <v>92.37</v>
      </c>
      <c r="G1726" s="220">
        <v>88.04</v>
      </c>
    </row>
    <row r="1727" spans="1:7">
      <c r="A1727" s="219">
        <v>39468</v>
      </c>
      <c r="B1727" s="212" t="s">
        <v>3296</v>
      </c>
      <c r="C1727" s="219" t="s">
        <v>23</v>
      </c>
      <c r="D1727" s="219" t="s">
        <v>285</v>
      </c>
      <c r="E1727" s="348">
        <f t="shared" si="26"/>
        <v>164.18</v>
      </c>
      <c r="F1727" s="220">
        <v>164.18</v>
      </c>
      <c r="G1727" s="220">
        <v>156.5</v>
      </c>
    </row>
    <row r="1728" spans="1:7">
      <c r="A1728" s="219">
        <v>39469</v>
      </c>
      <c r="B1728" s="212" t="s">
        <v>3297</v>
      </c>
      <c r="C1728" s="219" t="s">
        <v>23</v>
      </c>
      <c r="D1728" s="219" t="s">
        <v>285</v>
      </c>
      <c r="E1728" s="348">
        <f t="shared" si="26"/>
        <v>66.88</v>
      </c>
      <c r="F1728" s="220">
        <v>66.88</v>
      </c>
      <c r="G1728" s="220">
        <v>63.75</v>
      </c>
    </row>
    <row r="1729" spans="1:7">
      <c r="A1729" s="219">
        <v>39470</v>
      </c>
      <c r="B1729" s="212" t="s">
        <v>3298</v>
      </c>
      <c r="C1729" s="219" t="s">
        <v>23</v>
      </c>
      <c r="D1729" s="219" t="s">
        <v>285</v>
      </c>
      <c r="E1729" s="348">
        <f t="shared" si="26"/>
        <v>82.17</v>
      </c>
      <c r="F1729" s="220">
        <v>82.17</v>
      </c>
      <c r="G1729" s="220">
        <v>78.33</v>
      </c>
    </row>
    <row r="1730" spans="1:7">
      <c r="A1730" s="219">
        <v>39471</v>
      </c>
      <c r="B1730" s="212" t="s">
        <v>3299</v>
      </c>
      <c r="C1730" s="219" t="s">
        <v>23</v>
      </c>
      <c r="D1730" s="219" t="s">
        <v>285</v>
      </c>
      <c r="E1730" s="348">
        <f t="shared" si="26"/>
        <v>98.75</v>
      </c>
      <c r="F1730" s="220">
        <v>98.75</v>
      </c>
      <c r="G1730" s="220">
        <v>94.13</v>
      </c>
    </row>
    <row r="1731" spans="1:7">
      <c r="A1731" s="219">
        <v>39472</v>
      </c>
      <c r="B1731" s="212" t="s">
        <v>3300</v>
      </c>
      <c r="C1731" s="219" t="s">
        <v>23</v>
      </c>
      <c r="D1731" s="219" t="s">
        <v>285</v>
      </c>
      <c r="E1731" s="348">
        <f t="shared" si="26"/>
        <v>171.58</v>
      </c>
      <c r="F1731" s="220">
        <v>171.58</v>
      </c>
      <c r="G1731" s="220">
        <v>163.55000000000001</v>
      </c>
    </row>
    <row r="1732" spans="1:7">
      <c r="A1732" s="219">
        <v>39473</v>
      </c>
      <c r="B1732" s="212" t="s">
        <v>3301</v>
      </c>
      <c r="C1732" s="219" t="s">
        <v>23</v>
      </c>
      <c r="D1732" s="219" t="s">
        <v>285</v>
      </c>
      <c r="E1732" s="348">
        <f t="shared" si="26"/>
        <v>110.84</v>
      </c>
      <c r="F1732" s="220">
        <v>110.84</v>
      </c>
      <c r="G1732" s="220">
        <v>105.65</v>
      </c>
    </row>
    <row r="1733" spans="1:7">
      <c r="A1733" s="219">
        <v>39474</v>
      </c>
      <c r="B1733" s="212" t="s">
        <v>3302</v>
      </c>
      <c r="C1733" s="219" t="s">
        <v>23</v>
      </c>
      <c r="D1733" s="219" t="s">
        <v>285</v>
      </c>
      <c r="E1733" s="348">
        <f t="shared" si="26"/>
        <v>118.16</v>
      </c>
      <c r="F1733" s="220">
        <v>118.16</v>
      </c>
      <c r="G1733" s="220">
        <v>112.63</v>
      </c>
    </row>
    <row r="1734" spans="1:7">
      <c r="A1734" s="219">
        <v>39475</v>
      </c>
      <c r="B1734" s="212" t="s">
        <v>3303</v>
      </c>
      <c r="C1734" s="219" t="s">
        <v>23</v>
      </c>
      <c r="D1734" s="219" t="s">
        <v>285</v>
      </c>
      <c r="E1734" s="348">
        <f t="shared" si="26"/>
        <v>134.07</v>
      </c>
      <c r="F1734" s="220">
        <v>134.07</v>
      </c>
      <c r="G1734" s="220">
        <v>127.79</v>
      </c>
    </row>
    <row r="1735" spans="1:7">
      <c r="A1735" s="219">
        <v>39476</v>
      </c>
      <c r="B1735" s="212" t="s">
        <v>3304</v>
      </c>
      <c r="C1735" s="219" t="s">
        <v>23</v>
      </c>
      <c r="D1735" s="219" t="s">
        <v>285</v>
      </c>
      <c r="E1735" s="348">
        <f t="shared" si="26"/>
        <v>252.38</v>
      </c>
      <c r="F1735" s="220">
        <v>252.38</v>
      </c>
      <c r="G1735" s="220">
        <v>240.56</v>
      </c>
    </row>
    <row r="1736" spans="1:7">
      <c r="A1736" s="219">
        <v>39477</v>
      </c>
      <c r="B1736" s="212" t="s">
        <v>3305</v>
      </c>
      <c r="C1736" s="219" t="s">
        <v>23</v>
      </c>
      <c r="D1736" s="219" t="s">
        <v>285</v>
      </c>
      <c r="E1736" s="348">
        <f t="shared" si="26"/>
        <v>123.66</v>
      </c>
      <c r="F1736" s="220">
        <v>123.66</v>
      </c>
      <c r="G1736" s="220">
        <v>117.87</v>
      </c>
    </row>
    <row r="1737" spans="1:7">
      <c r="A1737" s="219">
        <v>39478</v>
      </c>
      <c r="B1737" s="212" t="s">
        <v>3306</v>
      </c>
      <c r="C1737" s="219" t="s">
        <v>23</v>
      </c>
      <c r="D1737" s="219" t="s">
        <v>285</v>
      </c>
      <c r="E1737" s="348">
        <f t="shared" si="26"/>
        <v>127.48</v>
      </c>
      <c r="F1737" s="220">
        <v>127.48</v>
      </c>
      <c r="G1737" s="220">
        <v>121.52</v>
      </c>
    </row>
    <row r="1738" spans="1:7">
      <c r="A1738" s="219">
        <v>39479</v>
      </c>
      <c r="B1738" s="212" t="s">
        <v>3307</v>
      </c>
      <c r="C1738" s="219" t="s">
        <v>23</v>
      </c>
      <c r="D1738" s="219" t="s">
        <v>285</v>
      </c>
      <c r="E1738" s="348">
        <f t="shared" si="26"/>
        <v>150.19999999999999</v>
      </c>
      <c r="F1738" s="220">
        <v>150.19999999999999</v>
      </c>
      <c r="G1738" s="220">
        <v>143.16999999999999</v>
      </c>
    </row>
    <row r="1739" spans="1:7">
      <c r="A1739" s="219">
        <v>39480</v>
      </c>
      <c r="B1739" s="212" t="s">
        <v>3308</v>
      </c>
      <c r="C1739" s="219" t="s">
        <v>23</v>
      </c>
      <c r="D1739" s="219" t="s">
        <v>285</v>
      </c>
      <c r="E1739" s="348">
        <f t="shared" si="26"/>
        <v>309.94</v>
      </c>
      <c r="F1739" s="220">
        <v>309.94</v>
      </c>
      <c r="G1739" s="220">
        <v>295.43</v>
      </c>
    </row>
    <row r="1740" spans="1:7">
      <c r="A1740" s="219">
        <v>39459</v>
      </c>
      <c r="B1740" s="212" t="s">
        <v>3309</v>
      </c>
      <c r="C1740" s="219" t="s">
        <v>23</v>
      </c>
      <c r="D1740" s="219" t="s">
        <v>285</v>
      </c>
      <c r="E1740" s="348">
        <f t="shared" ref="E1740:E1803" si="27">IF(F1740=0,G1740,F1740)</f>
        <v>263.06</v>
      </c>
      <c r="F1740" s="220">
        <v>263.06</v>
      </c>
      <c r="G1740" s="220">
        <v>250.75</v>
      </c>
    </row>
    <row r="1741" spans="1:7">
      <c r="A1741" s="219">
        <v>39445</v>
      </c>
      <c r="B1741" s="212" t="s">
        <v>3310</v>
      </c>
      <c r="C1741" s="219" t="s">
        <v>23</v>
      </c>
      <c r="D1741" s="219" t="s">
        <v>285</v>
      </c>
      <c r="E1741" s="348">
        <f t="shared" si="27"/>
        <v>132.08000000000001</v>
      </c>
      <c r="F1741" s="220">
        <v>132.08000000000001</v>
      </c>
      <c r="G1741" s="220">
        <v>125.9</v>
      </c>
    </row>
    <row r="1742" spans="1:7">
      <c r="A1742" s="219">
        <v>39446</v>
      </c>
      <c r="B1742" s="212" t="s">
        <v>3311</v>
      </c>
      <c r="C1742" s="219" t="s">
        <v>23</v>
      </c>
      <c r="D1742" s="219" t="s">
        <v>285</v>
      </c>
      <c r="E1742" s="348">
        <f t="shared" si="27"/>
        <v>134.43</v>
      </c>
      <c r="F1742" s="220">
        <v>134.43</v>
      </c>
      <c r="G1742" s="220">
        <v>128.13999999999999</v>
      </c>
    </row>
    <row r="1743" spans="1:7">
      <c r="A1743" s="219">
        <v>39447</v>
      </c>
      <c r="B1743" s="212" t="s">
        <v>3312</v>
      </c>
      <c r="C1743" s="219" t="s">
        <v>23</v>
      </c>
      <c r="D1743" s="219" t="s">
        <v>285</v>
      </c>
      <c r="E1743" s="348">
        <f t="shared" si="27"/>
        <v>143.76</v>
      </c>
      <c r="F1743" s="220">
        <v>143.76</v>
      </c>
      <c r="G1743" s="220">
        <v>137.03</v>
      </c>
    </row>
    <row r="1744" spans="1:7">
      <c r="A1744" s="219">
        <v>39448</v>
      </c>
      <c r="B1744" s="212" t="s">
        <v>3313</v>
      </c>
      <c r="C1744" s="219" t="s">
        <v>23</v>
      </c>
      <c r="D1744" s="219" t="s">
        <v>285</v>
      </c>
      <c r="E1744" s="348">
        <f t="shared" si="27"/>
        <v>245.14</v>
      </c>
      <c r="F1744" s="220">
        <v>245.14</v>
      </c>
      <c r="G1744" s="220">
        <v>233.66</v>
      </c>
    </row>
    <row r="1745" spans="1:7">
      <c r="A1745" s="219">
        <v>39450</v>
      </c>
      <c r="B1745" s="212" t="s">
        <v>3314</v>
      </c>
      <c r="C1745" s="219" t="s">
        <v>23</v>
      </c>
      <c r="D1745" s="219" t="s">
        <v>285</v>
      </c>
      <c r="E1745" s="348">
        <f t="shared" si="27"/>
        <v>149.56</v>
      </c>
      <c r="F1745" s="220">
        <v>149.56</v>
      </c>
      <c r="G1745" s="220">
        <v>142.56</v>
      </c>
    </row>
    <row r="1746" spans="1:7">
      <c r="A1746" s="219">
        <v>39451</v>
      </c>
      <c r="B1746" s="212" t="s">
        <v>3315</v>
      </c>
      <c r="C1746" s="219" t="s">
        <v>23</v>
      </c>
      <c r="D1746" s="219" t="s">
        <v>285</v>
      </c>
      <c r="E1746" s="348">
        <f t="shared" si="27"/>
        <v>163.13</v>
      </c>
      <c r="F1746" s="220">
        <v>163.13</v>
      </c>
      <c r="G1746" s="220">
        <v>155.49</v>
      </c>
    </row>
    <row r="1747" spans="1:7">
      <c r="A1747" s="219">
        <v>39452</v>
      </c>
      <c r="B1747" s="212" t="s">
        <v>3316</v>
      </c>
      <c r="C1747" s="219" t="s">
        <v>23</v>
      </c>
      <c r="D1747" s="219" t="s">
        <v>285</v>
      </c>
      <c r="E1747" s="348">
        <f t="shared" si="27"/>
        <v>164.1</v>
      </c>
      <c r="F1747" s="220">
        <v>164.1</v>
      </c>
      <c r="G1747" s="220">
        <v>156.41999999999999</v>
      </c>
    </row>
    <row r="1748" spans="1:7">
      <c r="A1748" s="219">
        <v>39523</v>
      </c>
      <c r="B1748" s="212" t="s">
        <v>3317</v>
      </c>
      <c r="C1748" s="219" t="s">
        <v>23</v>
      </c>
      <c r="D1748" s="219" t="s">
        <v>285</v>
      </c>
      <c r="E1748" s="348">
        <f t="shared" si="27"/>
        <v>274.62</v>
      </c>
      <c r="F1748" s="220">
        <v>274.62</v>
      </c>
      <c r="G1748" s="220">
        <v>261.77</v>
      </c>
    </row>
    <row r="1749" spans="1:7">
      <c r="A1749" s="219">
        <v>39449</v>
      </c>
      <c r="B1749" s="212" t="s">
        <v>3318</v>
      </c>
      <c r="C1749" s="219" t="s">
        <v>23</v>
      </c>
      <c r="D1749" s="219" t="s">
        <v>285</v>
      </c>
      <c r="E1749" s="348">
        <f t="shared" si="27"/>
        <v>304.13</v>
      </c>
      <c r="F1749" s="220">
        <v>304.13</v>
      </c>
      <c r="G1749" s="220">
        <v>289.89</v>
      </c>
    </row>
    <row r="1750" spans="1:7">
      <c r="A1750" s="219">
        <v>39455</v>
      </c>
      <c r="B1750" s="212" t="s">
        <v>3319</v>
      </c>
      <c r="C1750" s="219" t="s">
        <v>23</v>
      </c>
      <c r="D1750" s="219" t="s">
        <v>285</v>
      </c>
      <c r="E1750" s="348">
        <f t="shared" si="27"/>
        <v>150.49</v>
      </c>
      <c r="F1750" s="220">
        <v>150.49</v>
      </c>
      <c r="G1750" s="220">
        <v>143.44</v>
      </c>
    </row>
    <row r="1751" spans="1:7">
      <c r="A1751" s="219">
        <v>39456</v>
      </c>
      <c r="B1751" s="212" t="s">
        <v>3320</v>
      </c>
      <c r="C1751" s="219" t="s">
        <v>23</v>
      </c>
      <c r="D1751" s="219" t="s">
        <v>285</v>
      </c>
      <c r="E1751" s="348">
        <f t="shared" si="27"/>
        <v>150.6</v>
      </c>
      <c r="F1751" s="220">
        <v>150.6</v>
      </c>
      <c r="G1751" s="220">
        <v>143.55000000000001</v>
      </c>
    </row>
    <row r="1752" spans="1:7">
      <c r="A1752" s="219">
        <v>39457</v>
      </c>
      <c r="B1752" s="212" t="s">
        <v>3321</v>
      </c>
      <c r="C1752" s="219" t="s">
        <v>23</v>
      </c>
      <c r="D1752" s="219" t="s">
        <v>285</v>
      </c>
      <c r="E1752" s="348">
        <f t="shared" si="27"/>
        <v>164.18</v>
      </c>
      <c r="F1752" s="220">
        <v>164.18</v>
      </c>
      <c r="G1752" s="220">
        <v>156.49</v>
      </c>
    </row>
    <row r="1753" spans="1:7">
      <c r="A1753" s="219">
        <v>39458</v>
      </c>
      <c r="B1753" s="212" t="s">
        <v>3322</v>
      </c>
      <c r="C1753" s="219" t="s">
        <v>23</v>
      </c>
      <c r="D1753" s="219" t="s">
        <v>285</v>
      </c>
      <c r="E1753" s="348">
        <f t="shared" si="27"/>
        <v>306.37</v>
      </c>
      <c r="F1753" s="220">
        <v>306.37</v>
      </c>
      <c r="G1753" s="220">
        <v>292.02999999999997</v>
      </c>
    </row>
    <row r="1754" spans="1:7">
      <c r="A1754" s="219">
        <v>39464</v>
      </c>
      <c r="B1754" s="212" t="s">
        <v>3323</v>
      </c>
      <c r="C1754" s="219" t="s">
        <v>23</v>
      </c>
      <c r="D1754" s="219" t="s">
        <v>285</v>
      </c>
      <c r="E1754" s="348">
        <f t="shared" si="27"/>
        <v>492.66</v>
      </c>
      <c r="F1754" s="220">
        <v>492.66</v>
      </c>
      <c r="G1754" s="220">
        <v>469.6</v>
      </c>
    </row>
    <row r="1755" spans="1:7">
      <c r="A1755" s="219">
        <v>39460</v>
      </c>
      <c r="B1755" s="212" t="s">
        <v>3324</v>
      </c>
      <c r="C1755" s="219" t="s">
        <v>23</v>
      </c>
      <c r="D1755" s="219" t="s">
        <v>285</v>
      </c>
      <c r="E1755" s="348">
        <f t="shared" si="27"/>
        <v>186.85</v>
      </c>
      <c r="F1755" s="220">
        <v>186.85</v>
      </c>
      <c r="G1755" s="220">
        <v>178.11</v>
      </c>
    </row>
    <row r="1756" spans="1:7">
      <c r="A1756" s="219">
        <v>39461</v>
      </c>
      <c r="B1756" s="212" t="s">
        <v>3325</v>
      </c>
      <c r="C1756" s="219" t="s">
        <v>23</v>
      </c>
      <c r="D1756" s="219" t="s">
        <v>285</v>
      </c>
      <c r="E1756" s="348">
        <f t="shared" si="27"/>
        <v>218.95</v>
      </c>
      <c r="F1756" s="220">
        <v>218.95</v>
      </c>
      <c r="G1756" s="220">
        <v>208.7</v>
      </c>
    </row>
    <row r="1757" spans="1:7">
      <c r="A1757" s="219">
        <v>39462</v>
      </c>
      <c r="B1757" s="212" t="s">
        <v>3326</v>
      </c>
      <c r="C1757" s="219" t="s">
        <v>23</v>
      </c>
      <c r="D1757" s="219" t="s">
        <v>285</v>
      </c>
      <c r="E1757" s="348">
        <f t="shared" si="27"/>
        <v>211.01</v>
      </c>
      <c r="F1757" s="220">
        <v>211.01</v>
      </c>
      <c r="G1757" s="220">
        <v>201.13</v>
      </c>
    </row>
    <row r="1758" spans="1:7">
      <c r="A1758" s="219">
        <v>39463</v>
      </c>
      <c r="B1758" s="212" t="s">
        <v>3327</v>
      </c>
      <c r="C1758" s="219" t="s">
        <v>23</v>
      </c>
      <c r="D1758" s="219" t="s">
        <v>285</v>
      </c>
      <c r="E1758" s="348">
        <f t="shared" si="27"/>
        <v>488.84</v>
      </c>
      <c r="F1758" s="220">
        <v>488.84</v>
      </c>
      <c r="G1758" s="220">
        <v>465.96</v>
      </c>
    </row>
    <row r="1759" spans="1:7">
      <c r="A1759" s="219">
        <v>26039</v>
      </c>
      <c r="B1759" s="212" t="s">
        <v>3328</v>
      </c>
      <c r="C1759" s="219" t="s">
        <v>23</v>
      </c>
      <c r="D1759" s="219" t="s">
        <v>285</v>
      </c>
      <c r="E1759" s="348">
        <f t="shared" si="27"/>
        <v>391246.87</v>
      </c>
      <c r="F1759" s="220"/>
      <c r="G1759" s="220">
        <v>391246.87</v>
      </c>
    </row>
    <row r="1760" spans="1:7">
      <c r="A1760" s="219">
        <v>2401</v>
      </c>
      <c r="B1760" s="212" t="s">
        <v>3329</v>
      </c>
      <c r="C1760" s="219" t="s">
        <v>23</v>
      </c>
      <c r="D1760" s="219" t="s">
        <v>285</v>
      </c>
      <c r="E1760" s="348">
        <f t="shared" si="27"/>
        <v>89991.11</v>
      </c>
      <c r="F1760" s="220"/>
      <c r="G1760" s="220">
        <v>89991.11</v>
      </c>
    </row>
    <row r="1761" spans="1:7">
      <c r="A1761" s="219">
        <v>38870</v>
      </c>
      <c r="B1761" s="212" t="s">
        <v>3330</v>
      </c>
      <c r="C1761" s="219" t="s">
        <v>23</v>
      </c>
      <c r="D1761" s="219" t="s">
        <v>285</v>
      </c>
      <c r="E1761" s="348">
        <f t="shared" si="27"/>
        <v>35.6</v>
      </c>
      <c r="F1761" s="220"/>
      <c r="G1761" s="220">
        <v>35.6</v>
      </c>
    </row>
    <row r="1762" spans="1:7">
      <c r="A1762" s="219">
        <v>38869</v>
      </c>
      <c r="B1762" s="212" t="s">
        <v>3331</v>
      </c>
      <c r="C1762" s="219" t="s">
        <v>23</v>
      </c>
      <c r="D1762" s="219" t="s">
        <v>285</v>
      </c>
      <c r="E1762" s="348">
        <f t="shared" si="27"/>
        <v>24.03</v>
      </c>
      <c r="F1762" s="220"/>
      <c r="G1762" s="220">
        <v>24.03</v>
      </c>
    </row>
    <row r="1763" spans="1:7">
      <c r="A1763" s="219">
        <v>38872</v>
      </c>
      <c r="B1763" s="212" t="s">
        <v>3332</v>
      </c>
      <c r="C1763" s="219" t="s">
        <v>23</v>
      </c>
      <c r="D1763" s="219" t="s">
        <v>285</v>
      </c>
      <c r="E1763" s="348">
        <f t="shared" si="27"/>
        <v>45.36</v>
      </c>
      <c r="F1763" s="220"/>
      <c r="G1763" s="220">
        <v>45.36</v>
      </c>
    </row>
    <row r="1764" spans="1:7">
      <c r="A1764" s="219">
        <v>38871</v>
      </c>
      <c r="B1764" s="212" t="s">
        <v>3333</v>
      </c>
      <c r="C1764" s="219" t="s">
        <v>23</v>
      </c>
      <c r="D1764" s="219" t="s">
        <v>285</v>
      </c>
      <c r="E1764" s="348">
        <f t="shared" si="27"/>
        <v>31.36</v>
      </c>
      <c r="F1764" s="220"/>
      <c r="G1764" s="220">
        <v>31.36</v>
      </c>
    </row>
    <row r="1765" spans="1:7">
      <c r="A1765" s="219">
        <v>39283</v>
      </c>
      <c r="B1765" s="212" t="s">
        <v>3334</v>
      </c>
      <c r="C1765" s="219" t="s">
        <v>23</v>
      </c>
      <c r="D1765" s="219" t="s">
        <v>285</v>
      </c>
      <c r="E1765" s="348">
        <f t="shared" si="27"/>
        <v>146.91999999999999</v>
      </c>
      <c r="F1765" s="220"/>
      <c r="G1765" s="220">
        <v>146.91999999999999</v>
      </c>
    </row>
    <row r="1766" spans="1:7">
      <c r="A1766" s="219">
        <v>39285</v>
      </c>
      <c r="B1766" s="212" t="s">
        <v>3335</v>
      </c>
      <c r="C1766" s="219" t="s">
        <v>23</v>
      </c>
      <c r="D1766" s="219" t="s">
        <v>285</v>
      </c>
      <c r="E1766" s="348">
        <f t="shared" si="27"/>
        <v>167.91</v>
      </c>
      <c r="F1766" s="220"/>
      <c r="G1766" s="220">
        <v>167.91</v>
      </c>
    </row>
    <row r="1767" spans="1:7">
      <c r="A1767" s="219">
        <v>39286</v>
      </c>
      <c r="B1767" s="212" t="s">
        <v>3336</v>
      </c>
      <c r="C1767" s="219" t="s">
        <v>23</v>
      </c>
      <c r="D1767" s="219" t="s">
        <v>285</v>
      </c>
      <c r="E1767" s="348">
        <f t="shared" si="27"/>
        <v>160.93</v>
      </c>
      <c r="F1767" s="220"/>
      <c r="G1767" s="220">
        <v>160.93</v>
      </c>
    </row>
    <row r="1768" spans="1:7">
      <c r="A1768" s="219">
        <v>39288</v>
      </c>
      <c r="B1768" s="212" t="s">
        <v>3337</v>
      </c>
      <c r="C1768" s="219" t="s">
        <v>23</v>
      </c>
      <c r="D1768" s="219" t="s">
        <v>285</v>
      </c>
      <c r="E1768" s="348">
        <f t="shared" si="27"/>
        <v>195.88</v>
      </c>
      <c r="F1768" s="220"/>
      <c r="G1768" s="220">
        <v>195.88</v>
      </c>
    </row>
    <row r="1769" spans="1:7">
      <c r="A1769" s="219">
        <v>44476</v>
      </c>
      <c r="B1769" s="212" t="s">
        <v>3338</v>
      </c>
      <c r="C1769" s="219" t="s">
        <v>53</v>
      </c>
      <c r="D1769" s="219" t="s">
        <v>285</v>
      </c>
      <c r="E1769" s="348">
        <f t="shared" si="27"/>
        <v>657.47</v>
      </c>
      <c r="F1769" s="220">
        <v>657.47</v>
      </c>
      <c r="G1769" s="220">
        <v>828.11</v>
      </c>
    </row>
    <row r="1770" spans="1:7">
      <c r="A1770" s="219">
        <v>10629</v>
      </c>
      <c r="B1770" s="212" t="s">
        <v>3339</v>
      </c>
      <c r="C1770" s="219" t="s">
        <v>53</v>
      </c>
      <c r="D1770" s="219" t="s">
        <v>285</v>
      </c>
      <c r="E1770" s="348">
        <f t="shared" si="27"/>
        <v>906.95</v>
      </c>
      <c r="F1770" s="220">
        <v>906.95</v>
      </c>
      <c r="G1770" s="220">
        <v>655.44</v>
      </c>
    </row>
    <row r="1771" spans="1:7">
      <c r="A1771" s="219">
        <v>10698</v>
      </c>
      <c r="B1771" s="212" t="s">
        <v>3340</v>
      </c>
      <c r="C1771" s="219" t="s">
        <v>53</v>
      </c>
      <c r="D1771" s="219" t="s">
        <v>285</v>
      </c>
      <c r="E1771" s="348">
        <f t="shared" si="27"/>
        <v>207.56</v>
      </c>
      <c r="F1771" s="220"/>
      <c r="G1771" s="220">
        <v>207.56</v>
      </c>
    </row>
    <row r="1772" spans="1:7">
      <c r="A1772" s="219">
        <v>40521</v>
      </c>
      <c r="B1772" s="212" t="s">
        <v>3341</v>
      </c>
      <c r="C1772" s="219" t="s">
        <v>23</v>
      </c>
      <c r="D1772" s="219" t="s">
        <v>285</v>
      </c>
      <c r="E1772" s="348">
        <f t="shared" si="27"/>
        <v>105376.23</v>
      </c>
      <c r="F1772" s="220">
        <v>105376.23</v>
      </c>
      <c r="G1772" s="220">
        <v>102600</v>
      </c>
    </row>
    <row r="1773" spans="1:7">
      <c r="A1773" s="219">
        <v>2432</v>
      </c>
      <c r="B1773" s="212" t="s">
        <v>505</v>
      </c>
      <c r="C1773" s="219" t="s">
        <v>23</v>
      </c>
      <c r="D1773" s="219" t="s">
        <v>285</v>
      </c>
      <c r="E1773" s="348">
        <f t="shared" si="27"/>
        <v>31.08</v>
      </c>
      <c r="F1773" s="220">
        <v>31.08</v>
      </c>
      <c r="G1773" s="220">
        <v>35.85</v>
      </c>
    </row>
    <row r="1774" spans="1:7">
      <c r="A1774" s="219">
        <v>2418</v>
      </c>
      <c r="B1774" s="212" t="s">
        <v>3342</v>
      </c>
      <c r="C1774" s="219" t="s">
        <v>23</v>
      </c>
      <c r="D1774" s="219" t="s">
        <v>1699</v>
      </c>
      <c r="E1774" s="348">
        <f t="shared" si="27"/>
        <v>14.42</v>
      </c>
      <c r="F1774" s="220">
        <v>14.42</v>
      </c>
      <c r="G1774" s="220">
        <v>16.63</v>
      </c>
    </row>
    <row r="1775" spans="1:7">
      <c r="A1775" s="219">
        <v>2433</v>
      </c>
      <c r="B1775" s="212" t="s">
        <v>3343</v>
      </c>
      <c r="C1775" s="219" t="s">
        <v>23</v>
      </c>
      <c r="D1775" s="219" t="s">
        <v>285</v>
      </c>
      <c r="E1775" s="348">
        <f t="shared" si="27"/>
        <v>10.53</v>
      </c>
      <c r="F1775" s="220">
        <v>10.53</v>
      </c>
      <c r="G1775" s="220">
        <v>12.14</v>
      </c>
    </row>
    <row r="1776" spans="1:7">
      <c r="A1776" s="219">
        <v>2420</v>
      </c>
      <c r="B1776" s="212" t="s">
        <v>3344</v>
      </c>
      <c r="C1776" s="219" t="s">
        <v>23</v>
      </c>
      <c r="D1776" s="219" t="s">
        <v>285</v>
      </c>
      <c r="E1776" s="348">
        <f t="shared" si="27"/>
        <v>18.079999999999998</v>
      </c>
      <c r="F1776" s="220">
        <v>18.079999999999998</v>
      </c>
      <c r="G1776" s="220">
        <v>20.86</v>
      </c>
    </row>
    <row r="1777" spans="1:7">
      <c r="A1777" s="219">
        <v>11447</v>
      </c>
      <c r="B1777" s="212" t="s">
        <v>3345</v>
      </c>
      <c r="C1777" s="219" t="s">
        <v>23</v>
      </c>
      <c r="D1777" s="219" t="s">
        <v>285</v>
      </c>
      <c r="E1777" s="348">
        <f t="shared" si="27"/>
        <v>35.74</v>
      </c>
      <c r="F1777" s="220">
        <v>35.74</v>
      </c>
      <c r="G1777" s="220">
        <v>41.22</v>
      </c>
    </row>
    <row r="1778" spans="1:7">
      <c r="A1778" s="219">
        <v>11451</v>
      </c>
      <c r="B1778" s="212" t="s">
        <v>3346</v>
      </c>
      <c r="C1778" s="219" t="s">
        <v>23</v>
      </c>
      <c r="D1778" s="219" t="s">
        <v>285</v>
      </c>
      <c r="E1778" s="348">
        <f t="shared" si="27"/>
        <v>95.82</v>
      </c>
      <c r="F1778" s="220">
        <v>95.82</v>
      </c>
      <c r="G1778" s="220">
        <v>110.5</v>
      </c>
    </row>
    <row r="1779" spans="1:7">
      <c r="A1779" s="219">
        <v>11116</v>
      </c>
      <c r="B1779" s="212" t="s">
        <v>3347</v>
      </c>
      <c r="C1779" s="219" t="s">
        <v>23</v>
      </c>
      <c r="D1779" s="219" t="s">
        <v>285</v>
      </c>
      <c r="E1779" s="348">
        <f t="shared" si="27"/>
        <v>653.72</v>
      </c>
      <c r="F1779" s="220"/>
      <c r="G1779" s="220">
        <v>653.72</v>
      </c>
    </row>
    <row r="1780" spans="1:7">
      <c r="A1780" s="219">
        <v>38411</v>
      </c>
      <c r="B1780" s="212" t="s">
        <v>3348</v>
      </c>
      <c r="C1780" s="219" t="s">
        <v>23</v>
      </c>
      <c r="D1780" s="219" t="s">
        <v>285</v>
      </c>
      <c r="E1780" s="348">
        <f t="shared" si="27"/>
        <v>1556.98</v>
      </c>
      <c r="F1780" s="220">
        <v>1556.98</v>
      </c>
      <c r="G1780" s="220">
        <v>1590.28</v>
      </c>
    </row>
    <row r="1781" spans="1:7">
      <c r="A1781" s="219">
        <v>38189</v>
      </c>
      <c r="B1781" s="212" t="s">
        <v>3349</v>
      </c>
      <c r="C1781" s="219" t="s">
        <v>23</v>
      </c>
      <c r="D1781" s="219" t="s">
        <v>285</v>
      </c>
      <c r="E1781" s="348">
        <f t="shared" si="27"/>
        <v>186.76</v>
      </c>
      <c r="F1781" s="220">
        <v>186.76</v>
      </c>
      <c r="G1781" s="220">
        <v>159.13999999999999</v>
      </c>
    </row>
    <row r="1782" spans="1:7">
      <c r="A1782" s="219">
        <v>38190</v>
      </c>
      <c r="B1782" s="212" t="s">
        <v>3350</v>
      </c>
      <c r="C1782" s="219" t="s">
        <v>23</v>
      </c>
      <c r="D1782" s="219" t="s">
        <v>285</v>
      </c>
      <c r="E1782" s="348">
        <f t="shared" si="27"/>
        <v>393.46</v>
      </c>
      <c r="F1782" s="220">
        <v>393.46</v>
      </c>
      <c r="G1782" s="220">
        <v>335.26</v>
      </c>
    </row>
    <row r="1783" spans="1:7">
      <c r="A1783" s="219">
        <v>7608</v>
      </c>
      <c r="B1783" s="212" t="s">
        <v>3351</v>
      </c>
      <c r="C1783" s="219" t="s">
        <v>23</v>
      </c>
      <c r="D1783" s="219" t="s">
        <v>285</v>
      </c>
      <c r="E1783" s="348">
        <f t="shared" si="27"/>
        <v>13.04</v>
      </c>
      <c r="F1783" s="220">
        <v>13.04</v>
      </c>
      <c r="G1783" s="220">
        <v>11.73</v>
      </c>
    </row>
    <row r="1784" spans="1:7">
      <c r="A1784" s="219">
        <v>1370</v>
      </c>
      <c r="B1784" s="212" t="s">
        <v>3352</v>
      </c>
      <c r="C1784" s="219" t="s">
        <v>23</v>
      </c>
      <c r="D1784" s="219" t="s">
        <v>285</v>
      </c>
      <c r="E1784" s="348">
        <f t="shared" si="27"/>
        <v>108.94</v>
      </c>
      <c r="F1784" s="220">
        <v>108.94</v>
      </c>
      <c r="G1784" s="220">
        <v>117.53</v>
      </c>
    </row>
    <row r="1785" spans="1:7">
      <c r="A1785" s="219">
        <v>36516</v>
      </c>
      <c r="B1785" s="212" t="s">
        <v>3353</v>
      </c>
      <c r="C1785" s="219" t="s">
        <v>23</v>
      </c>
      <c r="D1785" s="219" t="s">
        <v>285</v>
      </c>
      <c r="E1785" s="348">
        <f t="shared" si="27"/>
        <v>139929.88</v>
      </c>
      <c r="F1785" s="220"/>
      <c r="G1785" s="220">
        <v>139929.88</v>
      </c>
    </row>
    <row r="1786" spans="1:7">
      <c r="A1786" s="219">
        <v>34777</v>
      </c>
      <c r="B1786" s="212" t="s">
        <v>3354</v>
      </c>
      <c r="C1786" s="219" t="s">
        <v>23</v>
      </c>
      <c r="D1786" s="219" t="s">
        <v>285</v>
      </c>
      <c r="E1786" s="348">
        <f t="shared" si="27"/>
        <v>3.95</v>
      </c>
      <c r="F1786" s="220">
        <v>3.95</v>
      </c>
      <c r="G1786" s="220">
        <v>2.95</v>
      </c>
    </row>
    <row r="1787" spans="1:7">
      <c r="A1787" s="219">
        <v>7272</v>
      </c>
      <c r="B1787" s="212" t="s">
        <v>3355</v>
      </c>
      <c r="C1787" s="219" t="s">
        <v>23</v>
      </c>
      <c r="D1787" s="219" t="s">
        <v>285</v>
      </c>
      <c r="E1787" s="348">
        <f t="shared" si="27"/>
        <v>2.97</v>
      </c>
      <c r="F1787" s="220">
        <v>2.97</v>
      </c>
      <c r="G1787" s="220">
        <v>2.2200000000000002</v>
      </c>
    </row>
    <row r="1788" spans="1:7">
      <c r="A1788" s="219">
        <v>10605</v>
      </c>
      <c r="B1788" s="212" t="s">
        <v>3356</v>
      </c>
      <c r="C1788" s="219" t="s">
        <v>23</v>
      </c>
      <c r="D1788" s="219" t="s">
        <v>285</v>
      </c>
      <c r="E1788" s="348">
        <f t="shared" si="27"/>
        <v>5.69</v>
      </c>
      <c r="F1788" s="220">
        <v>5.69</v>
      </c>
      <c r="G1788" s="220">
        <v>5.29</v>
      </c>
    </row>
    <row r="1789" spans="1:7">
      <c r="A1789" s="219">
        <v>10604</v>
      </c>
      <c r="B1789" s="212" t="s">
        <v>3357</v>
      </c>
      <c r="C1789" s="219" t="s">
        <v>23</v>
      </c>
      <c r="D1789" s="219" t="s">
        <v>285</v>
      </c>
      <c r="E1789" s="348">
        <f t="shared" si="27"/>
        <v>13.26</v>
      </c>
      <c r="F1789" s="220">
        <v>13.26</v>
      </c>
      <c r="G1789" s="220">
        <v>12.32</v>
      </c>
    </row>
    <row r="1790" spans="1:7">
      <c r="A1790" s="219">
        <v>672</v>
      </c>
      <c r="B1790" s="212" t="s">
        <v>3358</v>
      </c>
      <c r="C1790" s="219" t="s">
        <v>23</v>
      </c>
      <c r="D1790" s="219" t="s">
        <v>285</v>
      </c>
      <c r="E1790" s="348">
        <f t="shared" si="27"/>
        <v>18.23</v>
      </c>
      <c r="F1790" s="220">
        <v>18.23</v>
      </c>
      <c r="G1790" s="220">
        <v>16.940000000000001</v>
      </c>
    </row>
    <row r="1791" spans="1:7">
      <c r="A1791" s="219">
        <v>668</v>
      </c>
      <c r="B1791" s="212" t="s">
        <v>3359</v>
      </c>
      <c r="C1791" s="219" t="s">
        <v>23</v>
      </c>
      <c r="D1791" s="219" t="s">
        <v>285</v>
      </c>
      <c r="E1791" s="348">
        <f t="shared" si="27"/>
        <v>22.02</v>
      </c>
      <c r="F1791" s="220">
        <v>22.02</v>
      </c>
      <c r="G1791" s="220">
        <v>20.46</v>
      </c>
    </row>
    <row r="1792" spans="1:7">
      <c r="A1792" s="219">
        <v>10578</v>
      </c>
      <c r="B1792" s="212" t="s">
        <v>3360</v>
      </c>
      <c r="C1792" s="219" t="s">
        <v>23</v>
      </c>
      <c r="D1792" s="219" t="s">
        <v>285</v>
      </c>
      <c r="E1792" s="348">
        <f t="shared" si="27"/>
        <v>25.64</v>
      </c>
      <c r="F1792" s="220">
        <v>25.64</v>
      </c>
      <c r="G1792" s="220">
        <v>23.83</v>
      </c>
    </row>
    <row r="1793" spans="1:7">
      <c r="A1793" s="219">
        <v>666</v>
      </c>
      <c r="B1793" s="212" t="s">
        <v>3361</v>
      </c>
      <c r="C1793" s="219" t="s">
        <v>23</v>
      </c>
      <c r="D1793" s="219" t="s">
        <v>285</v>
      </c>
      <c r="E1793" s="348">
        <f t="shared" si="27"/>
        <v>28.52</v>
      </c>
      <c r="F1793" s="220">
        <v>28.52</v>
      </c>
      <c r="G1793" s="220">
        <v>26.5</v>
      </c>
    </row>
    <row r="1794" spans="1:7">
      <c r="A1794" s="219">
        <v>665</v>
      </c>
      <c r="B1794" s="212" t="s">
        <v>3362</v>
      </c>
      <c r="C1794" s="219" t="s">
        <v>23</v>
      </c>
      <c r="D1794" s="219" t="s">
        <v>285</v>
      </c>
      <c r="E1794" s="348">
        <f t="shared" si="27"/>
        <v>38.130000000000003</v>
      </c>
      <c r="F1794" s="220">
        <v>38.130000000000003</v>
      </c>
      <c r="G1794" s="220">
        <v>35.43</v>
      </c>
    </row>
    <row r="1795" spans="1:7">
      <c r="A1795" s="219">
        <v>10577</v>
      </c>
      <c r="B1795" s="212" t="s">
        <v>3363</v>
      </c>
      <c r="C1795" s="219" t="s">
        <v>23</v>
      </c>
      <c r="D1795" s="219" t="s">
        <v>285</v>
      </c>
      <c r="E1795" s="348">
        <f t="shared" si="27"/>
        <v>33.82</v>
      </c>
      <c r="F1795" s="220">
        <v>33.82</v>
      </c>
      <c r="G1795" s="220">
        <v>31.43</v>
      </c>
    </row>
    <row r="1796" spans="1:7">
      <c r="A1796" s="219">
        <v>10583</v>
      </c>
      <c r="B1796" s="212" t="s">
        <v>3364</v>
      </c>
      <c r="C1796" s="219" t="s">
        <v>23</v>
      </c>
      <c r="D1796" s="219" t="s">
        <v>285</v>
      </c>
      <c r="E1796" s="348">
        <f t="shared" si="27"/>
        <v>17.57</v>
      </c>
      <c r="F1796" s="220">
        <v>17.57</v>
      </c>
      <c r="G1796" s="220">
        <v>16.329999999999998</v>
      </c>
    </row>
    <row r="1797" spans="1:7">
      <c r="A1797" s="219">
        <v>10579</v>
      </c>
      <c r="B1797" s="212" t="s">
        <v>3365</v>
      </c>
      <c r="C1797" s="219" t="s">
        <v>23</v>
      </c>
      <c r="D1797" s="219" t="s">
        <v>285</v>
      </c>
      <c r="E1797" s="348">
        <f t="shared" si="27"/>
        <v>30.63</v>
      </c>
      <c r="F1797" s="220">
        <v>30.63</v>
      </c>
      <c r="G1797" s="220">
        <v>28.46</v>
      </c>
    </row>
    <row r="1798" spans="1:7">
      <c r="A1798" s="219">
        <v>10582</v>
      </c>
      <c r="B1798" s="212" t="s">
        <v>3366</v>
      </c>
      <c r="C1798" s="219" t="s">
        <v>23</v>
      </c>
      <c r="D1798" s="219" t="s">
        <v>285</v>
      </c>
      <c r="E1798" s="348">
        <f t="shared" si="27"/>
        <v>15.47</v>
      </c>
      <c r="F1798" s="220">
        <v>15.47</v>
      </c>
      <c r="G1798" s="220">
        <v>14.38</v>
      </c>
    </row>
    <row r="1799" spans="1:7">
      <c r="A1799" s="219">
        <v>2436</v>
      </c>
      <c r="B1799" s="212" t="s">
        <v>3367</v>
      </c>
      <c r="C1799" s="219" t="s">
        <v>134</v>
      </c>
      <c r="D1799" s="219" t="s">
        <v>1699</v>
      </c>
      <c r="E1799" s="348">
        <f t="shared" si="27"/>
        <v>22.48</v>
      </c>
      <c r="F1799" s="220">
        <v>22.48</v>
      </c>
      <c r="G1799" s="220">
        <v>33.369999999999997</v>
      </c>
    </row>
    <row r="1800" spans="1:7">
      <c r="A1800" s="219">
        <v>40918</v>
      </c>
      <c r="B1800" s="212" t="s">
        <v>3368</v>
      </c>
      <c r="C1800" s="219" t="s">
        <v>426</v>
      </c>
      <c r="D1800" s="219" t="s">
        <v>285</v>
      </c>
      <c r="E1800" s="348">
        <f t="shared" si="27"/>
        <v>3961.87</v>
      </c>
      <c r="F1800" s="220">
        <v>3961.87</v>
      </c>
      <c r="G1800" s="220">
        <v>5845.74</v>
      </c>
    </row>
    <row r="1801" spans="1:7">
      <c r="A1801" s="219">
        <v>10998</v>
      </c>
      <c r="B1801" s="212" t="s">
        <v>3369</v>
      </c>
      <c r="C1801" s="219" t="s">
        <v>63</v>
      </c>
      <c r="D1801" s="219" t="s">
        <v>285</v>
      </c>
      <c r="E1801" s="348">
        <f t="shared" si="27"/>
        <v>25.99</v>
      </c>
      <c r="F1801" s="220">
        <v>25.99</v>
      </c>
      <c r="G1801" s="220">
        <v>54.34</v>
      </c>
    </row>
    <row r="1802" spans="1:7">
      <c r="A1802" s="219">
        <v>11002</v>
      </c>
      <c r="B1802" s="212" t="s">
        <v>309</v>
      </c>
      <c r="C1802" s="219" t="s">
        <v>63</v>
      </c>
      <c r="D1802" s="219" t="s">
        <v>285</v>
      </c>
      <c r="E1802" s="348">
        <f t="shared" si="27"/>
        <v>23.81</v>
      </c>
      <c r="F1802" s="220">
        <v>23.81</v>
      </c>
      <c r="G1802" s="220">
        <v>49.78</v>
      </c>
    </row>
    <row r="1803" spans="1:7">
      <c r="A1803" s="219">
        <v>10999</v>
      </c>
      <c r="B1803" s="212" t="s">
        <v>310</v>
      </c>
      <c r="C1803" s="219" t="s">
        <v>63</v>
      </c>
      <c r="D1803" s="219" t="s">
        <v>285</v>
      </c>
      <c r="E1803" s="348">
        <f t="shared" si="27"/>
        <v>22.88</v>
      </c>
      <c r="F1803" s="220">
        <v>22.88</v>
      </c>
      <c r="G1803" s="220">
        <v>47.83</v>
      </c>
    </row>
    <row r="1804" spans="1:7">
      <c r="A1804" s="219">
        <v>10997</v>
      </c>
      <c r="B1804" s="212" t="s">
        <v>3370</v>
      </c>
      <c r="C1804" s="219" t="s">
        <v>63</v>
      </c>
      <c r="D1804" s="219" t="s">
        <v>1699</v>
      </c>
      <c r="E1804" s="348">
        <f t="shared" ref="E1804:E1867" si="28">IF(F1804=0,G1804,F1804)</f>
        <v>24.8</v>
      </c>
      <c r="F1804" s="220">
        <v>24.8</v>
      </c>
      <c r="G1804" s="220">
        <v>51.84</v>
      </c>
    </row>
    <row r="1805" spans="1:7">
      <c r="A1805" s="219">
        <v>2685</v>
      </c>
      <c r="B1805" s="212" t="s">
        <v>3371</v>
      </c>
      <c r="C1805" s="219" t="s">
        <v>65</v>
      </c>
      <c r="D1805" s="219" t="s">
        <v>285</v>
      </c>
      <c r="E1805" s="348">
        <f t="shared" si="28"/>
        <v>6.3</v>
      </c>
      <c r="F1805" s="220">
        <v>6.3</v>
      </c>
      <c r="G1805" s="220">
        <v>6.73</v>
      </c>
    </row>
    <row r="1806" spans="1:7">
      <c r="A1806" s="219">
        <v>2680</v>
      </c>
      <c r="B1806" s="212" t="s">
        <v>3372</v>
      </c>
      <c r="C1806" s="219" t="s">
        <v>65</v>
      </c>
      <c r="D1806" s="219" t="s">
        <v>285</v>
      </c>
      <c r="E1806" s="348">
        <f t="shared" si="28"/>
        <v>9.2200000000000006</v>
      </c>
      <c r="F1806" s="220">
        <v>9.2200000000000006</v>
      </c>
      <c r="G1806" s="220">
        <v>9.85</v>
      </c>
    </row>
    <row r="1807" spans="1:7">
      <c r="A1807" s="219">
        <v>2684</v>
      </c>
      <c r="B1807" s="212" t="s">
        <v>1551</v>
      </c>
      <c r="C1807" s="219" t="s">
        <v>65</v>
      </c>
      <c r="D1807" s="219" t="s">
        <v>285</v>
      </c>
      <c r="E1807" s="348">
        <f t="shared" si="28"/>
        <v>8.39</v>
      </c>
      <c r="F1807" s="220">
        <v>8.39</v>
      </c>
      <c r="G1807" s="220">
        <v>8.9600000000000009</v>
      </c>
    </row>
    <row r="1808" spans="1:7">
      <c r="A1808" s="219">
        <v>2673</v>
      </c>
      <c r="B1808" s="212" t="s">
        <v>3373</v>
      </c>
      <c r="C1808" s="219" t="s">
        <v>65</v>
      </c>
      <c r="D1808" s="219" t="s">
        <v>1699</v>
      </c>
      <c r="E1808" s="348">
        <f t="shared" si="28"/>
        <v>3.24</v>
      </c>
      <c r="F1808" s="220">
        <v>3.24</v>
      </c>
      <c r="G1808" s="220">
        <v>3.46</v>
      </c>
    </row>
    <row r="1809" spans="1:7">
      <c r="A1809" s="219">
        <v>2681</v>
      </c>
      <c r="B1809" s="212" t="s">
        <v>3374</v>
      </c>
      <c r="C1809" s="219" t="s">
        <v>65</v>
      </c>
      <c r="D1809" s="219" t="s">
        <v>285</v>
      </c>
      <c r="E1809" s="348">
        <f t="shared" si="28"/>
        <v>15.07</v>
      </c>
      <c r="F1809" s="220">
        <v>15.07</v>
      </c>
      <c r="G1809" s="220">
        <v>16.100000000000001</v>
      </c>
    </row>
    <row r="1810" spans="1:7">
      <c r="A1810" s="219">
        <v>2682</v>
      </c>
      <c r="B1810" s="212" t="s">
        <v>3375</v>
      </c>
      <c r="C1810" s="219" t="s">
        <v>65</v>
      </c>
      <c r="D1810" s="219" t="s">
        <v>285</v>
      </c>
      <c r="E1810" s="348">
        <f t="shared" si="28"/>
        <v>21.99</v>
      </c>
      <c r="F1810" s="220">
        <v>21.99</v>
      </c>
      <c r="G1810" s="220">
        <v>23.49</v>
      </c>
    </row>
    <row r="1811" spans="1:7">
      <c r="A1811" s="219">
        <v>2686</v>
      </c>
      <c r="B1811" s="212" t="s">
        <v>3376</v>
      </c>
      <c r="C1811" s="219" t="s">
        <v>65</v>
      </c>
      <c r="D1811" s="219" t="s">
        <v>285</v>
      </c>
      <c r="E1811" s="348">
        <f t="shared" si="28"/>
        <v>27.58</v>
      </c>
      <c r="F1811" s="220">
        <v>27.58</v>
      </c>
      <c r="G1811" s="220">
        <v>29.45</v>
      </c>
    </row>
    <row r="1812" spans="1:7">
      <c r="A1812" s="219">
        <v>2674</v>
      </c>
      <c r="B1812" s="212" t="s">
        <v>3377</v>
      </c>
      <c r="C1812" s="219" t="s">
        <v>65</v>
      </c>
      <c r="D1812" s="219" t="s">
        <v>285</v>
      </c>
      <c r="E1812" s="348">
        <f t="shared" si="28"/>
        <v>4.03</v>
      </c>
      <c r="F1812" s="220">
        <v>4.03</v>
      </c>
      <c r="G1812" s="220">
        <v>4.3099999999999996</v>
      </c>
    </row>
    <row r="1813" spans="1:7">
      <c r="A1813" s="219">
        <v>2683</v>
      </c>
      <c r="B1813" s="212" t="s">
        <v>3378</v>
      </c>
      <c r="C1813" s="219" t="s">
        <v>65</v>
      </c>
      <c r="D1813" s="219" t="s">
        <v>285</v>
      </c>
      <c r="E1813" s="348">
        <f t="shared" si="28"/>
        <v>43.46</v>
      </c>
      <c r="F1813" s="220">
        <v>43.46</v>
      </c>
      <c r="G1813" s="220">
        <v>46.41</v>
      </c>
    </row>
    <row r="1814" spans="1:7">
      <c r="A1814" s="219">
        <v>2676</v>
      </c>
      <c r="B1814" s="212" t="s">
        <v>3379</v>
      </c>
      <c r="C1814" s="219" t="s">
        <v>65</v>
      </c>
      <c r="D1814" s="219" t="s">
        <v>285</v>
      </c>
      <c r="E1814" s="348">
        <f t="shared" si="28"/>
        <v>1.88</v>
      </c>
      <c r="F1814" s="220">
        <v>1.88</v>
      </c>
      <c r="G1814" s="220">
        <v>2.0099999999999998</v>
      </c>
    </row>
    <row r="1815" spans="1:7">
      <c r="A1815" s="219">
        <v>2678</v>
      </c>
      <c r="B1815" s="212" t="s">
        <v>3380</v>
      </c>
      <c r="C1815" s="219" t="s">
        <v>65</v>
      </c>
      <c r="D1815" s="219" t="s">
        <v>285</v>
      </c>
      <c r="E1815" s="348">
        <f t="shared" si="28"/>
        <v>2.36</v>
      </c>
      <c r="F1815" s="220">
        <v>2.36</v>
      </c>
      <c r="G1815" s="220">
        <v>2.52</v>
      </c>
    </row>
    <row r="1816" spans="1:7">
      <c r="A1816" s="219">
        <v>2679</v>
      </c>
      <c r="B1816" s="212" t="s">
        <v>3381</v>
      </c>
      <c r="C1816" s="219" t="s">
        <v>65</v>
      </c>
      <c r="D1816" s="219" t="s">
        <v>285</v>
      </c>
      <c r="E1816" s="348">
        <f t="shared" si="28"/>
        <v>3.64</v>
      </c>
      <c r="F1816" s="220">
        <v>3.64</v>
      </c>
      <c r="G1816" s="220">
        <v>3.88</v>
      </c>
    </row>
    <row r="1817" spans="1:7">
      <c r="A1817" s="219">
        <v>12070</v>
      </c>
      <c r="B1817" s="212" t="s">
        <v>3382</v>
      </c>
      <c r="C1817" s="219" t="s">
        <v>65</v>
      </c>
      <c r="D1817" s="219" t="s">
        <v>285</v>
      </c>
      <c r="E1817" s="348">
        <f t="shared" si="28"/>
        <v>5.0599999999999996</v>
      </c>
      <c r="F1817" s="220">
        <v>5.0599999999999996</v>
      </c>
      <c r="G1817" s="220">
        <v>5.4</v>
      </c>
    </row>
    <row r="1818" spans="1:7">
      <c r="A1818" s="219">
        <v>2675</v>
      </c>
      <c r="B1818" s="212" t="s">
        <v>3383</v>
      </c>
      <c r="C1818" s="219" t="s">
        <v>65</v>
      </c>
      <c r="D1818" s="219" t="s">
        <v>285</v>
      </c>
      <c r="E1818" s="348">
        <f t="shared" si="28"/>
        <v>6.58</v>
      </c>
      <c r="F1818" s="220">
        <v>6.58</v>
      </c>
      <c r="G1818" s="220">
        <v>7.03</v>
      </c>
    </row>
    <row r="1819" spans="1:7">
      <c r="A1819" s="219">
        <v>12067</v>
      </c>
      <c r="B1819" s="212" t="s">
        <v>3384</v>
      </c>
      <c r="C1819" s="219" t="s">
        <v>65</v>
      </c>
      <c r="D1819" s="219" t="s">
        <v>285</v>
      </c>
      <c r="E1819" s="348">
        <f t="shared" si="28"/>
        <v>8.93</v>
      </c>
      <c r="F1819" s="220">
        <v>8.93</v>
      </c>
      <c r="G1819" s="220">
        <v>9.5299999999999994</v>
      </c>
    </row>
    <row r="1820" spans="1:7">
      <c r="A1820" s="219">
        <v>21128</v>
      </c>
      <c r="B1820" s="212" t="s">
        <v>3385</v>
      </c>
      <c r="C1820" s="219" t="s">
        <v>65</v>
      </c>
      <c r="D1820" s="219" t="s">
        <v>1699</v>
      </c>
      <c r="E1820" s="348">
        <f t="shared" si="28"/>
        <v>7.8</v>
      </c>
      <c r="F1820" s="220">
        <v>7.8</v>
      </c>
      <c r="G1820" s="220">
        <v>9.67</v>
      </c>
    </row>
    <row r="1821" spans="1:7">
      <c r="A1821" s="219">
        <v>40400</v>
      </c>
      <c r="B1821" s="212" t="s">
        <v>3386</v>
      </c>
      <c r="C1821" s="219" t="s">
        <v>65</v>
      </c>
      <c r="D1821" s="219" t="s">
        <v>285</v>
      </c>
      <c r="E1821" s="348">
        <f t="shared" si="28"/>
        <v>1.36</v>
      </c>
      <c r="F1821" s="220">
        <v>1.36</v>
      </c>
      <c r="G1821" s="220">
        <v>1.89</v>
      </c>
    </row>
    <row r="1822" spans="1:7">
      <c r="A1822" s="219">
        <v>40401</v>
      </c>
      <c r="B1822" s="212" t="s">
        <v>3387</v>
      </c>
      <c r="C1822" s="219" t="s">
        <v>65</v>
      </c>
      <c r="D1822" s="219" t="s">
        <v>285</v>
      </c>
      <c r="E1822" s="348">
        <f t="shared" si="28"/>
        <v>2</v>
      </c>
      <c r="F1822" s="220">
        <v>2</v>
      </c>
      <c r="G1822" s="220">
        <v>2.78</v>
      </c>
    </row>
    <row r="1823" spans="1:7">
      <c r="A1823" s="219">
        <v>40402</v>
      </c>
      <c r="B1823" s="212" t="s">
        <v>3388</v>
      </c>
      <c r="C1823" s="219" t="s">
        <v>65</v>
      </c>
      <c r="D1823" s="219" t="s">
        <v>285</v>
      </c>
      <c r="E1823" s="348">
        <f t="shared" si="28"/>
        <v>2.57</v>
      </c>
      <c r="F1823" s="220">
        <v>2.57</v>
      </c>
      <c r="G1823" s="220">
        <v>3.57</v>
      </c>
    </row>
    <row r="1824" spans="1:7">
      <c r="A1824" s="219">
        <v>21137</v>
      </c>
      <c r="B1824" s="212" t="s">
        <v>3389</v>
      </c>
      <c r="C1824" s="219" t="s">
        <v>65</v>
      </c>
      <c r="D1824" s="219" t="s">
        <v>285</v>
      </c>
      <c r="E1824" s="348">
        <f t="shared" si="28"/>
        <v>7.98</v>
      </c>
      <c r="F1824" s="220">
        <v>7.98</v>
      </c>
      <c r="G1824" s="220">
        <v>9.9</v>
      </c>
    </row>
    <row r="1825" spans="1:7">
      <c r="A1825" s="219">
        <v>2504</v>
      </c>
      <c r="B1825" s="212" t="s">
        <v>3390</v>
      </c>
      <c r="C1825" s="219" t="s">
        <v>65</v>
      </c>
      <c r="D1825" s="219" t="s">
        <v>285</v>
      </c>
      <c r="E1825" s="348">
        <f t="shared" si="28"/>
        <v>8.65</v>
      </c>
      <c r="F1825" s="220">
        <v>8.65</v>
      </c>
      <c r="G1825" s="220">
        <v>10.73</v>
      </c>
    </row>
    <row r="1826" spans="1:7">
      <c r="A1826" s="219">
        <v>2501</v>
      </c>
      <c r="B1826" s="212" t="s">
        <v>3391</v>
      </c>
      <c r="C1826" s="219" t="s">
        <v>65</v>
      </c>
      <c r="D1826" s="219" t="s">
        <v>285</v>
      </c>
      <c r="E1826" s="348">
        <f t="shared" si="28"/>
        <v>11.35</v>
      </c>
      <c r="F1826" s="220">
        <v>11.35</v>
      </c>
      <c r="G1826" s="220">
        <v>14.07</v>
      </c>
    </row>
    <row r="1827" spans="1:7">
      <c r="A1827" s="219">
        <v>2502</v>
      </c>
      <c r="B1827" s="212" t="s">
        <v>3392</v>
      </c>
      <c r="C1827" s="219" t="s">
        <v>65</v>
      </c>
      <c r="D1827" s="219" t="s">
        <v>285</v>
      </c>
      <c r="E1827" s="348">
        <f t="shared" si="28"/>
        <v>17.12</v>
      </c>
      <c r="F1827" s="220">
        <v>17.12</v>
      </c>
      <c r="G1827" s="220">
        <v>21.23</v>
      </c>
    </row>
    <row r="1828" spans="1:7">
      <c r="A1828" s="219">
        <v>2503</v>
      </c>
      <c r="B1828" s="212" t="s">
        <v>3393</v>
      </c>
      <c r="C1828" s="219" t="s">
        <v>65</v>
      </c>
      <c r="D1828" s="219" t="s">
        <v>285</v>
      </c>
      <c r="E1828" s="348">
        <f t="shared" si="28"/>
        <v>22.04</v>
      </c>
      <c r="F1828" s="220">
        <v>22.04</v>
      </c>
      <c r="G1828" s="220">
        <v>27.32</v>
      </c>
    </row>
    <row r="1829" spans="1:7">
      <c r="A1829" s="219">
        <v>2500</v>
      </c>
      <c r="B1829" s="212" t="s">
        <v>3394</v>
      </c>
      <c r="C1829" s="219" t="s">
        <v>65</v>
      </c>
      <c r="D1829" s="219" t="s">
        <v>285</v>
      </c>
      <c r="E1829" s="348">
        <f t="shared" si="28"/>
        <v>29.36</v>
      </c>
      <c r="F1829" s="220">
        <v>29.36</v>
      </c>
      <c r="G1829" s="220">
        <v>36.39</v>
      </c>
    </row>
    <row r="1830" spans="1:7">
      <c r="A1830" s="219">
        <v>2505</v>
      </c>
      <c r="B1830" s="212" t="s">
        <v>3395</v>
      </c>
      <c r="C1830" s="219" t="s">
        <v>65</v>
      </c>
      <c r="D1830" s="219" t="s">
        <v>285</v>
      </c>
      <c r="E1830" s="348">
        <f t="shared" si="28"/>
        <v>45.75</v>
      </c>
      <c r="F1830" s="220">
        <v>45.75</v>
      </c>
      <c r="G1830" s="220">
        <v>56.72</v>
      </c>
    </row>
    <row r="1831" spans="1:7">
      <c r="A1831" s="219">
        <v>12056</v>
      </c>
      <c r="B1831" s="212" t="s">
        <v>3396</v>
      </c>
      <c r="C1831" s="219" t="s">
        <v>65</v>
      </c>
      <c r="D1831" s="219" t="s">
        <v>285</v>
      </c>
      <c r="E1831" s="348">
        <f t="shared" si="28"/>
        <v>18.48</v>
      </c>
      <c r="F1831" s="220">
        <v>18.48</v>
      </c>
      <c r="G1831" s="220">
        <v>22.92</v>
      </c>
    </row>
    <row r="1832" spans="1:7">
      <c r="A1832" s="219">
        <v>12057</v>
      </c>
      <c r="B1832" s="212" t="s">
        <v>3397</v>
      </c>
      <c r="C1832" s="219" t="s">
        <v>65</v>
      </c>
      <c r="D1832" s="219" t="s">
        <v>285</v>
      </c>
      <c r="E1832" s="348">
        <f t="shared" si="28"/>
        <v>15.7</v>
      </c>
      <c r="F1832" s="220">
        <v>15.7</v>
      </c>
      <c r="G1832" s="220">
        <v>19.47</v>
      </c>
    </row>
    <row r="1833" spans="1:7">
      <c r="A1833" s="219">
        <v>12058</v>
      </c>
      <c r="B1833" s="212" t="s">
        <v>3398</v>
      </c>
      <c r="C1833" s="219" t="s">
        <v>65</v>
      </c>
      <c r="D1833" s="219" t="s">
        <v>285</v>
      </c>
      <c r="E1833" s="348">
        <f t="shared" si="28"/>
        <v>9.7899999999999991</v>
      </c>
      <c r="F1833" s="220">
        <v>9.7899999999999991</v>
      </c>
      <c r="G1833" s="220">
        <v>12.13</v>
      </c>
    </row>
    <row r="1834" spans="1:7">
      <c r="A1834" s="219">
        <v>12059</v>
      </c>
      <c r="B1834" s="212" t="s">
        <v>3399</v>
      </c>
      <c r="C1834" s="219" t="s">
        <v>65</v>
      </c>
      <c r="D1834" s="219" t="s">
        <v>285</v>
      </c>
      <c r="E1834" s="348">
        <f t="shared" si="28"/>
        <v>5.51</v>
      </c>
      <c r="F1834" s="220">
        <v>5.51</v>
      </c>
      <c r="G1834" s="220">
        <v>6.83</v>
      </c>
    </row>
    <row r="1835" spans="1:7">
      <c r="A1835" s="219">
        <v>12060</v>
      </c>
      <c r="B1835" s="212" t="s">
        <v>3400</v>
      </c>
      <c r="C1835" s="219" t="s">
        <v>65</v>
      </c>
      <c r="D1835" s="219" t="s">
        <v>285</v>
      </c>
      <c r="E1835" s="348">
        <f t="shared" si="28"/>
        <v>40.799999999999997</v>
      </c>
      <c r="F1835" s="220">
        <v>40.799999999999997</v>
      </c>
      <c r="G1835" s="220">
        <v>50.58</v>
      </c>
    </row>
    <row r="1836" spans="1:7">
      <c r="A1836" s="219">
        <v>12061</v>
      </c>
      <c r="B1836" s="212" t="s">
        <v>3401</v>
      </c>
      <c r="C1836" s="219" t="s">
        <v>65</v>
      </c>
      <c r="D1836" s="219" t="s">
        <v>285</v>
      </c>
      <c r="E1836" s="348">
        <f t="shared" si="28"/>
        <v>24.91</v>
      </c>
      <c r="F1836" s="220">
        <v>24.91</v>
      </c>
      <c r="G1836" s="220">
        <v>30.88</v>
      </c>
    </row>
    <row r="1837" spans="1:7">
      <c r="A1837" s="219">
        <v>12062</v>
      </c>
      <c r="B1837" s="212" t="s">
        <v>3402</v>
      </c>
      <c r="C1837" s="219" t="s">
        <v>65</v>
      </c>
      <c r="D1837" s="219" t="s">
        <v>285</v>
      </c>
      <c r="E1837" s="348">
        <f t="shared" si="28"/>
        <v>45.94</v>
      </c>
      <c r="F1837" s="220">
        <v>45.94</v>
      </c>
      <c r="G1837" s="220">
        <v>56.95</v>
      </c>
    </row>
    <row r="1838" spans="1:7">
      <c r="A1838" s="219">
        <v>2687</v>
      </c>
      <c r="B1838" s="212" t="s">
        <v>3403</v>
      </c>
      <c r="C1838" s="219" t="s">
        <v>65</v>
      </c>
      <c r="D1838" s="219" t="s">
        <v>285</v>
      </c>
      <c r="E1838" s="348">
        <f t="shared" si="28"/>
        <v>1.64</v>
      </c>
      <c r="F1838" s="220">
        <v>1.64</v>
      </c>
      <c r="G1838" s="220">
        <v>1.75</v>
      </c>
    </row>
    <row r="1839" spans="1:7">
      <c r="A1839" s="219">
        <v>2689</v>
      </c>
      <c r="B1839" s="212" t="s">
        <v>3404</v>
      </c>
      <c r="C1839" s="219" t="s">
        <v>65</v>
      </c>
      <c r="D1839" s="219" t="s">
        <v>285</v>
      </c>
      <c r="E1839" s="348">
        <f t="shared" si="28"/>
        <v>1.96</v>
      </c>
      <c r="F1839" s="220">
        <v>1.96</v>
      </c>
      <c r="G1839" s="220">
        <v>2.09</v>
      </c>
    </row>
    <row r="1840" spans="1:7">
      <c r="A1840" s="219">
        <v>2688</v>
      </c>
      <c r="B1840" s="212" t="s">
        <v>186</v>
      </c>
      <c r="C1840" s="219" t="s">
        <v>65</v>
      </c>
      <c r="D1840" s="219" t="s">
        <v>285</v>
      </c>
      <c r="E1840" s="348">
        <f t="shared" si="28"/>
        <v>2.12</v>
      </c>
      <c r="F1840" s="220">
        <v>2.12</v>
      </c>
      <c r="G1840" s="220">
        <v>2.2599999999999998</v>
      </c>
    </row>
    <row r="1841" spans="1:7">
      <c r="A1841" s="219">
        <v>2690</v>
      </c>
      <c r="B1841" s="212" t="s">
        <v>188</v>
      </c>
      <c r="C1841" s="219" t="s">
        <v>65</v>
      </c>
      <c r="D1841" s="219" t="s">
        <v>285</v>
      </c>
      <c r="E1841" s="348">
        <f t="shared" si="28"/>
        <v>3.63</v>
      </c>
      <c r="F1841" s="220">
        <v>3.63</v>
      </c>
      <c r="G1841" s="220">
        <v>3.87</v>
      </c>
    </row>
    <row r="1842" spans="1:7">
      <c r="A1842" s="219">
        <v>39243</v>
      </c>
      <c r="B1842" s="212" t="s">
        <v>3405</v>
      </c>
      <c r="C1842" s="219" t="s">
        <v>65</v>
      </c>
      <c r="D1842" s="219" t="s">
        <v>285</v>
      </c>
      <c r="E1842" s="348">
        <f t="shared" si="28"/>
        <v>2.39</v>
      </c>
      <c r="F1842" s="220">
        <v>2.39</v>
      </c>
      <c r="G1842" s="220">
        <v>2.5499999999999998</v>
      </c>
    </row>
    <row r="1843" spans="1:7">
      <c r="A1843" s="219">
        <v>39244</v>
      </c>
      <c r="B1843" s="212" t="s">
        <v>3406</v>
      </c>
      <c r="C1843" s="219" t="s">
        <v>65</v>
      </c>
      <c r="D1843" s="219" t="s">
        <v>285</v>
      </c>
      <c r="E1843" s="348">
        <f t="shared" si="28"/>
        <v>3.23</v>
      </c>
      <c r="F1843" s="220">
        <v>3.23</v>
      </c>
      <c r="G1843" s="220">
        <v>3.45</v>
      </c>
    </row>
    <row r="1844" spans="1:7">
      <c r="A1844" s="219">
        <v>39245</v>
      </c>
      <c r="B1844" s="212" t="s">
        <v>3407</v>
      </c>
      <c r="C1844" s="219" t="s">
        <v>65</v>
      </c>
      <c r="D1844" s="219" t="s">
        <v>285</v>
      </c>
      <c r="E1844" s="348">
        <f t="shared" si="28"/>
        <v>6.22</v>
      </c>
      <c r="F1844" s="220">
        <v>6.22</v>
      </c>
      <c r="G1844" s="220">
        <v>6.64</v>
      </c>
    </row>
    <row r="1845" spans="1:7">
      <c r="A1845" s="219">
        <v>39255</v>
      </c>
      <c r="B1845" s="212" t="s">
        <v>3408</v>
      </c>
      <c r="C1845" s="219" t="s">
        <v>65</v>
      </c>
      <c r="D1845" s="219" t="s">
        <v>285</v>
      </c>
      <c r="E1845" s="348">
        <f t="shared" si="28"/>
        <v>17.22</v>
      </c>
      <c r="F1845" s="220">
        <v>17.22</v>
      </c>
      <c r="G1845" s="220">
        <v>18.39</v>
      </c>
    </row>
    <row r="1846" spans="1:7">
      <c r="A1846" s="219">
        <v>39254</v>
      </c>
      <c r="B1846" s="212" t="s">
        <v>3409</v>
      </c>
      <c r="C1846" s="219" t="s">
        <v>65</v>
      </c>
      <c r="D1846" s="219" t="s">
        <v>285</v>
      </c>
      <c r="E1846" s="348">
        <f t="shared" si="28"/>
        <v>9.3000000000000007</v>
      </c>
      <c r="F1846" s="220">
        <v>9.3000000000000007</v>
      </c>
      <c r="G1846" s="220">
        <v>9.94</v>
      </c>
    </row>
    <row r="1847" spans="1:7">
      <c r="A1847" s="219">
        <v>39253</v>
      </c>
      <c r="B1847" s="212" t="s">
        <v>3410</v>
      </c>
      <c r="C1847" s="219" t="s">
        <v>65</v>
      </c>
      <c r="D1847" s="219" t="s">
        <v>285</v>
      </c>
      <c r="E1847" s="348">
        <f t="shared" si="28"/>
        <v>11.86</v>
      </c>
      <c r="F1847" s="220">
        <v>11.86</v>
      </c>
      <c r="G1847" s="220">
        <v>12.66</v>
      </c>
    </row>
    <row r="1848" spans="1:7">
      <c r="A1848" s="219">
        <v>39246</v>
      </c>
      <c r="B1848" s="212" t="s">
        <v>3411</v>
      </c>
      <c r="C1848" s="219" t="s">
        <v>65</v>
      </c>
      <c r="D1848" s="219" t="s">
        <v>285</v>
      </c>
      <c r="E1848" s="348">
        <f t="shared" si="28"/>
        <v>3.48</v>
      </c>
      <c r="F1848" s="220">
        <v>3.48</v>
      </c>
      <c r="G1848" s="220">
        <v>4.84</v>
      </c>
    </row>
    <row r="1849" spans="1:7">
      <c r="A1849" s="219">
        <v>39247</v>
      </c>
      <c r="B1849" s="212" t="s">
        <v>3412</v>
      </c>
      <c r="C1849" s="219" t="s">
        <v>65</v>
      </c>
      <c r="D1849" s="219" t="s">
        <v>285</v>
      </c>
      <c r="E1849" s="348">
        <f t="shared" si="28"/>
        <v>3.03</v>
      </c>
      <c r="F1849" s="220">
        <v>3.03</v>
      </c>
      <c r="G1849" s="220">
        <v>4.22</v>
      </c>
    </row>
    <row r="1850" spans="1:7">
      <c r="A1850" s="219">
        <v>2446</v>
      </c>
      <c r="B1850" s="212" t="s">
        <v>3413</v>
      </c>
      <c r="C1850" s="219" t="s">
        <v>65</v>
      </c>
      <c r="D1850" s="219" t="s">
        <v>1699</v>
      </c>
      <c r="E1850" s="348">
        <f t="shared" si="28"/>
        <v>5</v>
      </c>
      <c r="F1850" s="220">
        <v>5</v>
      </c>
      <c r="G1850" s="220">
        <v>6.95</v>
      </c>
    </row>
    <row r="1851" spans="1:7">
      <c r="A1851" s="219">
        <v>2442</v>
      </c>
      <c r="B1851" s="212" t="s">
        <v>3414</v>
      </c>
      <c r="C1851" s="219" t="s">
        <v>65</v>
      </c>
      <c r="D1851" s="219" t="s">
        <v>285</v>
      </c>
      <c r="E1851" s="348">
        <f t="shared" si="28"/>
        <v>7</v>
      </c>
      <c r="F1851" s="220">
        <v>7</v>
      </c>
      <c r="G1851" s="220">
        <v>9.73</v>
      </c>
    </row>
    <row r="1852" spans="1:7">
      <c r="A1852" s="219">
        <v>39248</v>
      </c>
      <c r="B1852" s="212" t="s">
        <v>3415</v>
      </c>
      <c r="C1852" s="219" t="s">
        <v>65</v>
      </c>
      <c r="D1852" s="219" t="s">
        <v>285</v>
      </c>
      <c r="E1852" s="348">
        <f t="shared" si="28"/>
        <v>9.76</v>
      </c>
      <c r="F1852" s="220">
        <v>9.76</v>
      </c>
      <c r="G1852" s="220">
        <v>13.57</v>
      </c>
    </row>
    <row r="1853" spans="1:7">
      <c r="A1853" s="219">
        <v>2438</v>
      </c>
      <c r="B1853" s="212" t="s">
        <v>3416</v>
      </c>
      <c r="C1853" s="219" t="s">
        <v>134</v>
      </c>
      <c r="D1853" s="219" t="s">
        <v>285</v>
      </c>
      <c r="E1853" s="348">
        <f t="shared" si="28"/>
        <v>26.91</v>
      </c>
      <c r="F1853" s="220">
        <v>26.91</v>
      </c>
      <c r="G1853" s="220">
        <v>39.26</v>
      </c>
    </row>
    <row r="1854" spans="1:7">
      <c r="A1854" s="219">
        <v>40922</v>
      </c>
      <c r="B1854" s="212" t="s">
        <v>3417</v>
      </c>
      <c r="C1854" s="219" t="s">
        <v>426</v>
      </c>
      <c r="D1854" s="219" t="s">
        <v>285</v>
      </c>
      <c r="E1854" s="348">
        <f t="shared" si="28"/>
        <v>4745.3100000000004</v>
      </c>
      <c r="F1854" s="220">
        <v>4745.3100000000004</v>
      </c>
      <c r="G1854" s="220">
        <v>6878.77</v>
      </c>
    </row>
    <row r="1855" spans="1:7">
      <c r="A1855" s="219">
        <v>36486</v>
      </c>
      <c r="B1855" s="212" t="s">
        <v>3418</v>
      </c>
      <c r="C1855" s="219" t="s">
        <v>23</v>
      </c>
      <c r="D1855" s="219" t="s">
        <v>285</v>
      </c>
      <c r="E1855" s="348">
        <f t="shared" si="28"/>
        <v>72048.320000000007</v>
      </c>
      <c r="F1855" s="220"/>
      <c r="G1855" s="220">
        <v>72048.320000000007</v>
      </c>
    </row>
    <row r="1856" spans="1:7">
      <c r="A1856" s="219">
        <v>37777</v>
      </c>
      <c r="B1856" s="212" t="s">
        <v>3419</v>
      </c>
      <c r="C1856" s="219" t="s">
        <v>23</v>
      </c>
      <c r="D1856" s="219" t="s">
        <v>285</v>
      </c>
      <c r="E1856" s="348">
        <f t="shared" si="28"/>
        <v>339202.09</v>
      </c>
      <c r="F1856" s="220"/>
      <c r="G1856" s="220">
        <v>339202.09</v>
      </c>
    </row>
    <row r="1857" spans="1:7">
      <c r="A1857" s="219">
        <v>12624</v>
      </c>
      <c r="B1857" s="212" t="s">
        <v>3420</v>
      </c>
      <c r="C1857" s="219" t="s">
        <v>23</v>
      </c>
      <c r="D1857" s="219" t="s">
        <v>285</v>
      </c>
      <c r="E1857" s="348">
        <f t="shared" si="28"/>
        <v>32.270000000000003</v>
      </c>
      <c r="F1857" s="220">
        <v>32.270000000000003</v>
      </c>
      <c r="G1857" s="220">
        <v>34.49</v>
      </c>
    </row>
    <row r="1858" spans="1:7">
      <c r="A1858" s="219">
        <v>517</v>
      </c>
      <c r="B1858" s="212" t="s">
        <v>3421</v>
      </c>
      <c r="C1858" s="219" t="s">
        <v>168</v>
      </c>
      <c r="D1858" s="219" t="s">
        <v>285</v>
      </c>
      <c r="E1858" s="348">
        <f t="shared" si="28"/>
        <v>9.02</v>
      </c>
      <c r="F1858" s="220">
        <v>9.02</v>
      </c>
      <c r="G1858" s="220">
        <v>8.7200000000000006</v>
      </c>
    </row>
    <row r="1859" spans="1:7">
      <c r="A1859" s="219">
        <v>37534</v>
      </c>
      <c r="B1859" s="212" t="s">
        <v>3422</v>
      </c>
      <c r="C1859" s="219" t="s">
        <v>63</v>
      </c>
      <c r="D1859" s="219" t="s">
        <v>285</v>
      </c>
      <c r="E1859" s="348">
        <f t="shared" si="28"/>
        <v>22.64</v>
      </c>
      <c r="F1859" s="220"/>
      <c r="G1859" s="220">
        <v>22.64</v>
      </c>
    </row>
    <row r="1860" spans="1:7">
      <c r="A1860" s="219">
        <v>37535</v>
      </c>
      <c r="B1860" s="212" t="s">
        <v>3423</v>
      </c>
      <c r="C1860" s="219" t="s">
        <v>63</v>
      </c>
      <c r="D1860" s="219" t="s">
        <v>285</v>
      </c>
      <c r="E1860" s="348">
        <f t="shared" si="28"/>
        <v>22.64</v>
      </c>
      <c r="F1860" s="220"/>
      <c r="G1860" s="220">
        <v>22.64</v>
      </c>
    </row>
    <row r="1861" spans="1:7">
      <c r="A1861" s="219">
        <v>37533</v>
      </c>
      <c r="B1861" s="212" t="s">
        <v>3424</v>
      </c>
      <c r="C1861" s="219" t="s">
        <v>63</v>
      </c>
      <c r="D1861" s="219" t="s">
        <v>285</v>
      </c>
      <c r="E1861" s="348">
        <f t="shared" si="28"/>
        <v>22.64</v>
      </c>
      <c r="F1861" s="220"/>
      <c r="G1861" s="220">
        <v>22.64</v>
      </c>
    </row>
    <row r="1862" spans="1:7">
      <c r="A1862" s="219">
        <v>37537</v>
      </c>
      <c r="B1862" s="212" t="s">
        <v>3425</v>
      </c>
      <c r="C1862" s="219" t="s">
        <v>63</v>
      </c>
      <c r="D1862" s="219" t="s">
        <v>285</v>
      </c>
      <c r="E1862" s="348">
        <f t="shared" si="28"/>
        <v>17.13</v>
      </c>
      <c r="F1862" s="220"/>
      <c r="G1862" s="220">
        <v>17.13</v>
      </c>
    </row>
    <row r="1863" spans="1:7">
      <c r="A1863" s="219">
        <v>37536</v>
      </c>
      <c r="B1863" s="212" t="s">
        <v>3426</v>
      </c>
      <c r="C1863" s="219" t="s">
        <v>63</v>
      </c>
      <c r="D1863" s="219" t="s">
        <v>285</v>
      </c>
      <c r="E1863" s="348">
        <f t="shared" si="28"/>
        <v>17.13</v>
      </c>
      <c r="F1863" s="220"/>
      <c r="G1863" s="220">
        <v>17.13</v>
      </c>
    </row>
    <row r="1864" spans="1:7">
      <c r="A1864" s="219">
        <v>37532</v>
      </c>
      <c r="B1864" s="212" t="s">
        <v>3427</v>
      </c>
      <c r="C1864" s="219" t="s">
        <v>63</v>
      </c>
      <c r="D1864" s="219" t="s">
        <v>1699</v>
      </c>
      <c r="E1864" s="348">
        <f t="shared" si="28"/>
        <v>17.13</v>
      </c>
      <c r="F1864" s="220"/>
      <c r="G1864" s="220">
        <v>17.13</v>
      </c>
    </row>
    <row r="1865" spans="1:7">
      <c r="A1865" s="219">
        <v>2696</v>
      </c>
      <c r="B1865" s="212" t="s">
        <v>3428</v>
      </c>
      <c r="C1865" s="219" t="s">
        <v>134</v>
      </c>
      <c r="D1865" s="219" t="s">
        <v>1699</v>
      </c>
      <c r="E1865" s="348">
        <f t="shared" si="28"/>
        <v>22.48</v>
      </c>
      <c r="F1865" s="220">
        <v>22.48</v>
      </c>
      <c r="G1865" s="220">
        <v>29.3</v>
      </c>
    </row>
    <row r="1866" spans="1:7">
      <c r="A1866" s="219">
        <v>40928</v>
      </c>
      <c r="B1866" s="212" t="s">
        <v>3429</v>
      </c>
      <c r="C1866" s="219" t="s">
        <v>426</v>
      </c>
      <c r="D1866" s="219" t="s">
        <v>285</v>
      </c>
      <c r="E1866" s="348">
        <f t="shared" si="28"/>
        <v>3961.87</v>
      </c>
      <c r="F1866" s="220">
        <v>3961.87</v>
      </c>
      <c r="G1866" s="220">
        <v>5132.47</v>
      </c>
    </row>
    <row r="1867" spans="1:7">
      <c r="A1867" s="219">
        <v>4083</v>
      </c>
      <c r="B1867" s="212" t="s">
        <v>3430</v>
      </c>
      <c r="C1867" s="219" t="s">
        <v>134</v>
      </c>
      <c r="D1867" s="219" t="s">
        <v>1699</v>
      </c>
      <c r="E1867" s="348">
        <f t="shared" si="28"/>
        <v>31.31</v>
      </c>
      <c r="F1867" s="220">
        <v>31.31</v>
      </c>
      <c r="G1867" s="220">
        <v>45.33</v>
      </c>
    </row>
    <row r="1868" spans="1:7">
      <c r="A1868" s="219">
        <v>40818</v>
      </c>
      <c r="B1868" s="212" t="s">
        <v>127</v>
      </c>
      <c r="C1868" s="219" t="s">
        <v>426</v>
      </c>
      <c r="D1868" s="219" t="s">
        <v>285</v>
      </c>
      <c r="E1868" s="348">
        <f t="shared" ref="E1868:E1931" si="29">IF(F1868=0,G1868,F1868)</f>
        <v>5517.93</v>
      </c>
      <c r="F1868" s="220">
        <v>5517.93</v>
      </c>
      <c r="G1868" s="220">
        <v>7940.24</v>
      </c>
    </row>
    <row r="1869" spans="1:7">
      <c r="A1869" s="219">
        <v>43146</v>
      </c>
      <c r="B1869" s="212" t="s">
        <v>3431</v>
      </c>
      <c r="C1869" s="219" t="s">
        <v>63</v>
      </c>
      <c r="D1869" s="219" t="s">
        <v>285</v>
      </c>
      <c r="E1869" s="348">
        <f t="shared" si="29"/>
        <v>9.16</v>
      </c>
      <c r="F1869" s="220">
        <v>9.16</v>
      </c>
      <c r="G1869" s="220">
        <v>9.1199999999999992</v>
      </c>
    </row>
    <row r="1870" spans="1:7">
      <c r="A1870" s="219">
        <v>2705</v>
      </c>
      <c r="B1870" s="212" t="s">
        <v>136</v>
      </c>
      <c r="C1870" s="219" t="s">
        <v>690</v>
      </c>
      <c r="D1870" s="219" t="s">
        <v>285</v>
      </c>
      <c r="E1870" s="348">
        <f t="shared" si="29"/>
        <v>0.92</v>
      </c>
      <c r="F1870" s="220">
        <v>0.92</v>
      </c>
      <c r="G1870" s="220">
        <v>0.77</v>
      </c>
    </row>
    <row r="1871" spans="1:7">
      <c r="A1871" s="219">
        <v>14250</v>
      </c>
      <c r="B1871" s="212" t="s">
        <v>3432</v>
      </c>
      <c r="C1871" s="219" t="s">
        <v>690</v>
      </c>
      <c r="D1871" s="219" t="s">
        <v>1699</v>
      </c>
      <c r="E1871" s="348">
        <f t="shared" si="29"/>
        <v>0.94</v>
      </c>
      <c r="F1871" s="220">
        <v>0.94</v>
      </c>
      <c r="G1871" s="220">
        <v>0.79</v>
      </c>
    </row>
    <row r="1872" spans="1:7">
      <c r="A1872" s="219">
        <v>11683</v>
      </c>
      <c r="B1872" s="212" t="s">
        <v>3433</v>
      </c>
      <c r="C1872" s="219" t="s">
        <v>23</v>
      </c>
      <c r="D1872" s="219" t="s">
        <v>285</v>
      </c>
      <c r="E1872" s="348">
        <f t="shared" si="29"/>
        <v>46.37</v>
      </c>
      <c r="F1872" s="220">
        <v>46.37</v>
      </c>
      <c r="G1872" s="220">
        <v>40.130000000000003</v>
      </c>
    </row>
    <row r="1873" spans="1:7">
      <c r="A1873" s="219">
        <v>11684</v>
      </c>
      <c r="B1873" s="212" t="s">
        <v>3434</v>
      </c>
      <c r="C1873" s="219" t="s">
        <v>23</v>
      </c>
      <c r="D1873" s="219" t="s">
        <v>285</v>
      </c>
      <c r="E1873" s="348">
        <f t="shared" si="29"/>
        <v>50.75</v>
      </c>
      <c r="F1873" s="220">
        <v>50.75</v>
      </c>
      <c r="G1873" s="220">
        <v>43.92</v>
      </c>
    </row>
    <row r="1874" spans="1:7">
      <c r="A1874" s="219">
        <v>6141</v>
      </c>
      <c r="B1874" s="212" t="s">
        <v>3435</v>
      </c>
      <c r="C1874" s="219" t="s">
        <v>23</v>
      </c>
      <c r="D1874" s="219" t="s">
        <v>285</v>
      </c>
      <c r="E1874" s="348">
        <f t="shared" si="29"/>
        <v>4.84</v>
      </c>
      <c r="F1874" s="220">
        <v>4.84</v>
      </c>
      <c r="G1874" s="220">
        <v>6.28</v>
      </c>
    </row>
    <row r="1875" spans="1:7">
      <c r="A1875" s="219">
        <v>11681</v>
      </c>
      <c r="B1875" s="212" t="s">
        <v>3436</v>
      </c>
      <c r="C1875" s="219" t="s">
        <v>23</v>
      </c>
      <c r="D1875" s="219" t="s">
        <v>285</v>
      </c>
      <c r="E1875" s="348">
        <f t="shared" si="29"/>
        <v>6.1</v>
      </c>
      <c r="F1875" s="220">
        <v>6.1</v>
      </c>
      <c r="G1875" s="220">
        <v>7.93</v>
      </c>
    </row>
    <row r="1876" spans="1:7">
      <c r="A1876" s="219">
        <v>2706</v>
      </c>
      <c r="B1876" s="212" t="s">
        <v>3437</v>
      </c>
      <c r="C1876" s="219" t="s">
        <v>134</v>
      </c>
      <c r="D1876" s="219" t="s">
        <v>1699</v>
      </c>
      <c r="E1876" s="348">
        <f t="shared" si="29"/>
        <v>122.44</v>
      </c>
      <c r="F1876" s="220">
        <v>122.44</v>
      </c>
      <c r="G1876" s="220">
        <v>126.37</v>
      </c>
    </row>
    <row r="1877" spans="1:7">
      <c r="A1877" s="219">
        <v>40811</v>
      </c>
      <c r="B1877" s="212" t="s">
        <v>1201</v>
      </c>
      <c r="C1877" s="219" t="s">
        <v>426</v>
      </c>
      <c r="D1877" s="219" t="s">
        <v>285</v>
      </c>
      <c r="E1877" s="348">
        <f t="shared" si="29"/>
        <v>21575.1</v>
      </c>
      <c r="F1877" s="220">
        <v>21575.1</v>
      </c>
      <c r="G1877" s="220">
        <v>22133.8</v>
      </c>
    </row>
    <row r="1878" spans="1:7">
      <c r="A1878" s="219">
        <v>2707</v>
      </c>
      <c r="B1878" s="212" t="s">
        <v>3438</v>
      </c>
      <c r="C1878" s="219" t="s">
        <v>134</v>
      </c>
      <c r="D1878" s="219" t="s">
        <v>285</v>
      </c>
      <c r="E1878" s="348">
        <f t="shared" si="29"/>
        <v>129.27000000000001</v>
      </c>
      <c r="F1878" s="220">
        <v>129.27000000000001</v>
      </c>
      <c r="G1878" s="220">
        <v>128.55000000000001</v>
      </c>
    </row>
    <row r="1879" spans="1:7">
      <c r="A1879" s="219">
        <v>40813</v>
      </c>
      <c r="B1879" s="212" t="s">
        <v>312</v>
      </c>
      <c r="C1879" s="219" t="s">
        <v>426</v>
      </c>
      <c r="D1879" s="219" t="s">
        <v>285</v>
      </c>
      <c r="E1879" s="348">
        <f t="shared" si="29"/>
        <v>22778.51</v>
      </c>
      <c r="F1879" s="220">
        <v>22778.51</v>
      </c>
      <c r="G1879" s="220">
        <v>22515.91</v>
      </c>
    </row>
    <row r="1880" spans="1:7">
      <c r="A1880" s="219">
        <v>2708</v>
      </c>
      <c r="B1880" s="212" t="s">
        <v>3439</v>
      </c>
      <c r="C1880" s="219" t="s">
        <v>134</v>
      </c>
      <c r="D1880" s="219" t="s">
        <v>285</v>
      </c>
      <c r="E1880" s="348">
        <f t="shared" si="29"/>
        <v>154.16</v>
      </c>
      <c r="F1880" s="220">
        <v>154.16</v>
      </c>
      <c r="G1880" s="220">
        <v>180.07</v>
      </c>
    </row>
    <row r="1881" spans="1:7">
      <c r="A1881" s="219">
        <v>40814</v>
      </c>
      <c r="B1881" s="212" t="s">
        <v>3440</v>
      </c>
      <c r="C1881" s="219" t="s">
        <v>426</v>
      </c>
      <c r="D1881" s="219" t="s">
        <v>285</v>
      </c>
      <c r="E1881" s="348">
        <f t="shared" si="29"/>
        <v>27165.45</v>
      </c>
      <c r="F1881" s="220">
        <v>27165.45</v>
      </c>
      <c r="G1881" s="220">
        <v>31540.2</v>
      </c>
    </row>
    <row r="1882" spans="1:7">
      <c r="A1882" s="219">
        <v>38403</v>
      </c>
      <c r="B1882" s="212" t="s">
        <v>3441</v>
      </c>
      <c r="C1882" s="219" t="s">
        <v>23</v>
      </c>
      <c r="D1882" s="219" t="s">
        <v>285</v>
      </c>
      <c r="E1882" s="348">
        <f t="shared" si="29"/>
        <v>56.1</v>
      </c>
      <c r="F1882" s="220">
        <v>56.1</v>
      </c>
      <c r="G1882" s="220">
        <v>49.52</v>
      </c>
    </row>
    <row r="1883" spans="1:7">
      <c r="A1883" s="219">
        <v>43482</v>
      </c>
      <c r="B1883" s="212" t="s">
        <v>3442</v>
      </c>
      <c r="C1883" s="219" t="s">
        <v>134</v>
      </c>
      <c r="D1883" s="219" t="s">
        <v>1699</v>
      </c>
      <c r="E1883" s="348">
        <f t="shared" si="29"/>
        <v>0.81</v>
      </c>
      <c r="F1883" s="220">
        <v>0.81</v>
      </c>
      <c r="G1883" s="220">
        <v>0.81</v>
      </c>
    </row>
    <row r="1884" spans="1:7">
      <c r="A1884" s="219">
        <v>43494</v>
      </c>
      <c r="B1884" s="212" t="s">
        <v>3443</v>
      </c>
      <c r="C1884" s="219" t="s">
        <v>426</v>
      </c>
      <c r="D1884" s="219" t="s">
        <v>1699</v>
      </c>
      <c r="E1884" s="348">
        <f t="shared" si="29"/>
        <v>153.54</v>
      </c>
      <c r="F1884" s="220">
        <v>153.54</v>
      </c>
      <c r="G1884" s="220">
        <v>153.54</v>
      </c>
    </row>
    <row r="1885" spans="1:7">
      <c r="A1885" s="219">
        <v>43483</v>
      </c>
      <c r="B1885" s="212" t="s">
        <v>143</v>
      </c>
      <c r="C1885" s="219" t="s">
        <v>134</v>
      </c>
      <c r="D1885" s="219" t="s">
        <v>1699</v>
      </c>
      <c r="E1885" s="348">
        <f t="shared" si="29"/>
        <v>1.43</v>
      </c>
      <c r="F1885" s="220">
        <v>1.43</v>
      </c>
      <c r="G1885" s="220">
        <v>1.43</v>
      </c>
    </row>
    <row r="1886" spans="1:7">
      <c r="A1886" s="219">
        <v>43495</v>
      </c>
      <c r="B1886" s="212" t="s">
        <v>3444</v>
      </c>
      <c r="C1886" s="219" t="s">
        <v>426</v>
      </c>
      <c r="D1886" s="219" t="s">
        <v>1699</v>
      </c>
      <c r="E1886" s="348">
        <f t="shared" si="29"/>
        <v>270.51</v>
      </c>
      <c r="F1886" s="220">
        <v>270.51</v>
      </c>
      <c r="G1886" s="220">
        <v>270.51</v>
      </c>
    </row>
    <row r="1887" spans="1:7">
      <c r="A1887" s="219">
        <v>43484</v>
      </c>
      <c r="B1887" s="212" t="s">
        <v>159</v>
      </c>
      <c r="C1887" s="219" t="s">
        <v>134</v>
      </c>
      <c r="D1887" s="219" t="s">
        <v>1699</v>
      </c>
      <c r="E1887" s="348">
        <f t="shared" si="29"/>
        <v>1.26</v>
      </c>
      <c r="F1887" s="220">
        <v>1.26</v>
      </c>
      <c r="G1887" s="220">
        <v>1.26</v>
      </c>
    </row>
    <row r="1888" spans="1:7">
      <c r="A1888" s="219">
        <v>43496</v>
      </c>
      <c r="B1888" s="212" t="s">
        <v>3445</v>
      </c>
      <c r="C1888" s="219" t="s">
        <v>426</v>
      </c>
      <c r="D1888" s="219" t="s">
        <v>1699</v>
      </c>
      <c r="E1888" s="348">
        <f t="shared" si="29"/>
        <v>238.02</v>
      </c>
      <c r="F1888" s="220">
        <v>238.02</v>
      </c>
      <c r="G1888" s="220">
        <v>238.02</v>
      </c>
    </row>
    <row r="1889" spans="1:7">
      <c r="A1889" s="219">
        <v>43485</v>
      </c>
      <c r="B1889" s="212" t="s">
        <v>156</v>
      </c>
      <c r="C1889" s="219" t="s">
        <v>134</v>
      </c>
      <c r="D1889" s="219" t="s">
        <v>1699</v>
      </c>
      <c r="E1889" s="348">
        <f t="shared" si="29"/>
        <v>1.1299999999999999</v>
      </c>
      <c r="F1889" s="220">
        <v>1.1299999999999999</v>
      </c>
      <c r="G1889" s="220">
        <v>1.1299999999999999</v>
      </c>
    </row>
    <row r="1890" spans="1:7">
      <c r="A1890" s="219">
        <v>43497</v>
      </c>
      <c r="B1890" s="212" t="s">
        <v>3446</v>
      </c>
      <c r="C1890" s="219" t="s">
        <v>426</v>
      </c>
      <c r="D1890" s="219" t="s">
        <v>1699</v>
      </c>
      <c r="E1890" s="348">
        <f t="shared" si="29"/>
        <v>212.45</v>
      </c>
      <c r="F1890" s="220">
        <v>212.45</v>
      </c>
      <c r="G1890" s="220">
        <v>212.45</v>
      </c>
    </row>
    <row r="1891" spans="1:7">
      <c r="A1891" s="219">
        <v>43487</v>
      </c>
      <c r="B1891" s="212" t="s">
        <v>3447</v>
      </c>
      <c r="C1891" s="219" t="s">
        <v>134</v>
      </c>
      <c r="D1891" s="219" t="s">
        <v>1699</v>
      </c>
      <c r="E1891" s="348">
        <f t="shared" si="29"/>
        <v>1.28</v>
      </c>
      <c r="F1891" s="220">
        <v>1.28</v>
      </c>
      <c r="G1891" s="220">
        <v>1.28</v>
      </c>
    </row>
    <row r="1892" spans="1:7">
      <c r="A1892" s="219">
        <v>43499</v>
      </c>
      <c r="B1892" s="212" t="s">
        <v>129</v>
      </c>
      <c r="C1892" s="219" t="s">
        <v>426</v>
      </c>
      <c r="D1892" s="219" t="s">
        <v>1699</v>
      </c>
      <c r="E1892" s="348">
        <f t="shared" si="29"/>
        <v>241.99</v>
      </c>
      <c r="F1892" s="220">
        <v>241.99</v>
      </c>
      <c r="G1892" s="220">
        <v>241.99</v>
      </c>
    </row>
    <row r="1893" spans="1:7">
      <c r="A1893" s="219">
        <v>43486</v>
      </c>
      <c r="B1893" s="212" t="s">
        <v>313</v>
      </c>
      <c r="C1893" s="219" t="s">
        <v>134</v>
      </c>
      <c r="D1893" s="219" t="s">
        <v>1699</v>
      </c>
      <c r="E1893" s="348">
        <f t="shared" si="29"/>
        <v>0.77</v>
      </c>
      <c r="F1893" s="220">
        <v>0.77</v>
      </c>
      <c r="G1893" s="220">
        <v>0.77</v>
      </c>
    </row>
    <row r="1894" spans="1:7">
      <c r="A1894" s="219">
        <v>43498</v>
      </c>
      <c r="B1894" s="212" t="s">
        <v>126</v>
      </c>
      <c r="C1894" s="219" t="s">
        <v>426</v>
      </c>
      <c r="D1894" s="219" t="s">
        <v>1699</v>
      </c>
      <c r="E1894" s="348">
        <f t="shared" si="29"/>
        <v>146</v>
      </c>
      <c r="F1894" s="220">
        <v>146</v>
      </c>
      <c r="G1894" s="220">
        <v>146</v>
      </c>
    </row>
    <row r="1895" spans="1:7">
      <c r="A1895" s="219">
        <v>43488</v>
      </c>
      <c r="B1895" s="212" t="s">
        <v>144</v>
      </c>
      <c r="C1895" s="219" t="s">
        <v>134</v>
      </c>
      <c r="D1895" s="219" t="s">
        <v>1699</v>
      </c>
      <c r="E1895" s="348">
        <f t="shared" si="29"/>
        <v>0.89</v>
      </c>
      <c r="F1895" s="220">
        <v>0.89</v>
      </c>
      <c r="G1895" s="220">
        <v>0.89</v>
      </c>
    </row>
    <row r="1896" spans="1:7">
      <c r="A1896" s="219">
        <v>43500</v>
      </c>
      <c r="B1896" s="212" t="s">
        <v>3448</v>
      </c>
      <c r="C1896" s="219" t="s">
        <v>426</v>
      </c>
      <c r="D1896" s="219" t="s">
        <v>1699</v>
      </c>
      <c r="E1896" s="348">
        <f t="shared" si="29"/>
        <v>167.95</v>
      </c>
      <c r="F1896" s="220">
        <v>167.95</v>
      </c>
      <c r="G1896" s="220">
        <v>167.95</v>
      </c>
    </row>
    <row r="1897" spans="1:7">
      <c r="A1897" s="219">
        <v>43489</v>
      </c>
      <c r="B1897" s="212" t="s">
        <v>152</v>
      </c>
      <c r="C1897" s="219" t="s">
        <v>134</v>
      </c>
      <c r="D1897" s="219" t="s">
        <v>1699</v>
      </c>
      <c r="E1897" s="348">
        <f t="shared" si="29"/>
        <v>1.31</v>
      </c>
      <c r="F1897" s="220">
        <v>1.31</v>
      </c>
      <c r="G1897" s="220">
        <v>1.31</v>
      </c>
    </row>
    <row r="1898" spans="1:7">
      <c r="A1898" s="219">
        <v>43501</v>
      </c>
      <c r="B1898" s="212" t="s">
        <v>3449</v>
      </c>
      <c r="C1898" s="219" t="s">
        <v>426</v>
      </c>
      <c r="D1898" s="219" t="s">
        <v>1699</v>
      </c>
      <c r="E1898" s="348">
        <f t="shared" si="29"/>
        <v>247.11</v>
      </c>
      <c r="F1898" s="220">
        <v>247.11</v>
      </c>
      <c r="G1898" s="220">
        <v>247.11</v>
      </c>
    </row>
    <row r="1899" spans="1:7">
      <c r="A1899" s="219">
        <v>43490</v>
      </c>
      <c r="B1899" s="212" t="s">
        <v>166</v>
      </c>
      <c r="C1899" s="219" t="s">
        <v>134</v>
      </c>
      <c r="D1899" s="219" t="s">
        <v>1699</v>
      </c>
      <c r="E1899" s="348">
        <f t="shared" si="29"/>
        <v>1.85</v>
      </c>
      <c r="F1899" s="220">
        <v>1.85</v>
      </c>
      <c r="G1899" s="220">
        <v>1.85</v>
      </c>
    </row>
    <row r="1900" spans="1:7">
      <c r="A1900" s="219">
        <v>43502</v>
      </c>
      <c r="B1900" s="212" t="s">
        <v>3450</v>
      </c>
      <c r="C1900" s="219" t="s">
        <v>426</v>
      </c>
      <c r="D1900" s="219" t="s">
        <v>1699</v>
      </c>
      <c r="E1900" s="348">
        <f t="shared" si="29"/>
        <v>348.39</v>
      </c>
      <c r="F1900" s="220">
        <v>348.39</v>
      </c>
      <c r="G1900" s="220">
        <v>348.39</v>
      </c>
    </row>
    <row r="1901" spans="1:7">
      <c r="A1901" s="219">
        <v>43491</v>
      </c>
      <c r="B1901" s="212" t="s">
        <v>145</v>
      </c>
      <c r="C1901" s="219" t="s">
        <v>134</v>
      </c>
      <c r="D1901" s="219" t="s">
        <v>1699</v>
      </c>
      <c r="E1901" s="348">
        <f t="shared" si="29"/>
        <v>1.39</v>
      </c>
      <c r="F1901" s="220">
        <v>1.39</v>
      </c>
      <c r="G1901" s="220">
        <v>1.39</v>
      </c>
    </row>
    <row r="1902" spans="1:7">
      <c r="A1902" s="219">
        <v>43503</v>
      </c>
      <c r="B1902" s="212" t="s">
        <v>3451</v>
      </c>
      <c r="C1902" s="219" t="s">
        <v>426</v>
      </c>
      <c r="D1902" s="219" t="s">
        <v>1699</v>
      </c>
      <c r="E1902" s="348">
        <f t="shared" si="29"/>
        <v>261.93</v>
      </c>
      <c r="F1902" s="220">
        <v>261.93</v>
      </c>
      <c r="G1902" s="220">
        <v>261.93</v>
      </c>
    </row>
    <row r="1903" spans="1:7">
      <c r="A1903" s="219">
        <v>43492</v>
      </c>
      <c r="B1903" s="212" t="s">
        <v>314</v>
      </c>
      <c r="C1903" s="219" t="s">
        <v>134</v>
      </c>
      <c r="D1903" s="219" t="s">
        <v>1699</v>
      </c>
      <c r="E1903" s="348">
        <f t="shared" si="29"/>
        <v>1.82</v>
      </c>
      <c r="F1903" s="220">
        <v>1.82</v>
      </c>
      <c r="G1903" s="220">
        <v>1.82</v>
      </c>
    </row>
    <row r="1904" spans="1:7">
      <c r="A1904" s="219">
        <v>43504</v>
      </c>
      <c r="B1904" s="212" t="s">
        <v>3452</v>
      </c>
      <c r="C1904" s="219" t="s">
        <v>426</v>
      </c>
      <c r="D1904" s="219" t="s">
        <v>1699</v>
      </c>
      <c r="E1904" s="348">
        <f t="shared" si="29"/>
        <v>342.83</v>
      </c>
      <c r="F1904" s="220">
        <v>342.83</v>
      </c>
      <c r="G1904" s="220">
        <v>342.83</v>
      </c>
    </row>
    <row r="1905" spans="1:7">
      <c r="A1905" s="219">
        <v>43493</v>
      </c>
      <c r="B1905" s="212" t="s">
        <v>3453</v>
      </c>
      <c r="C1905" s="219" t="s">
        <v>134</v>
      </c>
      <c r="D1905" s="219" t="s">
        <v>1699</v>
      </c>
      <c r="E1905" s="348">
        <f t="shared" si="29"/>
        <v>0.74</v>
      </c>
      <c r="F1905" s="220">
        <v>0.74</v>
      </c>
      <c r="G1905" s="220">
        <v>0.74</v>
      </c>
    </row>
    <row r="1906" spans="1:7">
      <c r="A1906" s="219">
        <v>43505</v>
      </c>
      <c r="B1906" s="212" t="s">
        <v>1204</v>
      </c>
      <c r="C1906" s="219" t="s">
        <v>426</v>
      </c>
      <c r="D1906" s="219" t="s">
        <v>1699</v>
      </c>
      <c r="E1906" s="348">
        <f t="shared" si="29"/>
        <v>138.97999999999999</v>
      </c>
      <c r="F1906" s="220">
        <v>138.97999999999999</v>
      </c>
      <c r="G1906" s="220">
        <v>138.97999999999999</v>
      </c>
    </row>
    <row r="1907" spans="1:7">
      <c r="A1907" s="219">
        <v>37774</v>
      </c>
      <c r="B1907" s="212" t="s">
        <v>3454</v>
      </c>
      <c r="C1907" s="219" t="s">
        <v>23</v>
      </c>
      <c r="D1907" s="219" t="s">
        <v>285</v>
      </c>
      <c r="E1907" s="348">
        <f t="shared" si="29"/>
        <v>565124.71</v>
      </c>
      <c r="F1907" s="220"/>
      <c r="G1907" s="220">
        <v>565124.71</v>
      </c>
    </row>
    <row r="1908" spans="1:7">
      <c r="A1908" s="219">
        <v>38629</v>
      </c>
      <c r="B1908" s="212" t="s">
        <v>3455</v>
      </c>
      <c r="C1908" s="219" t="s">
        <v>23</v>
      </c>
      <c r="D1908" s="219" t="s">
        <v>285</v>
      </c>
      <c r="E1908" s="348">
        <f t="shared" si="29"/>
        <v>2901126.21</v>
      </c>
      <c r="F1908" s="220"/>
      <c r="G1908" s="220">
        <v>2901126.21</v>
      </c>
    </row>
    <row r="1909" spans="1:7">
      <c r="A1909" s="219">
        <v>38630</v>
      </c>
      <c r="B1909" s="212" t="s">
        <v>3456</v>
      </c>
      <c r="C1909" s="219" t="s">
        <v>23</v>
      </c>
      <c r="D1909" s="219" t="s">
        <v>285</v>
      </c>
      <c r="E1909" s="348">
        <f t="shared" si="29"/>
        <v>1948961.71</v>
      </c>
      <c r="F1909" s="220"/>
      <c r="G1909" s="220">
        <v>1948961.71</v>
      </c>
    </row>
    <row r="1910" spans="1:7">
      <c r="A1910" s="219">
        <v>38476</v>
      </c>
      <c r="B1910" s="212" t="s">
        <v>3457</v>
      </c>
      <c r="C1910" s="219" t="s">
        <v>23</v>
      </c>
      <c r="D1910" s="219" t="s">
        <v>285</v>
      </c>
      <c r="E1910" s="348">
        <f t="shared" si="29"/>
        <v>421.61</v>
      </c>
      <c r="F1910" s="220">
        <v>421.61</v>
      </c>
      <c r="G1910" s="220">
        <v>372.18</v>
      </c>
    </row>
    <row r="1911" spans="1:7">
      <c r="A1911" s="219">
        <v>38477</v>
      </c>
      <c r="B1911" s="212" t="s">
        <v>3458</v>
      </c>
      <c r="C1911" s="219" t="s">
        <v>23</v>
      </c>
      <c r="D1911" s="219" t="s">
        <v>285</v>
      </c>
      <c r="E1911" s="348">
        <f t="shared" si="29"/>
        <v>1194.01</v>
      </c>
      <c r="F1911" s="220">
        <v>1194.01</v>
      </c>
      <c r="G1911" s="220">
        <v>1054.02</v>
      </c>
    </row>
    <row r="1912" spans="1:7">
      <c r="A1912" s="219">
        <v>45112</v>
      </c>
      <c r="B1912" s="212" t="s">
        <v>3459</v>
      </c>
      <c r="C1912" s="219" t="s">
        <v>23</v>
      </c>
      <c r="D1912" s="219" t="s">
        <v>285</v>
      </c>
      <c r="E1912" s="348">
        <f t="shared" si="29"/>
        <v>1106276.27</v>
      </c>
      <c r="F1912" s="220"/>
      <c r="G1912" s="220">
        <v>1106276.27</v>
      </c>
    </row>
    <row r="1913" spans="1:7">
      <c r="A1913" s="219">
        <v>14525</v>
      </c>
      <c r="B1913" s="212" t="s">
        <v>1237</v>
      </c>
      <c r="C1913" s="219" t="s">
        <v>23</v>
      </c>
      <c r="D1913" s="219" t="s">
        <v>285</v>
      </c>
      <c r="E1913" s="348">
        <f t="shared" si="29"/>
        <v>961801.77</v>
      </c>
      <c r="F1913" s="220"/>
      <c r="G1913" s="220">
        <v>961801.77</v>
      </c>
    </row>
    <row r="1914" spans="1:7">
      <c r="A1914" s="219">
        <v>36408</v>
      </c>
      <c r="B1914" s="212" t="s">
        <v>3460</v>
      </c>
      <c r="C1914" s="219" t="s">
        <v>23</v>
      </c>
      <c r="D1914" s="219" t="s">
        <v>285</v>
      </c>
      <c r="E1914" s="348">
        <f t="shared" si="29"/>
        <v>1174174.19</v>
      </c>
      <c r="F1914" s="220"/>
      <c r="G1914" s="220">
        <v>1174174.19</v>
      </c>
    </row>
    <row r="1915" spans="1:7">
      <c r="A1915" s="219">
        <v>2723</v>
      </c>
      <c r="B1915" s="212" t="s">
        <v>3461</v>
      </c>
      <c r="C1915" s="219" t="s">
        <v>23</v>
      </c>
      <c r="D1915" s="219" t="s">
        <v>285</v>
      </c>
      <c r="E1915" s="348">
        <f t="shared" si="29"/>
        <v>714714.68</v>
      </c>
      <c r="F1915" s="220"/>
      <c r="G1915" s="220">
        <v>714714.68</v>
      </c>
    </row>
    <row r="1916" spans="1:7">
      <c r="A1916" s="219">
        <v>10685</v>
      </c>
      <c r="B1916" s="212" t="s">
        <v>1442</v>
      </c>
      <c r="C1916" s="219" t="s">
        <v>23</v>
      </c>
      <c r="D1916" s="219" t="s">
        <v>1699</v>
      </c>
      <c r="E1916" s="348">
        <f t="shared" si="29"/>
        <v>850000</v>
      </c>
      <c r="F1916" s="220"/>
      <c r="G1916" s="220">
        <v>850000</v>
      </c>
    </row>
    <row r="1917" spans="1:7">
      <c r="A1917" s="219">
        <v>40636</v>
      </c>
      <c r="B1917" s="212" t="s">
        <v>3462</v>
      </c>
      <c r="C1917" s="219" t="s">
        <v>23</v>
      </c>
      <c r="D1917" s="219" t="s">
        <v>285</v>
      </c>
      <c r="E1917" s="348">
        <f t="shared" si="29"/>
        <v>1177036.3899999999</v>
      </c>
      <c r="F1917" s="220"/>
      <c r="G1917" s="220">
        <v>1177036.3899999999</v>
      </c>
    </row>
    <row r="1918" spans="1:7">
      <c r="A1918" s="219">
        <v>4111</v>
      </c>
      <c r="B1918" s="212" t="s">
        <v>3463</v>
      </c>
      <c r="C1918" s="219" t="s">
        <v>23</v>
      </c>
      <c r="D1918" s="219" t="s">
        <v>285</v>
      </c>
      <c r="E1918" s="348">
        <f t="shared" si="29"/>
        <v>55.62</v>
      </c>
      <c r="F1918" s="220">
        <v>55.62</v>
      </c>
      <c r="G1918" s="220">
        <v>51.56</v>
      </c>
    </row>
    <row r="1919" spans="1:7">
      <c r="A1919" s="219">
        <v>44538</v>
      </c>
      <c r="B1919" s="212" t="s">
        <v>3464</v>
      </c>
      <c r="C1919" s="219" t="s">
        <v>23</v>
      </c>
      <c r="D1919" s="219" t="s">
        <v>285</v>
      </c>
      <c r="E1919" s="348">
        <f t="shared" si="29"/>
        <v>46.69</v>
      </c>
      <c r="F1919" s="220">
        <v>46.69</v>
      </c>
      <c r="G1919" s="220">
        <v>76.430000000000007</v>
      </c>
    </row>
    <row r="1920" spans="1:7">
      <c r="A1920" s="219">
        <v>12</v>
      </c>
      <c r="B1920" s="212" t="s">
        <v>3465</v>
      </c>
      <c r="C1920" s="219" t="s">
        <v>23</v>
      </c>
      <c r="D1920" s="219" t="s">
        <v>1699</v>
      </c>
      <c r="E1920" s="348">
        <f t="shared" si="29"/>
        <v>15</v>
      </c>
      <c r="F1920" s="220">
        <v>15</v>
      </c>
      <c r="G1920" s="220">
        <v>8.9</v>
      </c>
    </row>
    <row r="1921" spans="1:7">
      <c r="A1921" s="219">
        <v>37554</v>
      </c>
      <c r="B1921" s="212" t="s">
        <v>3466</v>
      </c>
      <c r="C1921" s="219" t="s">
        <v>23</v>
      </c>
      <c r="D1921" s="219" t="s">
        <v>285</v>
      </c>
      <c r="E1921" s="348">
        <f t="shared" si="29"/>
        <v>388.42</v>
      </c>
      <c r="F1921" s="220"/>
      <c r="G1921" s="220">
        <v>388.42</v>
      </c>
    </row>
    <row r="1922" spans="1:7">
      <c r="A1922" s="219">
        <v>37555</v>
      </c>
      <c r="B1922" s="212" t="s">
        <v>3467</v>
      </c>
      <c r="C1922" s="219" t="s">
        <v>23</v>
      </c>
      <c r="D1922" s="219" t="s">
        <v>285</v>
      </c>
      <c r="E1922" s="348">
        <f t="shared" si="29"/>
        <v>472.49</v>
      </c>
      <c r="F1922" s="220"/>
      <c r="G1922" s="220">
        <v>472.49</v>
      </c>
    </row>
    <row r="1923" spans="1:7">
      <c r="A1923" s="219">
        <v>10902</v>
      </c>
      <c r="B1923" s="212" t="s">
        <v>3468</v>
      </c>
      <c r="C1923" s="219" t="s">
        <v>23</v>
      </c>
      <c r="D1923" s="219" t="s">
        <v>285</v>
      </c>
      <c r="E1923" s="348">
        <f t="shared" si="29"/>
        <v>118.56</v>
      </c>
      <c r="F1923" s="220"/>
      <c r="G1923" s="220">
        <v>118.56</v>
      </c>
    </row>
    <row r="1924" spans="1:7">
      <c r="A1924" s="219">
        <v>20965</v>
      </c>
      <c r="B1924" s="212" t="s">
        <v>3469</v>
      </c>
      <c r="C1924" s="219" t="s">
        <v>23</v>
      </c>
      <c r="D1924" s="219" t="s">
        <v>285</v>
      </c>
      <c r="E1924" s="348">
        <f t="shared" si="29"/>
        <v>119.66</v>
      </c>
      <c r="F1924" s="220"/>
      <c r="G1924" s="220">
        <v>119.66</v>
      </c>
    </row>
    <row r="1925" spans="1:7">
      <c r="A1925" s="219">
        <v>20966</v>
      </c>
      <c r="B1925" s="212" t="s">
        <v>3470</v>
      </c>
      <c r="C1925" s="219" t="s">
        <v>23</v>
      </c>
      <c r="D1925" s="219" t="s">
        <v>285</v>
      </c>
      <c r="E1925" s="348">
        <f t="shared" si="29"/>
        <v>128.85</v>
      </c>
      <c r="F1925" s="220"/>
      <c r="G1925" s="220">
        <v>128.85</v>
      </c>
    </row>
    <row r="1926" spans="1:7">
      <c r="A1926" s="219">
        <v>10903</v>
      </c>
      <c r="B1926" s="212" t="s">
        <v>3471</v>
      </c>
      <c r="C1926" s="219" t="s">
        <v>23</v>
      </c>
      <c r="D1926" s="219" t="s">
        <v>285</v>
      </c>
      <c r="E1926" s="348">
        <f t="shared" si="29"/>
        <v>195.29</v>
      </c>
      <c r="F1926" s="220"/>
      <c r="G1926" s="220">
        <v>195.29</v>
      </c>
    </row>
    <row r="1927" spans="1:7">
      <c r="A1927" s="219">
        <v>20967</v>
      </c>
      <c r="B1927" s="212" t="s">
        <v>3472</v>
      </c>
      <c r="C1927" s="219" t="s">
        <v>23</v>
      </c>
      <c r="D1927" s="219" t="s">
        <v>285</v>
      </c>
      <c r="E1927" s="348">
        <f t="shared" si="29"/>
        <v>195.29</v>
      </c>
      <c r="F1927" s="220"/>
      <c r="G1927" s="220">
        <v>195.29</v>
      </c>
    </row>
    <row r="1928" spans="1:7">
      <c r="A1928" s="219">
        <v>20968</v>
      </c>
      <c r="B1928" s="212" t="s">
        <v>3473</v>
      </c>
      <c r="C1928" s="219" t="s">
        <v>23</v>
      </c>
      <c r="D1928" s="219" t="s">
        <v>285</v>
      </c>
      <c r="E1928" s="348">
        <f t="shared" si="29"/>
        <v>214.19</v>
      </c>
      <c r="F1928" s="220"/>
      <c r="G1928" s="220">
        <v>214.19</v>
      </c>
    </row>
    <row r="1929" spans="1:7">
      <c r="A1929" s="219">
        <v>11359</v>
      </c>
      <c r="B1929" s="212" t="s">
        <v>3474</v>
      </c>
      <c r="C1929" s="219" t="s">
        <v>23</v>
      </c>
      <c r="D1929" s="219" t="s">
        <v>1699</v>
      </c>
      <c r="E1929" s="348">
        <f t="shared" si="29"/>
        <v>873</v>
      </c>
      <c r="F1929" s="220">
        <v>873</v>
      </c>
      <c r="G1929" s="220">
        <v>850</v>
      </c>
    </row>
    <row r="1930" spans="1:7">
      <c r="A1930" s="219">
        <v>39017</v>
      </c>
      <c r="B1930" s="212" t="s">
        <v>1253</v>
      </c>
      <c r="C1930" s="219" t="s">
        <v>23</v>
      </c>
      <c r="D1930" s="219" t="s">
        <v>285</v>
      </c>
      <c r="E1930" s="348">
        <f t="shared" si="29"/>
        <v>0.22</v>
      </c>
      <c r="F1930" s="220"/>
      <c r="G1930" s="220">
        <v>0.22</v>
      </c>
    </row>
    <row r="1931" spans="1:7">
      <c r="A1931" s="219">
        <v>39315</v>
      </c>
      <c r="B1931" s="212" t="s">
        <v>3475</v>
      </c>
      <c r="C1931" s="219" t="s">
        <v>23</v>
      </c>
      <c r="D1931" s="219" t="s">
        <v>285</v>
      </c>
      <c r="E1931" s="348">
        <f t="shared" si="29"/>
        <v>0.35</v>
      </c>
      <c r="F1931" s="220"/>
      <c r="G1931" s="220">
        <v>0.35</v>
      </c>
    </row>
    <row r="1932" spans="1:7">
      <c r="A1932" s="219">
        <v>39016</v>
      </c>
      <c r="B1932" s="212" t="s">
        <v>3476</v>
      </c>
      <c r="C1932" s="219" t="s">
        <v>23</v>
      </c>
      <c r="D1932" s="219" t="s">
        <v>285</v>
      </c>
      <c r="E1932" s="348">
        <f t="shared" ref="E1932:E1995" si="30">IF(F1932=0,G1932,F1932)</f>
        <v>0.36</v>
      </c>
      <c r="F1932" s="220"/>
      <c r="G1932" s="220">
        <v>0.36</v>
      </c>
    </row>
    <row r="1933" spans="1:7">
      <c r="A1933" s="219">
        <v>39481</v>
      </c>
      <c r="B1933" s="212" t="s">
        <v>3477</v>
      </c>
      <c r="C1933" s="219" t="s">
        <v>23</v>
      </c>
      <c r="D1933" s="219" t="s">
        <v>285</v>
      </c>
      <c r="E1933" s="348">
        <f t="shared" si="30"/>
        <v>1.74</v>
      </c>
      <c r="F1933" s="220"/>
      <c r="G1933" s="220">
        <v>1.74</v>
      </c>
    </row>
    <row r="1934" spans="1:7">
      <c r="A1934" s="219">
        <v>39013</v>
      </c>
      <c r="B1934" s="212" t="s">
        <v>3478</v>
      </c>
      <c r="C1934" s="219" t="s">
        <v>23</v>
      </c>
      <c r="D1934" s="219" t="s">
        <v>285</v>
      </c>
      <c r="E1934" s="348">
        <f t="shared" si="30"/>
        <v>1.48</v>
      </c>
      <c r="F1934" s="220"/>
      <c r="G1934" s="220">
        <v>1.48</v>
      </c>
    </row>
    <row r="1935" spans="1:7">
      <c r="A1935" s="219">
        <v>44919</v>
      </c>
      <c r="B1935" s="212" t="s">
        <v>3479</v>
      </c>
      <c r="C1935" s="219" t="s">
        <v>23</v>
      </c>
      <c r="D1935" s="219" t="s">
        <v>285</v>
      </c>
      <c r="E1935" s="348">
        <f t="shared" si="30"/>
        <v>2.77</v>
      </c>
      <c r="F1935" s="220"/>
      <c r="G1935" s="220">
        <v>2.77</v>
      </c>
    </row>
    <row r="1936" spans="1:7">
      <c r="A1936" s="219">
        <v>40433</v>
      </c>
      <c r="B1936" s="212" t="s">
        <v>3480</v>
      </c>
      <c r="C1936" s="219" t="s">
        <v>23</v>
      </c>
      <c r="D1936" s="219" t="s">
        <v>285</v>
      </c>
      <c r="E1936" s="348">
        <f t="shared" si="30"/>
        <v>1.53</v>
      </c>
      <c r="F1936" s="220"/>
      <c r="G1936" s="220">
        <v>1.53</v>
      </c>
    </row>
    <row r="1937" spans="1:7">
      <c r="A1937" s="219">
        <v>20219</v>
      </c>
      <c r="B1937" s="212" t="s">
        <v>3481</v>
      </c>
      <c r="C1937" s="219" t="s">
        <v>23</v>
      </c>
      <c r="D1937" s="219" t="s">
        <v>1699</v>
      </c>
      <c r="E1937" s="348">
        <f t="shared" si="30"/>
        <v>116000</v>
      </c>
      <c r="F1937" s="220"/>
      <c r="G1937" s="220">
        <v>116000</v>
      </c>
    </row>
    <row r="1938" spans="1:7">
      <c r="A1938" s="219">
        <v>36484</v>
      </c>
      <c r="B1938" s="212" t="s">
        <v>3482</v>
      </c>
      <c r="C1938" s="219" t="s">
        <v>23</v>
      </c>
      <c r="D1938" s="219" t="s">
        <v>285</v>
      </c>
      <c r="E1938" s="348">
        <f t="shared" si="30"/>
        <v>246246.87</v>
      </c>
      <c r="F1938" s="220"/>
      <c r="G1938" s="220">
        <v>246246.87</v>
      </c>
    </row>
    <row r="1939" spans="1:7">
      <c r="A1939" s="219">
        <v>38368</v>
      </c>
      <c r="B1939" s="212" t="s">
        <v>3483</v>
      </c>
      <c r="C1939" s="219" t="s">
        <v>23</v>
      </c>
      <c r="D1939" s="219" t="s">
        <v>285</v>
      </c>
      <c r="E1939" s="348">
        <f t="shared" si="30"/>
        <v>7.81</v>
      </c>
      <c r="F1939" s="220">
        <v>7.81</v>
      </c>
      <c r="G1939" s="220">
        <v>9.8699999999999992</v>
      </c>
    </row>
    <row r="1940" spans="1:7">
      <c r="A1940" s="219">
        <v>38367</v>
      </c>
      <c r="B1940" s="212" t="s">
        <v>3484</v>
      </c>
      <c r="C1940" s="219" t="s">
        <v>23</v>
      </c>
      <c r="D1940" s="219" t="s">
        <v>285</v>
      </c>
      <c r="E1940" s="348">
        <f t="shared" si="30"/>
        <v>22.65</v>
      </c>
      <c r="F1940" s="220">
        <v>22.65</v>
      </c>
      <c r="G1940" s="220">
        <v>20</v>
      </c>
    </row>
    <row r="1941" spans="1:7">
      <c r="A1941" s="219">
        <v>38091</v>
      </c>
      <c r="B1941" s="212" t="s">
        <v>3485</v>
      </c>
      <c r="C1941" s="219" t="s">
        <v>23</v>
      </c>
      <c r="D1941" s="219" t="s">
        <v>285</v>
      </c>
      <c r="E1941" s="348">
        <f t="shared" si="30"/>
        <v>2.15</v>
      </c>
      <c r="F1941" s="220">
        <v>2.15</v>
      </c>
      <c r="G1941" s="220">
        <v>2.56</v>
      </c>
    </row>
    <row r="1942" spans="1:7">
      <c r="A1942" s="219">
        <v>38095</v>
      </c>
      <c r="B1942" s="212" t="s">
        <v>3486</v>
      </c>
      <c r="C1942" s="219" t="s">
        <v>23</v>
      </c>
      <c r="D1942" s="219" t="s">
        <v>285</v>
      </c>
      <c r="E1942" s="348">
        <f t="shared" si="30"/>
        <v>4.55</v>
      </c>
      <c r="F1942" s="220">
        <v>4.55</v>
      </c>
      <c r="G1942" s="220">
        <v>5.41</v>
      </c>
    </row>
    <row r="1943" spans="1:7">
      <c r="A1943" s="219">
        <v>38092</v>
      </c>
      <c r="B1943" s="212" t="s">
        <v>3487</v>
      </c>
      <c r="C1943" s="219" t="s">
        <v>23</v>
      </c>
      <c r="D1943" s="219" t="s">
        <v>285</v>
      </c>
      <c r="E1943" s="348">
        <f t="shared" si="30"/>
        <v>2.04</v>
      </c>
      <c r="F1943" s="220">
        <v>2.04</v>
      </c>
      <c r="G1943" s="220">
        <v>2.42</v>
      </c>
    </row>
    <row r="1944" spans="1:7">
      <c r="A1944" s="219">
        <v>38093</v>
      </c>
      <c r="B1944" s="212" t="s">
        <v>3488</v>
      </c>
      <c r="C1944" s="219" t="s">
        <v>23</v>
      </c>
      <c r="D1944" s="219" t="s">
        <v>285</v>
      </c>
      <c r="E1944" s="348">
        <f t="shared" si="30"/>
        <v>2.11</v>
      </c>
      <c r="F1944" s="220">
        <v>2.11</v>
      </c>
      <c r="G1944" s="220">
        <v>2.5099999999999998</v>
      </c>
    </row>
    <row r="1945" spans="1:7">
      <c r="A1945" s="219">
        <v>38096</v>
      </c>
      <c r="B1945" s="212" t="s">
        <v>3489</v>
      </c>
      <c r="C1945" s="219" t="s">
        <v>23</v>
      </c>
      <c r="D1945" s="219" t="s">
        <v>285</v>
      </c>
      <c r="E1945" s="348">
        <f t="shared" si="30"/>
        <v>4.8899999999999997</v>
      </c>
      <c r="F1945" s="220">
        <v>4.8899999999999997</v>
      </c>
      <c r="G1945" s="220">
        <v>5.82</v>
      </c>
    </row>
    <row r="1946" spans="1:7">
      <c r="A1946" s="219">
        <v>38094</v>
      </c>
      <c r="B1946" s="212" t="s">
        <v>192</v>
      </c>
      <c r="C1946" s="219" t="s">
        <v>23</v>
      </c>
      <c r="D1946" s="219" t="s">
        <v>285</v>
      </c>
      <c r="E1946" s="348">
        <f t="shared" si="30"/>
        <v>2.58</v>
      </c>
      <c r="F1946" s="220">
        <v>2.58</v>
      </c>
      <c r="G1946" s="220">
        <v>3.07</v>
      </c>
    </row>
    <row r="1947" spans="1:7">
      <c r="A1947" s="219">
        <v>38097</v>
      </c>
      <c r="B1947" s="212" t="s">
        <v>3490</v>
      </c>
      <c r="C1947" s="219" t="s">
        <v>23</v>
      </c>
      <c r="D1947" s="219" t="s">
        <v>285</v>
      </c>
      <c r="E1947" s="348">
        <f t="shared" si="30"/>
        <v>5.24</v>
      </c>
      <c r="F1947" s="220">
        <v>5.24</v>
      </c>
      <c r="G1947" s="220">
        <v>6.24</v>
      </c>
    </row>
    <row r="1948" spans="1:7">
      <c r="A1948" s="219">
        <v>38098</v>
      </c>
      <c r="B1948" s="212" t="s">
        <v>3491</v>
      </c>
      <c r="C1948" s="219" t="s">
        <v>23</v>
      </c>
      <c r="D1948" s="219" t="s">
        <v>285</v>
      </c>
      <c r="E1948" s="348">
        <f t="shared" si="30"/>
        <v>5.24</v>
      </c>
      <c r="F1948" s="220">
        <v>5.24</v>
      </c>
      <c r="G1948" s="220">
        <v>6.24</v>
      </c>
    </row>
    <row r="1949" spans="1:7">
      <c r="A1949" s="219">
        <v>11186</v>
      </c>
      <c r="B1949" s="212" t="s">
        <v>1510</v>
      </c>
      <c r="C1949" s="219" t="s">
        <v>53</v>
      </c>
      <c r="D1949" s="219" t="s">
        <v>285</v>
      </c>
      <c r="E1949" s="348">
        <f t="shared" si="30"/>
        <v>355.46</v>
      </c>
      <c r="F1949" s="220">
        <v>355.46</v>
      </c>
      <c r="G1949" s="220">
        <v>516</v>
      </c>
    </row>
    <row r="1950" spans="1:7">
      <c r="A1950" s="219">
        <v>11558</v>
      </c>
      <c r="B1950" s="212" t="s">
        <v>3492</v>
      </c>
      <c r="C1950" s="219" t="s">
        <v>491</v>
      </c>
      <c r="D1950" s="219" t="s">
        <v>285</v>
      </c>
      <c r="E1950" s="348">
        <f t="shared" si="30"/>
        <v>15.7</v>
      </c>
      <c r="F1950" s="220">
        <v>15.7</v>
      </c>
      <c r="G1950" s="220">
        <v>14.3</v>
      </c>
    </row>
    <row r="1951" spans="1:7">
      <c r="A1951" s="219">
        <v>11557</v>
      </c>
      <c r="B1951" s="212" t="s">
        <v>3493</v>
      </c>
      <c r="C1951" s="219" t="s">
        <v>491</v>
      </c>
      <c r="D1951" s="219" t="s">
        <v>285</v>
      </c>
      <c r="E1951" s="348">
        <f t="shared" si="30"/>
        <v>39.74</v>
      </c>
      <c r="F1951" s="220">
        <v>39.74</v>
      </c>
      <c r="G1951" s="220">
        <v>36.200000000000003</v>
      </c>
    </row>
    <row r="1952" spans="1:7">
      <c r="A1952" s="219">
        <v>2759</v>
      </c>
      <c r="B1952" s="212" t="s">
        <v>3494</v>
      </c>
      <c r="C1952" s="219" t="s">
        <v>23</v>
      </c>
      <c r="D1952" s="219" t="s">
        <v>1699</v>
      </c>
      <c r="E1952" s="348">
        <f t="shared" si="30"/>
        <v>9.69</v>
      </c>
      <c r="F1952" s="220"/>
      <c r="G1952" s="220">
        <v>9.69</v>
      </c>
    </row>
    <row r="1953" spans="1:7">
      <c r="A1953" s="219">
        <v>38124</v>
      </c>
      <c r="B1953" s="212" t="s">
        <v>315</v>
      </c>
      <c r="C1953" s="219" t="s">
        <v>23</v>
      </c>
      <c r="D1953" s="219" t="s">
        <v>1699</v>
      </c>
      <c r="E1953" s="348">
        <f t="shared" si="30"/>
        <v>25.13</v>
      </c>
      <c r="F1953" s="220">
        <v>25.13</v>
      </c>
      <c r="G1953" s="220">
        <v>28</v>
      </c>
    </row>
    <row r="1954" spans="1:7">
      <c r="A1954" s="219">
        <v>38380</v>
      </c>
      <c r="B1954" s="212" t="s">
        <v>3495</v>
      </c>
      <c r="C1954" s="219" t="s">
        <v>23</v>
      </c>
      <c r="D1954" s="219" t="s">
        <v>285</v>
      </c>
      <c r="E1954" s="348">
        <f t="shared" si="30"/>
        <v>35.99</v>
      </c>
      <c r="F1954" s="220">
        <v>35.99</v>
      </c>
      <c r="G1954" s="220">
        <v>31.77</v>
      </c>
    </row>
    <row r="1955" spans="1:7">
      <c r="A1955" s="219">
        <v>42429</v>
      </c>
      <c r="B1955" s="212" t="s">
        <v>3496</v>
      </c>
      <c r="C1955" s="219" t="s">
        <v>23</v>
      </c>
      <c r="D1955" s="219" t="s">
        <v>285</v>
      </c>
      <c r="E1955" s="348">
        <f t="shared" si="30"/>
        <v>6025.1</v>
      </c>
      <c r="F1955" s="220"/>
      <c r="G1955" s="220">
        <v>6025.1</v>
      </c>
    </row>
    <row r="1956" spans="1:7">
      <c r="A1956" s="219">
        <v>39616</v>
      </c>
      <c r="B1956" s="212" t="s">
        <v>3497</v>
      </c>
      <c r="C1956" s="219" t="s">
        <v>23</v>
      </c>
      <c r="D1956" s="219" t="s">
        <v>1699</v>
      </c>
      <c r="E1956" s="348">
        <f t="shared" si="30"/>
        <v>381.23</v>
      </c>
      <c r="F1956" s="220"/>
      <c r="G1956" s="220">
        <v>381.23</v>
      </c>
    </row>
    <row r="1957" spans="1:7">
      <c r="A1957" s="219">
        <v>39618</v>
      </c>
      <c r="B1957" s="212" t="s">
        <v>3498</v>
      </c>
      <c r="C1957" s="219" t="s">
        <v>23</v>
      </c>
      <c r="D1957" s="219" t="s">
        <v>285</v>
      </c>
      <c r="E1957" s="348">
        <f t="shared" si="30"/>
        <v>691.49</v>
      </c>
      <c r="F1957" s="220"/>
      <c r="G1957" s="220">
        <v>691.49</v>
      </c>
    </row>
    <row r="1958" spans="1:7">
      <c r="A1958" s="219">
        <v>39619</v>
      </c>
      <c r="B1958" s="212" t="s">
        <v>3499</v>
      </c>
      <c r="C1958" s="219" t="s">
        <v>23</v>
      </c>
      <c r="D1958" s="219" t="s">
        <v>285</v>
      </c>
      <c r="E1958" s="348">
        <f t="shared" si="30"/>
        <v>947.05</v>
      </c>
      <c r="F1958" s="220"/>
      <c r="G1958" s="220">
        <v>947.05</v>
      </c>
    </row>
    <row r="1959" spans="1:7">
      <c r="A1959" s="219">
        <v>39613</v>
      </c>
      <c r="B1959" s="212" t="s">
        <v>3500</v>
      </c>
      <c r="C1959" s="219" t="s">
        <v>23</v>
      </c>
      <c r="D1959" s="219" t="s">
        <v>285</v>
      </c>
      <c r="E1959" s="348">
        <f t="shared" si="30"/>
        <v>151.43</v>
      </c>
      <c r="F1959" s="220"/>
      <c r="G1959" s="220">
        <v>151.43</v>
      </c>
    </row>
    <row r="1960" spans="1:7">
      <c r="A1960" s="219">
        <v>39614</v>
      </c>
      <c r="B1960" s="212" t="s">
        <v>3501</v>
      </c>
      <c r="C1960" s="219" t="s">
        <v>23</v>
      </c>
      <c r="D1960" s="219" t="s">
        <v>285</v>
      </c>
      <c r="E1960" s="348">
        <f t="shared" si="30"/>
        <v>220.93</v>
      </c>
      <c r="F1960" s="220"/>
      <c r="G1960" s="220">
        <v>220.93</v>
      </c>
    </row>
    <row r="1961" spans="1:7">
      <c r="A1961" s="219">
        <v>38538</v>
      </c>
      <c r="B1961" s="212" t="s">
        <v>3502</v>
      </c>
      <c r="C1961" s="219" t="s">
        <v>65</v>
      </c>
      <c r="D1961" s="219" t="s">
        <v>1699</v>
      </c>
      <c r="E1961" s="348">
        <f t="shared" si="30"/>
        <v>79</v>
      </c>
      <c r="F1961" s="220"/>
      <c r="G1961" s="220">
        <v>79</v>
      </c>
    </row>
    <row r="1962" spans="1:7">
      <c r="A1962" s="219">
        <v>38539</v>
      </c>
      <c r="B1962" s="212" t="s">
        <v>3503</v>
      </c>
      <c r="C1962" s="219" t="s">
        <v>65</v>
      </c>
      <c r="D1962" s="219" t="s">
        <v>285</v>
      </c>
      <c r="E1962" s="348">
        <f t="shared" si="30"/>
        <v>107.43</v>
      </c>
      <c r="F1962" s="220"/>
      <c r="G1962" s="220">
        <v>107.43</v>
      </c>
    </row>
    <row r="1963" spans="1:7">
      <c r="A1963" s="219">
        <v>38540</v>
      </c>
      <c r="B1963" s="212" t="s">
        <v>3504</v>
      </c>
      <c r="C1963" s="219" t="s">
        <v>65</v>
      </c>
      <c r="D1963" s="219" t="s">
        <v>285</v>
      </c>
      <c r="E1963" s="348">
        <f t="shared" si="30"/>
        <v>275.32</v>
      </c>
      <c r="F1963" s="220"/>
      <c r="G1963" s="220">
        <v>275.32</v>
      </c>
    </row>
    <row r="1964" spans="1:7">
      <c r="A1964" s="219">
        <v>38384</v>
      </c>
      <c r="B1964" s="212" t="s">
        <v>3505</v>
      </c>
      <c r="C1964" s="219" t="s">
        <v>23</v>
      </c>
      <c r="D1964" s="219" t="s">
        <v>285</v>
      </c>
      <c r="E1964" s="348">
        <f t="shared" si="30"/>
        <v>20.25</v>
      </c>
      <c r="F1964" s="220">
        <v>20.25</v>
      </c>
      <c r="G1964" s="220">
        <v>25.57</v>
      </c>
    </row>
    <row r="1965" spans="1:7">
      <c r="A1965" s="219">
        <v>13</v>
      </c>
      <c r="B1965" s="212" t="s">
        <v>3506</v>
      </c>
      <c r="C1965" s="219" t="s">
        <v>63</v>
      </c>
      <c r="D1965" s="219" t="s">
        <v>285</v>
      </c>
      <c r="E1965" s="348">
        <f t="shared" si="30"/>
        <v>23.09</v>
      </c>
      <c r="F1965" s="220">
        <v>23.09</v>
      </c>
      <c r="G1965" s="220">
        <v>13.7</v>
      </c>
    </row>
    <row r="1966" spans="1:7">
      <c r="A1966" s="219">
        <v>2762</v>
      </c>
      <c r="B1966" s="212" t="s">
        <v>3507</v>
      </c>
      <c r="C1966" s="219" t="s">
        <v>65</v>
      </c>
      <c r="D1966" s="219" t="s">
        <v>285</v>
      </c>
      <c r="E1966" s="348">
        <f t="shared" si="30"/>
        <v>12.11</v>
      </c>
      <c r="F1966" s="220"/>
      <c r="G1966" s="220">
        <v>12.11</v>
      </c>
    </row>
    <row r="1967" spans="1:7">
      <c r="A1967" s="219">
        <v>21142</v>
      </c>
      <c r="B1967" s="212" t="s">
        <v>3508</v>
      </c>
      <c r="C1967" s="219" t="s">
        <v>23</v>
      </c>
      <c r="D1967" s="219" t="s">
        <v>285</v>
      </c>
      <c r="E1967" s="348">
        <f t="shared" si="30"/>
        <v>28.28</v>
      </c>
      <c r="F1967" s="220">
        <v>28.28</v>
      </c>
      <c r="G1967" s="220">
        <v>33.229999999999997</v>
      </c>
    </row>
    <row r="1968" spans="1:7">
      <c r="A1968" s="219">
        <v>4223</v>
      </c>
      <c r="B1968" s="212" t="s">
        <v>3509</v>
      </c>
      <c r="C1968" s="219" t="s">
        <v>168</v>
      </c>
      <c r="D1968" s="219" t="s">
        <v>1699</v>
      </c>
      <c r="E1968" s="348">
        <f t="shared" si="30"/>
        <v>4.41</v>
      </c>
      <c r="F1968" s="220">
        <v>4.41</v>
      </c>
      <c r="G1968" s="220">
        <v>4</v>
      </c>
    </row>
    <row r="1969" spans="1:7">
      <c r="A1969" s="219">
        <v>37372</v>
      </c>
      <c r="B1969" s="212" t="s">
        <v>3510</v>
      </c>
      <c r="C1969" s="219" t="s">
        <v>134</v>
      </c>
      <c r="D1969" s="219" t="s">
        <v>1699</v>
      </c>
      <c r="E1969" s="348">
        <f t="shared" si="30"/>
        <v>1.43</v>
      </c>
      <c r="F1969" s="220">
        <v>1.43</v>
      </c>
      <c r="G1969" s="220">
        <v>1.43</v>
      </c>
    </row>
    <row r="1970" spans="1:7">
      <c r="A1970" s="219">
        <v>40863</v>
      </c>
      <c r="B1970" s="212" t="s">
        <v>3511</v>
      </c>
      <c r="C1970" s="219" t="s">
        <v>426</v>
      </c>
      <c r="D1970" s="219" t="s">
        <v>1699</v>
      </c>
      <c r="E1970" s="348">
        <f t="shared" si="30"/>
        <v>270.51</v>
      </c>
      <c r="F1970" s="220">
        <v>270.51</v>
      </c>
      <c r="G1970" s="220">
        <v>270.51</v>
      </c>
    </row>
    <row r="1971" spans="1:7">
      <c r="A1971" s="219">
        <v>38475</v>
      </c>
      <c r="B1971" s="212" t="s">
        <v>3512</v>
      </c>
      <c r="C1971" s="219" t="s">
        <v>23</v>
      </c>
      <c r="D1971" s="219" t="s">
        <v>285</v>
      </c>
      <c r="E1971" s="348">
        <f t="shared" si="30"/>
        <v>30.35</v>
      </c>
      <c r="F1971" s="220">
        <v>30.35</v>
      </c>
      <c r="G1971" s="220">
        <v>46.71</v>
      </c>
    </row>
    <row r="1972" spans="1:7">
      <c r="A1972" s="219">
        <v>38474</v>
      </c>
      <c r="B1972" s="212" t="s">
        <v>3513</v>
      </c>
      <c r="C1972" s="219" t="s">
        <v>23</v>
      </c>
      <c r="D1972" s="219" t="s">
        <v>285</v>
      </c>
      <c r="E1972" s="348">
        <f t="shared" si="30"/>
        <v>37.520000000000003</v>
      </c>
      <c r="F1972" s="220">
        <v>37.520000000000003</v>
      </c>
      <c r="G1972" s="220">
        <v>57.75</v>
      </c>
    </row>
    <row r="1973" spans="1:7">
      <c r="A1973" s="219">
        <v>10886</v>
      </c>
      <c r="B1973" s="212" t="s">
        <v>3514</v>
      </c>
      <c r="C1973" s="219" t="s">
        <v>23</v>
      </c>
      <c r="D1973" s="219" t="s">
        <v>285</v>
      </c>
      <c r="E1973" s="348">
        <f t="shared" si="30"/>
        <v>188.12</v>
      </c>
      <c r="F1973" s="220">
        <v>188.12</v>
      </c>
      <c r="G1973" s="220">
        <v>200.37</v>
      </c>
    </row>
    <row r="1974" spans="1:7">
      <c r="A1974" s="219">
        <v>10888</v>
      </c>
      <c r="B1974" s="212" t="s">
        <v>3515</v>
      </c>
      <c r="C1974" s="219" t="s">
        <v>23</v>
      </c>
      <c r="D1974" s="219" t="s">
        <v>285</v>
      </c>
      <c r="E1974" s="348">
        <f t="shared" si="30"/>
        <v>595.38</v>
      </c>
      <c r="F1974" s="220">
        <v>595.38</v>
      </c>
      <c r="G1974" s="220">
        <v>634.15</v>
      </c>
    </row>
    <row r="1975" spans="1:7">
      <c r="A1975" s="219">
        <v>10889</v>
      </c>
      <c r="B1975" s="212" t="s">
        <v>3516</v>
      </c>
      <c r="C1975" s="219" t="s">
        <v>23</v>
      </c>
      <c r="D1975" s="219" t="s">
        <v>285</v>
      </c>
      <c r="E1975" s="348">
        <f t="shared" si="30"/>
        <v>645</v>
      </c>
      <c r="F1975" s="220">
        <v>645</v>
      </c>
      <c r="G1975" s="220">
        <v>687</v>
      </c>
    </row>
    <row r="1976" spans="1:7">
      <c r="A1976" s="219">
        <v>10890</v>
      </c>
      <c r="B1976" s="212" t="s">
        <v>3517</v>
      </c>
      <c r="C1976" s="219" t="s">
        <v>23</v>
      </c>
      <c r="D1976" s="219" t="s">
        <v>285</v>
      </c>
      <c r="E1976" s="348">
        <f t="shared" si="30"/>
        <v>297.69</v>
      </c>
      <c r="F1976" s="220">
        <v>297.69</v>
      </c>
      <c r="G1976" s="220">
        <v>317.07</v>
      </c>
    </row>
    <row r="1977" spans="1:7">
      <c r="A1977" s="219">
        <v>10891</v>
      </c>
      <c r="B1977" s="212" t="s">
        <v>3518</v>
      </c>
      <c r="C1977" s="219" t="s">
        <v>23</v>
      </c>
      <c r="D1977" s="219" t="s">
        <v>285</v>
      </c>
      <c r="E1977" s="348">
        <f t="shared" si="30"/>
        <v>181.92</v>
      </c>
      <c r="F1977" s="220">
        <v>181.92</v>
      </c>
      <c r="G1977" s="220">
        <v>193.76</v>
      </c>
    </row>
    <row r="1978" spans="1:7">
      <c r="A1978" s="219">
        <v>10892</v>
      </c>
      <c r="B1978" s="212" t="s">
        <v>3519</v>
      </c>
      <c r="C1978" s="219" t="s">
        <v>23</v>
      </c>
      <c r="D1978" s="219" t="s">
        <v>1699</v>
      </c>
      <c r="E1978" s="348">
        <f t="shared" si="30"/>
        <v>215</v>
      </c>
      <c r="F1978" s="220">
        <v>215</v>
      </c>
      <c r="G1978" s="220">
        <v>229</v>
      </c>
    </row>
    <row r="1979" spans="1:7">
      <c r="A1979" s="219">
        <v>20977</v>
      </c>
      <c r="B1979" s="212" t="s">
        <v>3520</v>
      </c>
      <c r="C1979" s="219" t="s">
        <v>23</v>
      </c>
      <c r="D1979" s="219" t="s">
        <v>285</v>
      </c>
      <c r="E1979" s="348">
        <f t="shared" si="30"/>
        <v>256.33999999999997</v>
      </c>
      <c r="F1979" s="220">
        <v>256.33999999999997</v>
      </c>
      <c r="G1979" s="220">
        <v>273.02999999999997</v>
      </c>
    </row>
    <row r="1980" spans="1:7">
      <c r="A1980" s="219">
        <v>3073</v>
      </c>
      <c r="B1980" s="212" t="s">
        <v>3521</v>
      </c>
      <c r="C1980" s="219" t="s">
        <v>23</v>
      </c>
      <c r="D1980" s="219" t="s">
        <v>285</v>
      </c>
      <c r="E1980" s="348">
        <f t="shared" si="30"/>
        <v>215.81</v>
      </c>
      <c r="F1980" s="220"/>
      <c r="G1980" s="220">
        <v>215.81</v>
      </c>
    </row>
    <row r="1981" spans="1:7">
      <c r="A1981" s="219">
        <v>3074</v>
      </c>
      <c r="B1981" s="212" t="s">
        <v>3522</v>
      </c>
      <c r="C1981" s="219" t="s">
        <v>23</v>
      </c>
      <c r="D1981" s="219" t="s">
        <v>285</v>
      </c>
      <c r="E1981" s="348">
        <f t="shared" si="30"/>
        <v>136.25</v>
      </c>
      <c r="F1981" s="220"/>
      <c r="G1981" s="220">
        <v>136.25</v>
      </c>
    </row>
    <row r="1982" spans="1:7">
      <c r="A1982" s="219">
        <v>3076</v>
      </c>
      <c r="B1982" s="212" t="s">
        <v>3523</v>
      </c>
      <c r="C1982" s="219" t="s">
        <v>23</v>
      </c>
      <c r="D1982" s="219" t="s">
        <v>285</v>
      </c>
      <c r="E1982" s="348">
        <f t="shared" si="30"/>
        <v>177.42</v>
      </c>
      <c r="F1982" s="220"/>
      <c r="G1982" s="220">
        <v>177.42</v>
      </c>
    </row>
    <row r="1983" spans="1:7">
      <c r="A1983" s="219">
        <v>3075</v>
      </c>
      <c r="B1983" s="212" t="s">
        <v>3524</v>
      </c>
      <c r="C1983" s="219" t="s">
        <v>23</v>
      </c>
      <c r="D1983" s="219" t="s">
        <v>285</v>
      </c>
      <c r="E1983" s="348">
        <f t="shared" si="30"/>
        <v>112.12</v>
      </c>
      <c r="F1983" s="220"/>
      <c r="G1983" s="220">
        <v>112.12</v>
      </c>
    </row>
    <row r="1984" spans="1:7">
      <c r="A1984" s="219">
        <v>10781</v>
      </c>
      <c r="B1984" s="212" t="s">
        <v>3525</v>
      </c>
      <c r="C1984" s="219" t="s">
        <v>23</v>
      </c>
      <c r="D1984" s="219" t="s">
        <v>285</v>
      </c>
      <c r="E1984" s="348">
        <f t="shared" si="30"/>
        <v>15.2</v>
      </c>
      <c r="F1984" s="220"/>
      <c r="G1984" s="220">
        <v>15.2</v>
      </c>
    </row>
    <row r="1985" spans="1:7">
      <c r="A1985" s="219">
        <v>11480</v>
      </c>
      <c r="B1985" s="212" t="s">
        <v>3526</v>
      </c>
      <c r="C1985" s="219" t="s">
        <v>490</v>
      </c>
      <c r="D1985" s="219" t="s">
        <v>285</v>
      </c>
      <c r="E1985" s="348">
        <f t="shared" si="30"/>
        <v>157.21</v>
      </c>
      <c r="F1985" s="220">
        <v>157.21</v>
      </c>
      <c r="G1985" s="220">
        <v>144.27000000000001</v>
      </c>
    </row>
    <row r="1986" spans="1:7">
      <c r="A1986" s="219">
        <v>43612</v>
      </c>
      <c r="B1986" s="212" t="s">
        <v>3527</v>
      </c>
      <c r="C1986" s="219" t="s">
        <v>490</v>
      </c>
      <c r="D1986" s="219" t="s">
        <v>285</v>
      </c>
      <c r="E1986" s="348">
        <f t="shared" si="30"/>
        <v>123.74</v>
      </c>
      <c r="F1986" s="220">
        <v>123.74</v>
      </c>
      <c r="G1986" s="220">
        <v>113.55</v>
      </c>
    </row>
    <row r="1987" spans="1:7">
      <c r="A1987" s="219">
        <v>43613</v>
      </c>
      <c r="B1987" s="212" t="s">
        <v>3528</v>
      </c>
      <c r="C1987" s="219" t="s">
        <v>490</v>
      </c>
      <c r="D1987" s="219" t="s">
        <v>285</v>
      </c>
      <c r="E1987" s="348">
        <f t="shared" si="30"/>
        <v>102.44</v>
      </c>
      <c r="F1987" s="220">
        <v>102.44</v>
      </c>
      <c r="G1987" s="220">
        <v>94</v>
      </c>
    </row>
    <row r="1988" spans="1:7">
      <c r="A1988" s="219">
        <v>11469</v>
      </c>
      <c r="B1988" s="212" t="s">
        <v>3529</v>
      </c>
      <c r="C1988" s="219" t="s">
        <v>23</v>
      </c>
      <c r="D1988" s="219" t="s">
        <v>285</v>
      </c>
      <c r="E1988" s="348">
        <f t="shared" si="30"/>
        <v>16.78</v>
      </c>
      <c r="F1988" s="220">
        <v>16.78</v>
      </c>
      <c r="G1988" s="220">
        <v>15.4</v>
      </c>
    </row>
    <row r="1989" spans="1:7">
      <c r="A1989" s="219">
        <v>11468</v>
      </c>
      <c r="B1989" s="212" t="s">
        <v>3530</v>
      </c>
      <c r="C1989" s="219" t="s">
        <v>23</v>
      </c>
      <c r="D1989" s="219" t="s">
        <v>285</v>
      </c>
      <c r="E1989" s="348">
        <f t="shared" si="30"/>
        <v>16.79</v>
      </c>
      <c r="F1989" s="220">
        <v>16.79</v>
      </c>
      <c r="G1989" s="220">
        <v>15.41</v>
      </c>
    </row>
    <row r="1990" spans="1:7">
      <c r="A1990" s="219">
        <v>11484</v>
      </c>
      <c r="B1990" s="212" t="s">
        <v>3531</v>
      </c>
      <c r="C1990" s="219" t="s">
        <v>23</v>
      </c>
      <c r="D1990" s="219" t="s">
        <v>285</v>
      </c>
      <c r="E1990" s="348">
        <f t="shared" si="30"/>
        <v>73.760000000000005</v>
      </c>
      <c r="F1990" s="220">
        <v>73.760000000000005</v>
      </c>
      <c r="G1990" s="220">
        <v>67.680000000000007</v>
      </c>
    </row>
    <row r="1991" spans="1:7">
      <c r="A1991" s="219">
        <v>38155</v>
      </c>
      <c r="B1991" s="212" t="s">
        <v>3532</v>
      </c>
      <c r="C1991" s="219" t="s">
        <v>23</v>
      </c>
      <c r="D1991" s="219" t="s">
        <v>285</v>
      </c>
      <c r="E1991" s="348">
        <f t="shared" si="30"/>
        <v>114.51</v>
      </c>
      <c r="F1991" s="220">
        <v>114.51</v>
      </c>
      <c r="G1991" s="220">
        <v>105.08</v>
      </c>
    </row>
    <row r="1992" spans="1:7">
      <c r="A1992" s="219">
        <v>11467</v>
      </c>
      <c r="B1992" s="212" t="s">
        <v>3533</v>
      </c>
      <c r="C1992" s="219" t="s">
        <v>23</v>
      </c>
      <c r="D1992" s="219" t="s">
        <v>285</v>
      </c>
      <c r="E1992" s="348">
        <f t="shared" si="30"/>
        <v>26.16</v>
      </c>
      <c r="F1992" s="220">
        <v>26.16</v>
      </c>
      <c r="G1992" s="220">
        <v>24.01</v>
      </c>
    </row>
    <row r="1993" spans="1:7">
      <c r="A1993" s="219">
        <v>38153</v>
      </c>
      <c r="B1993" s="212" t="s">
        <v>3534</v>
      </c>
      <c r="C1993" s="219" t="s">
        <v>490</v>
      </c>
      <c r="D1993" s="219" t="s">
        <v>285</v>
      </c>
      <c r="E1993" s="348">
        <f t="shared" si="30"/>
        <v>66.84</v>
      </c>
      <c r="F1993" s="220">
        <v>66.84</v>
      </c>
      <c r="G1993" s="220">
        <v>61.33</v>
      </c>
    </row>
    <row r="1994" spans="1:7">
      <c r="A1994" s="219">
        <v>43607</v>
      </c>
      <c r="B1994" s="212" t="s">
        <v>3535</v>
      </c>
      <c r="C1994" s="219" t="s">
        <v>490</v>
      </c>
      <c r="D1994" s="219" t="s">
        <v>285</v>
      </c>
      <c r="E1994" s="348">
        <f t="shared" si="30"/>
        <v>126.42</v>
      </c>
      <c r="F1994" s="220">
        <v>126.42</v>
      </c>
      <c r="G1994" s="220">
        <v>116.01</v>
      </c>
    </row>
    <row r="1995" spans="1:7">
      <c r="A1995" s="219">
        <v>3080</v>
      </c>
      <c r="B1995" s="212" t="s">
        <v>3536</v>
      </c>
      <c r="C1995" s="219" t="s">
        <v>490</v>
      </c>
      <c r="D1995" s="219" t="s">
        <v>1699</v>
      </c>
      <c r="E1995" s="348">
        <f t="shared" si="30"/>
        <v>85</v>
      </c>
      <c r="F1995" s="220">
        <v>85</v>
      </c>
      <c r="G1995" s="220">
        <v>78</v>
      </c>
    </row>
    <row r="1996" spans="1:7">
      <c r="A1996" s="219">
        <v>3081</v>
      </c>
      <c r="B1996" s="212" t="s">
        <v>316</v>
      </c>
      <c r="C1996" s="219" t="s">
        <v>490</v>
      </c>
      <c r="D1996" s="219" t="s">
        <v>285</v>
      </c>
      <c r="E1996" s="348">
        <f t="shared" ref="E1996:E2059" si="31">IF(F1996=0,G1996,F1996)</f>
        <v>168.17</v>
      </c>
      <c r="F1996" s="220">
        <v>168.17</v>
      </c>
      <c r="G1996" s="220">
        <v>154.32</v>
      </c>
    </row>
    <row r="1997" spans="1:7">
      <c r="A1997" s="219">
        <v>3090</v>
      </c>
      <c r="B1997" s="212" t="s">
        <v>3537</v>
      </c>
      <c r="C1997" s="219" t="s">
        <v>490</v>
      </c>
      <c r="D1997" s="219" t="s">
        <v>285</v>
      </c>
      <c r="E1997" s="348">
        <f t="shared" si="31"/>
        <v>75.87</v>
      </c>
      <c r="F1997" s="220">
        <v>75.87</v>
      </c>
      <c r="G1997" s="220">
        <v>69.62</v>
      </c>
    </row>
    <row r="1998" spans="1:7">
      <c r="A1998" s="219">
        <v>43611</v>
      </c>
      <c r="B1998" s="212" t="s">
        <v>3538</v>
      </c>
      <c r="C1998" s="219" t="s">
        <v>490</v>
      </c>
      <c r="D1998" s="219" t="s">
        <v>285</v>
      </c>
      <c r="E1998" s="348">
        <f t="shared" si="31"/>
        <v>125.89</v>
      </c>
      <c r="F1998" s="220">
        <v>125.89</v>
      </c>
      <c r="G1998" s="220">
        <v>115.52</v>
      </c>
    </row>
    <row r="1999" spans="1:7">
      <c r="A1999" s="219">
        <v>3103</v>
      </c>
      <c r="B1999" s="212" t="s">
        <v>3539</v>
      </c>
      <c r="C1999" s="219" t="s">
        <v>23</v>
      </c>
      <c r="D1999" s="219" t="s">
        <v>285</v>
      </c>
      <c r="E1999" s="348">
        <f t="shared" si="31"/>
        <v>62.9</v>
      </c>
      <c r="F1999" s="220">
        <v>62.9</v>
      </c>
      <c r="G1999" s="220">
        <v>57.72</v>
      </c>
    </row>
    <row r="2000" spans="1:7">
      <c r="A2000" s="219">
        <v>3097</v>
      </c>
      <c r="B2000" s="212" t="s">
        <v>3540</v>
      </c>
      <c r="C2000" s="219" t="s">
        <v>490</v>
      </c>
      <c r="D2000" s="219" t="s">
        <v>285</v>
      </c>
      <c r="E2000" s="348">
        <f t="shared" si="31"/>
        <v>95.17</v>
      </c>
      <c r="F2000" s="220">
        <v>95.17</v>
      </c>
      <c r="G2000" s="220">
        <v>87.33</v>
      </c>
    </row>
    <row r="2001" spans="1:7">
      <c r="A2001" s="219">
        <v>3099</v>
      </c>
      <c r="B2001" s="212" t="s">
        <v>3541</v>
      </c>
      <c r="C2001" s="219" t="s">
        <v>490</v>
      </c>
      <c r="D2001" s="219" t="s">
        <v>285</v>
      </c>
      <c r="E2001" s="348">
        <f t="shared" si="31"/>
        <v>152.38999999999999</v>
      </c>
      <c r="F2001" s="220">
        <v>152.38999999999999</v>
      </c>
      <c r="G2001" s="220">
        <v>139.84</v>
      </c>
    </row>
    <row r="2002" spans="1:7">
      <c r="A2002" s="219">
        <v>38151</v>
      </c>
      <c r="B2002" s="212" t="s">
        <v>3542</v>
      </c>
      <c r="C2002" s="219" t="s">
        <v>490</v>
      </c>
      <c r="D2002" s="219" t="s">
        <v>285</v>
      </c>
      <c r="E2002" s="348">
        <f t="shared" si="31"/>
        <v>110.47</v>
      </c>
      <c r="F2002" s="220">
        <v>110.47</v>
      </c>
      <c r="G2002" s="220">
        <v>101.38</v>
      </c>
    </row>
    <row r="2003" spans="1:7">
      <c r="A2003" s="219">
        <v>38152</v>
      </c>
      <c r="B2003" s="212" t="s">
        <v>3543</v>
      </c>
      <c r="C2003" s="219" t="s">
        <v>490</v>
      </c>
      <c r="D2003" s="219" t="s">
        <v>285</v>
      </c>
      <c r="E2003" s="348">
        <f t="shared" si="31"/>
        <v>178.21</v>
      </c>
      <c r="F2003" s="220">
        <v>178.21</v>
      </c>
      <c r="G2003" s="220">
        <v>163.53</v>
      </c>
    </row>
    <row r="2004" spans="1:7">
      <c r="A2004" s="219">
        <v>43610</v>
      </c>
      <c r="B2004" s="212" t="s">
        <v>3544</v>
      </c>
      <c r="C2004" s="219" t="s">
        <v>490</v>
      </c>
      <c r="D2004" s="219" t="s">
        <v>285</v>
      </c>
      <c r="E2004" s="348">
        <f t="shared" si="31"/>
        <v>94.43</v>
      </c>
      <c r="F2004" s="220">
        <v>94.43</v>
      </c>
      <c r="G2004" s="220">
        <v>86.65</v>
      </c>
    </row>
    <row r="2005" spans="1:7">
      <c r="A2005" s="219">
        <v>3093</v>
      </c>
      <c r="B2005" s="212" t="s">
        <v>3545</v>
      </c>
      <c r="C2005" s="219" t="s">
        <v>490</v>
      </c>
      <c r="D2005" s="219" t="s">
        <v>285</v>
      </c>
      <c r="E2005" s="348">
        <f t="shared" si="31"/>
        <v>152.38999999999999</v>
      </c>
      <c r="F2005" s="220">
        <v>152.38999999999999</v>
      </c>
      <c r="G2005" s="220">
        <v>139.84</v>
      </c>
    </row>
    <row r="2006" spans="1:7">
      <c r="A2006" s="219">
        <v>38165</v>
      </c>
      <c r="B2006" s="212" t="s">
        <v>3546</v>
      </c>
      <c r="C2006" s="219" t="s">
        <v>490</v>
      </c>
      <c r="D2006" s="219" t="s">
        <v>285</v>
      </c>
      <c r="E2006" s="348">
        <f t="shared" si="31"/>
        <v>75.52</v>
      </c>
      <c r="F2006" s="220">
        <v>75.52</v>
      </c>
      <c r="G2006" s="220">
        <v>68.8</v>
      </c>
    </row>
    <row r="2007" spans="1:7">
      <c r="A2007" s="219">
        <v>38177</v>
      </c>
      <c r="B2007" s="212" t="s">
        <v>3547</v>
      </c>
      <c r="C2007" s="219" t="s">
        <v>23</v>
      </c>
      <c r="D2007" s="219" t="s">
        <v>285</v>
      </c>
      <c r="E2007" s="348">
        <f t="shared" si="31"/>
        <v>22.44</v>
      </c>
      <c r="F2007" s="220">
        <v>22.44</v>
      </c>
      <c r="G2007" s="220">
        <v>20.440000000000001</v>
      </c>
    </row>
    <row r="2008" spans="1:7">
      <c r="A2008" s="219">
        <v>11458</v>
      </c>
      <c r="B2008" s="212" t="s">
        <v>3548</v>
      </c>
      <c r="C2008" s="219" t="s">
        <v>23</v>
      </c>
      <c r="D2008" s="219" t="s">
        <v>285</v>
      </c>
      <c r="E2008" s="348">
        <f t="shared" si="31"/>
        <v>26.79</v>
      </c>
      <c r="F2008" s="220">
        <v>26.79</v>
      </c>
      <c r="G2008" s="220">
        <v>24.41</v>
      </c>
    </row>
    <row r="2009" spans="1:7">
      <c r="A2009" s="219">
        <v>3108</v>
      </c>
      <c r="B2009" s="212" t="s">
        <v>3549</v>
      </c>
      <c r="C2009" s="219" t="s">
        <v>23</v>
      </c>
      <c r="D2009" s="219" t="s">
        <v>285</v>
      </c>
      <c r="E2009" s="348">
        <f t="shared" si="31"/>
        <v>113.9</v>
      </c>
      <c r="F2009" s="220">
        <v>113.9</v>
      </c>
      <c r="G2009" s="220">
        <v>103.75</v>
      </c>
    </row>
    <row r="2010" spans="1:7">
      <c r="A2010" s="219">
        <v>3105</v>
      </c>
      <c r="B2010" s="212" t="s">
        <v>3550</v>
      </c>
      <c r="C2010" s="219" t="s">
        <v>23</v>
      </c>
      <c r="D2010" s="219" t="s">
        <v>285</v>
      </c>
      <c r="E2010" s="348">
        <f t="shared" si="31"/>
        <v>148.97</v>
      </c>
      <c r="F2010" s="220">
        <v>148.97</v>
      </c>
      <c r="G2010" s="220">
        <v>135.69999999999999</v>
      </c>
    </row>
    <row r="2011" spans="1:7">
      <c r="A2011" s="219">
        <v>38178</v>
      </c>
      <c r="B2011" s="212" t="s">
        <v>3551</v>
      </c>
      <c r="C2011" s="219" t="s">
        <v>23</v>
      </c>
      <c r="D2011" s="219" t="s">
        <v>285</v>
      </c>
      <c r="E2011" s="348">
        <f t="shared" si="31"/>
        <v>24.69</v>
      </c>
      <c r="F2011" s="220">
        <v>24.69</v>
      </c>
      <c r="G2011" s="220">
        <v>22.49</v>
      </c>
    </row>
    <row r="2012" spans="1:7">
      <c r="A2012" s="219">
        <v>43575</v>
      </c>
      <c r="B2012" s="212" t="s">
        <v>3552</v>
      </c>
      <c r="C2012" s="219" t="s">
        <v>23</v>
      </c>
      <c r="D2012" s="219" t="s">
        <v>285</v>
      </c>
      <c r="E2012" s="348">
        <f t="shared" si="31"/>
        <v>53.5</v>
      </c>
      <c r="F2012" s="220">
        <v>53.5</v>
      </c>
      <c r="G2012" s="220">
        <v>48.73</v>
      </c>
    </row>
    <row r="2013" spans="1:7">
      <c r="A2013" s="219">
        <v>43577</v>
      </c>
      <c r="B2013" s="212" t="s">
        <v>3553</v>
      </c>
      <c r="C2013" s="219" t="s">
        <v>23</v>
      </c>
      <c r="D2013" s="219" t="s">
        <v>285</v>
      </c>
      <c r="E2013" s="348">
        <f t="shared" si="31"/>
        <v>93.01</v>
      </c>
      <c r="F2013" s="220">
        <v>93.01</v>
      </c>
      <c r="G2013" s="220">
        <v>84.73</v>
      </c>
    </row>
    <row r="2014" spans="1:7">
      <c r="A2014" s="219">
        <v>43458</v>
      </c>
      <c r="B2014" s="212" t="s">
        <v>3554</v>
      </c>
      <c r="C2014" s="219" t="s">
        <v>134</v>
      </c>
      <c r="D2014" s="219" t="s">
        <v>1699</v>
      </c>
      <c r="E2014" s="348">
        <f t="shared" si="31"/>
        <v>0.06</v>
      </c>
      <c r="F2014" s="220">
        <v>0.06</v>
      </c>
      <c r="G2014" s="220">
        <v>0.06</v>
      </c>
    </row>
    <row r="2015" spans="1:7">
      <c r="A2015" s="219">
        <v>43470</v>
      </c>
      <c r="B2015" s="212" t="s">
        <v>3555</v>
      </c>
      <c r="C2015" s="219" t="s">
        <v>426</v>
      </c>
      <c r="D2015" s="219" t="s">
        <v>1699</v>
      </c>
      <c r="E2015" s="348">
        <f t="shared" si="31"/>
        <v>11.14</v>
      </c>
      <c r="F2015" s="220">
        <v>11.14</v>
      </c>
      <c r="G2015" s="220">
        <v>11.14</v>
      </c>
    </row>
    <row r="2016" spans="1:7">
      <c r="A2016" s="219">
        <v>43459</v>
      </c>
      <c r="B2016" s="212" t="s">
        <v>140</v>
      </c>
      <c r="C2016" s="219" t="s">
        <v>134</v>
      </c>
      <c r="D2016" s="219" t="s">
        <v>1699</v>
      </c>
      <c r="E2016" s="348">
        <f t="shared" si="31"/>
        <v>0.44</v>
      </c>
      <c r="F2016" s="220">
        <v>0.44</v>
      </c>
      <c r="G2016" s="220">
        <v>0.44</v>
      </c>
    </row>
    <row r="2017" spans="1:7">
      <c r="A2017" s="219">
        <v>43471</v>
      </c>
      <c r="B2017" s="212" t="s">
        <v>3556</v>
      </c>
      <c r="C2017" s="219" t="s">
        <v>426</v>
      </c>
      <c r="D2017" s="219" t="s">
        <v>1699</v>
      </c>
      <c r="E2017" s="348">
        <f t="shared" si="31"/>
        <v>82.31</v>
      </c>
      <c r="F2017" s="220">
        <v>82.31</v>
      </c>
      <c r="G2017" s="220">
        <v>82.31</v>
      </c>
    </row>
    <row r="2018" spans="1:7">
      <c r="A2018" s="219">
        <v>43460</v>
      </c>
      <c r="B2018" s="212" t="s">
        <v>158</v>
      </c>
      <c r="C2018" s="219" t="s">
        <v>134</v>
      </c>
      <c r="D2018" s="219" t="s">
        <v>1699</v>
      </c>
      <c r="E2018" s="348">
        <f t="shared" si="31"/>
        <v>0.86</v>
      </c>
      <c r="F2018" s="220">
        <v>0.86</v>
      </c>
      <c r="G2018" s="220">
        <v>0.86</v>
      </c>
    </row>
    <row r="2019" spans="1:7">
      <c r="A2019" s="219">
        <v>43472</v>
      </c>
      <c r="B2019" s="212" t="s">
        <v>3557</v>
      </c>
      <c r="C2019" s="219" t="s">
        <v>426</v>
      </c>
      <c r="D2019" s="219" t="s">
        <v>1699</v>
      </c>
      <c r="E2019" s="348">
        <f t="shared" si="31"/>
        <v>161.72999999999999</v>
      </c>
      <c r="F2019" s="220">
        <v>161.72999999999999</v>
      </c>
      <c r="G2019" s="220">
        <v>161.72999999999999</v>
      </c>
    </row>
    <row r="2020" spans="1:7">
      <c r="A2020" s="219">
        <v>43461</v>
      </c>
      <c r="B2020" s="212" t="s">
        <v>155</v>
      </c>
      <c r="C2020" s="219" t="s">
        <v>134</v>
      </c>
      <c r="D2020" s="219" t="s">
        <v>1699</v>
      </c>
      <c r="E2020" s="348">
        <f t="shared" si="31"/>
        <v>0.31</v>
      </c>
      <c r="F2020" s="220">
        <v>0.31</v>
      </c>
      <c r="G2020" s="220">
        <v>0.31</v>
      </c>
    </row>
    <row r="2021" spans="1:7">
      <c r="A2021" s="219">
        <v>43473</v>
      </c>
      <c r="B2021" s="212" t="s">
        <v>3558</v>
      </c>
      <c r="C2021" s="219" t="s">
        <v>426</v>
      </c>
      <c r="D2021" s="219" t="s">
        <v>1699</v>
      </c>
      <c r="E2021" s="348">
        <f t="shared" si="31"/>
        <v>59.01</v>
      </c>
      <c r="F2021" s="220">
        <v>59.01</v>
      </c>
      <c r="G2021" s="220">
        <v>59.01</v>
      </c>
    </row>
    <row r="2022" spans="1:7">
      <c r="A2022" s="219">
        <v>43463</v>
      </c>
      <c r="B2022" s="212" t="s">
        <v>3559</v>
      </c>
      <c r="C2022" s="219" t="s">
        <v>134</v>
      </c>
      <c r="D2022" s="219" t="s">
        <v>1699</v>
      </c>
      <c r="E2022" s="348">
        <f t="shared" si="31"/>
        <v>0.08</v>
      </c>
      <c r="F2022" s="220">
        <v>0.08</v>
      </c>
      <c r="G2022" s="220">
        <v>0.08</v>
      </c>
    </row>
    <row r="2023" spans="1:7">
      <c r="A2023" s="219">
        <v>43475</v>
      </c>
      <c r="B2023" s="212" t="s">
        <v>128</v>
      </c>
      <c r="C2023" s="219" t="s">
        <v>426</v>
      </c>
      <c r="D2023" s="219" t="s">
        <v>1699</v>
      </c>
      <c r="E2023" s="348">
        <f t="shared" si="31"/>
        <v>15.46</v>
      </c>
      <c r="F2023" s="220">
        <v>15.46</v>
      </c>
      <c r="G2023" s="220">
        <v>15.46</v>
      </c>
    </row>
    <row r="2024" spans="1:7">
      <c r="A2024" s="219">
        <v>43462</v>
      </c>
      <c r="B2024" s="212" t="s">
        <v>317</v>
      </c>
      <c r="C2024" s="219" t="s">
        <v>134</v>
      </c>
      <c r="D2024" s="219" t="s">
        <v>1699</v>
      </c>
      <c r="E2024" s="348">
        <f t="shared" si="31"/>
        <v>0.01</v>
      </c>
      <c r="F2024" s="220">
        <v>0.01</v>
      </c>
      <c r="G2024" s="220">
        <v>0.01</v>
      </c>
    </row>
    <row r="2025" spans="1:7">
      <c r="A2025" s="219">
        <v>43474</v>
      </c>
      <c r="B2025" s="212" t="s">
        <v>125</v>
      </c>
      <c r="C2025" s="219" t="s">
        <v>426</v>
      </c>
      <c r="D2025" s="219" t="s">
        <v>1699</v>
      </c>
      <c r="E2025" s="348">
        <f t="shared" si="31"/>
        <v>2.35</v>
      </c>
      <c r="F2025" s="220">
        <v>2.35</v>
      </c>
      <c r="G2025" s="220">
        <v>2.35</v>
      </c>
    </row>
    <row r="2026" spans="1:7">
      <c r="A2026" s="219">
        <v>43464</v>
      </c>
      <c r="B2026" s="212" t="s">
        <v>141</v>
      </c>
      <c r="C2026" s="219" t="s">
        <v>134</v>
      </c>
      <c r="D2026" s="219" t="s">
        <v>1699</v>
      </c>
      <c r="E2026" s="348">
        <f t="shared" si="31"/>
        <v>0.01</v>
      </c>
      <c r="F2026" s="220">
        <v>0.01</v>
      </c>
      <c r="G2026" s="220">
        <v>0.01</v>
      </c>
    </row>
    <row r="2027" spans="1:7">
      <c r="A2027" s="219">
        <v>43476</v>
      </c>
      <c r="B2027" s="212" t="s">
        <v>3560</v>
      </c>
      <c r="C2027" s="219" t="s">
        <v>426</v>
      </c>
      <c r="D2027" s="219" t="s">
        <v>1699</v>
      </c>
      <c r="E2027" s="348">
        <f t="shared" si="31"/>
        <v>0.01</v>
      </c>
      <c r="F2027" s="220">
        <v>0.01</v>
      </c>
      <c r="G2027" s="220">
        <v>0.01</v>
      </c>
    </row>
    <row r="2028" spans="1:7">
      <c r="A2028" s="219">
        <v>43465</v>
      </c>
      <c r="B2028" s="212" t="s">
        <v>151</v>
      </c>
      <c r="C2028" s="219" t="s">
        <v>134</v>
      </c>
      <c r="D2028" s="219" t="s">
        <v>1699</v>
      </c>
      <c r="E2028" s="348">
        <f t="shared" si="31"/>
        <v>0.78</v>
      </c>
      <c r="F2028" s="220">
        <v>0.78</v>
      </c>
      <c r="G2028" s="220">
        <v>0.78</v>
      </c>
    </row>
    <row r="2029" spans="1:7">
      <c r="A2029" s="219">
        <v>43477</v>
      </c>
      <c r="B2029" s="212" t="s">
        <v>3561</v>
      </c>
      <c r="C2029" s="219" t="s">
        <v>426</v>
      </c>
      <c r="D2029" s="219" t="s">
        <v>1699</v>
      </c>
      <c r="E2029" s="348">
        <f t="shared" si="31"/>
        <v>147.87</v>
      </c>
      <c r="F2029" s="220">
        <v>147.87</v>
      </c>
      <c r="G2029" s="220">
        <v>147.87</v>
      </c>
    </row>
    <row r="2030" spans="1:7">
      <c r="A2030" s="219">
        <v>43466</v>
      </c>
      <c r="B2030" s="212" t="s">
        <v>165</v>
      </c>
      <c r="C2030" s="219" t="s">
        <v>134</v>
      </c>
      <c r="D2030" s="219" t="s">
        <v>1699</v>
      </c>
      <c r="E2030" s="348">
        <f t="shared" si="31"/>
        <v>2.0499999999999998</v>
      </c>
      <c r="F2030" s="220">
        <v>2.0499999999999998</v>
      </c>
      <c r="G2030" s="220">
        <v>2.0499999999999998</v>
      </c>
    </row>
    <row r="2031" spans="1:7">
      <c r="A2031" s="219">
        <v>43478</v>
      </c>
      <c r="B2031" s="212" t="s">
        <v>3562</v>
      </c>
      <c r="C2031" s="219" t="s">
        <v>426</v>
      </c>
      <c r="D2031" s="219" t="s">
        <v>1699</v>
      </c>
      <c r="E2031" s="348">
        <f t="shared" si="31"/>
        <v>387.36</v>
      </c>
      <c r="F2031" s="220">
        <v>387.36</v>
      </c>
      <c r="G2031" s="220">
        <v>387.36</v>
      </c>
    </row>
    <row r="2032" spans="1:7">
      <c r="A2032" s="219">
        <v>43467</v>
      </c>
      <c r="B2032" s="212" t="s">
        <v>142</v>
      </c>
      <c r="C2032" s="219" t="s">
        <v>134</v>
      </c>
      <c r="D2032" s="219" t="s">
        <v>1699</v>
      </c>
      <c r="E2032" s="348">
        <f t="shared" si="31"/>
        <v>0.61</v>
      </c>
      <c r="F2032" s="220">
        <v>0.61</v>
      </c>
      <c r="G2032" s="220">
        <v>0.61</v>
      </c>
    </row>
    <row r="2033" spans="1:7">
      <c r="A2033" s="219">
        <v>43479</v>
      </c>
      <c r="B2033" s="212" t="s">
        <v>3563</v>
      </c>
      <c r="C2033" s="219" t="s">
        <v>426</v>
      </c>
      <c r="D2033" s="219" t="s">
        <v>1699</v>
      </c>
      <c r="E2033" s="348">
        <f t="shared" si="31"/>
        <v>114.77</v>
      </c>
      <c r="F2033" s="220">
        <v>114.77</v>
      </c>
      <c r="G2033" s="220">
        <v>114.77</v>
      </c>
    </row>
    <row r="2034" spans="1:7">
      <c r="A2034" s="219">
        <v>43468</v>
      </c>
      <c r="B2034" s="212" t="s">
        <v>318</v>
      </c>
      <c r="C2034" s="219" t="s">
        <v>134</v>
      </c>
      <c r="D2034" s="219" t="s">
        <v>1699</v>
      </c>
      <c r="E2034" s="348">
        <f t="shared" si="31"/>
        <v>1.21</v>
      </c>
      <c r="F2034" s="220">
        <v>1.21</v>
      </c>
      <c r="G2034" s="220">
        <v>1.21</v>
      </c>
    </row>
    <row r="2035" spans="1:7">
      <c r="A2035" s="219">
        <v>43480</v>
      </c>
      <c r="B2035" s="212" t="s">
        <v>3564</v>
      </c>
      <c r="C2035" s="219" t="s">
        <v>426</v>
      </c>
      <c r="D2035" s="219" t="s">
        <v>1699</v>
      </c>
      <c r="E2035" s="348">
        <f t="shared" si="31"/>
        <v>228.92</v>
      </c>
      <c r="F2035" s="220">
        <v>228.92</v>
      </c>
      <c r="G2035" s="220">
        <v>228.92</v>
      </c>
    </row>
    <row r="2036" spans="1:7">
      <c r="A2036" s="219">
        <v>43469</v>
      </c>
      <c r="B2036" s="212" t="s">
        <v>3565</v>
      </c>
      <c r="C2036" s="219" t="s">
        <v>134</v>
      </c>
      <c r="D2036" s="219" t="s">
        <v>1699</v>
      </c>
      <c r="E2036" s="348">
        <f t="shared" si="31"/>
        <v>0.05</v>
      </c>
      <c r="F2036" s="220">
        <v>0.05</v>
      </c>
      <c r="G2036" s="220">
        <v>0.05</v>
      </c>
    </row>
    <row r="2037" spans="1:7">
      <c r="A2037" s="219">
        <v>43481</v>
      </c>
      <c r="B2037" s="212" t="s">
        <v>1203</v>
      </c>
      <c r="C2037" s="219" t="s">
        <v>426</v>
      </c>
      <c r="D2037" s="219" t="s">
        <v>1699</v>
      </c>
      <c r="E2037" s="348">
        <f t="shared" si="31"/>
        <v>9.89</v>
      </c>
      <c r="F2037" s="220">
        <v>9.89</v>
      </c>
      <c r="G2037" s="220">
        <v>9.89</v>
      </c>
    </row>
    <row r="2038" spans="1:7">
      <c r="A2038" s="219">
        <v>3119</v>
      </c>
      <c r="B2038" s="212" t="s">
        <v>3566</v>
      </c>
      <c r="C2038" s="219" t="s">
        <v>23</v>
      </c>
      <c r="D2038" s="219" t="s">
        <v>285</v>
      </c>
      <c r="E2038" s="348">
        <f t="shared" si="31"/>
        <v>2.9</v>
      </c>
      <c r="F2038" s="220">
        <v>2.9</v>
      </c>
      <c r="G2038" s="220">
        <v>2.64</v>
      </c>
    </row>
    <row r="2039" spans="1:7">
      <c r="A2039" s="219">
        <v>3122</v>
      </c>
      <c r="B2039" s="212" t="s">
        <v>3567</v>
      </c>
      <c r="C2039" s="219" t="s">
        <v>23</v>
      </c>
      <c r="D2039" s="219" t="s">
        <v>285</v>
      </c>
      <c r="E2039" s="348">
        <f t="shared" si="31"/>
        <v>5.9</v>
      </c>
      <c r="F2039" s="220">
        <v>5.9</v>
      </c>
      <c r="G2039" s="220">
        <v>5.37</v>
      </c>
    </row>
    <row r="2040" spans="1:7">
      <c r="A2040" s="219">
        <v>3121</v>
      </c>
      <c r="B2040" s="212" t="s">
        <v>3568</v>
      </c>
      <c r="C2040" s="219" t="s">
        <v>23</v>
      </c>
      <c r="D2040" s="219" t="s">
        <v>285</v>
      </c>
      <c r="E2040" s="348">
        <f t="shared" si="31"/>
        <v>6.69</v>
      </c>
      <c r="F2040" s="220">
        <v>6.69</v>
      </c>
      <c r="G2040" s="220">
        <v>6.09</v>
      </c>
    </row>
    <row r="2041" spans="1:7">
      <c r="A2041" s="219">
        <v>3120</v>
      </c>
      <c r="B2041" s="212" t="s">
        <v>3569</v>
      </c>
      <c r="C2041" s="219" t="s">
        <v>23</v>
      </c>
      <c r="D2041" s="219" t="s">
        <v>285</v>
      </c>
      <c r="E2041" s="348">
        <f t="shared" si="31"/>
        <v>12.68</v>
      </c>
      <c r="F2041" s="220">
        <v>12.68</v>
      </c>
      <c r="G2041" s="220">
        <v>11.55</v>
      </c>
    </row>
    <row r="2042" spans="1:7">
      <c r="A2042" s="219">
        <v>11455</v>
      </c>
      <c r="B2042" s="212" t="s">
        <v>3570</v>
      </c>
      <c r="C2042" s="219" t="s">
        <v>23</v>
      </c>
      <c r="D2042" s="219" t="s">
        <v>285</v>
      </c>
      <c r="E2042" s="348">
        <f t="shared" si="31"/>
        <v>18.34</v>
      </c>
      <c r="F2042" s="220">
        <v>18.34</v>
      </c>
      <c r="G2042" s="220">
        <v>16.71</v>
      </c>
    </row>
    <row r="2043" spans="1:7">
      <c r="A2043" s="219">
        <v>11456</v>
      </c>
      <c r="B2043" s="212" t="s">
        <v>3571</v>
      </c>
      <c r="C2043" s="219" t="s">
        <v>23</v>
      </c>
      <c r="D2043" s="219" t="s">
        <v>285</v>
      </c>
      <c r="E2043" s="348">
        <f t="shared" si="31"/>
        <v>21.92</v>
      </c>
      <c r="F2043" s="220">
        <v>21.92</v>
      </c>
      <c r="G2043" s="220">
        <v>19.97</v>
      </c>
    </row>
    <row r="2044" spans="1:7">
      <c r="A2044" s="219">
        <v>3107</v>
      </c>
      <c r="B2044" s="212" t="s">
        <v>3572</v>
      </c>
      <c r="C2044" s="219" t="s">
        <v>23</v>
      </c>
      <c r="D2044" s="219" t="s">
        <v>285</v>
      </c>
      <c r="E2044" s="348">
        <f t="shared" si="31"/>
        <v>9.25</v>
      </c>
      <c r="F2044" s="220">
        <v>9.25</v>
      </c>
      <c r="G2044" s="220">
        <v>8.42</v>
      </c>
    </row>
    <row r="2045" spans="1:7">
      <c r="A2045" s="219">
        <v>43583</v>
      </c>
      <c r="B2045" s="212" t="s">
        <v>3573</v>
      </c>
      <c r="C2045" s="219" t="s">
        <v>23</v>
      </c>
      <c r="D2045" s="219" t="s">
        <v>285</v>
      </c>
      <c r="E2045" s="348">
        <f t="shared" si="31"/>
        <v>10.43</v>
      </c>
      <c r="F2045" s="220">
        <v>10.43</v>
      </c>
      <c r="G2045" s="220">
        <v>9.5</v>
      </c>
    </row>
    <row r="2046" spans="1:7">
      <c r="A2046" s="219">
        <v>43586</v>
      </c>
      <c r="B2046" s="212" t="s">
        <v>3574</v>
      </c>
      <c r="C2046" s="219" t="s">
        <v>23</v>
      </c>
      <c r="D2046" s="219" t="s">
        <v>285</v>
      </c>
      <c r="E2046" s="348">
        <f t="shared" si="31"/>
        <v>10.69</v>
      </c>
      <c r="F2046" s="220">
        <v>10.69</v>
      </c>
      <c r="G2046" s="220">
        <v>9.73</v>
      </c>
    </row>
    <row r="2047" spans="1:7">
      <c r="A2047" s="219">
        <v>11461</v>
      </c>
      <c r="B2047" s="212" t="s">
        <v>3575</v>
      </c>
      <c r="C2047" s="219" t="s">
        <v>23</v>
      </c>
      <c r="D2047" s="219" t="s">
        <v>285</v>
      </c>
      <c r="E2047" s="348">
        <f t="shared" si="31"/>
        <v>11.65</v>
      </c>
      <c r="F2047" s="220">
        <v>11.65</v>
      </c>
      <c r="G2047" s="220">
        <v>10.61</v>
      </c>
    </row>
    <row r="2048" spans="1:7">
      <c r="A2048" s="219">
        <v>43587</v>
      </c>
      <c r="B2048" s="212" t="s">
        <v>3576</v>
      </c>
      <c r="C2048" s="219" t="s">
        <v>23</v>
      </c>
      <c r="D2048" s="219" t="s">
        <v>285</v>
      </c>
      <c r="E2048" s="348">
        <f t="shared" si="31"/>
        <v>13.44</v>
      </c>
      <c r="F2048" s="220">
        <v>13.44</v>
      </c>
      <c r="G2048" s="220">
        <v>12.24</v>
      </c>
    </row>
    <row r="2049" spans="1:7">
      <c r="A2049" s="219">
        <v>3106</v>
      </c>
      <c r="B2049" s="212" t="s">
        <v>3577</v>
      </c>
      <c r="C2049" s="219" t="s">
        <v>23</v>
      </c>
      <c r="D2049" s="219" t="s">
        <v>285</v>
      </c>
      <c r="E2049" s="348">
        <f t="shared" si="31"/>
        <v>17.05</v>
      </c>
      <c r="F2049" s="220">
        <v>17.05</v>
      </c>
      <c r="G2049" s="220">
        <v>15.53</v>
      </c>
    </row>
    <row r="2050" spans="1:7">
      <c r="A2050" s="219">
        <v>44539</v>
      </c>
      <c r="B2050" s="212" t="s">
        <v>3578</v>
      </c>
      <c r="C2050" s="219" t="s">
        <v>63</v>
      </c>
      <c r="D2050" s="219" t="s">
        <v>285</v>
      </c>
      <c r="E2050" s="348">
        <f t="shared" si="31"/>
        <v>3</v>
      </c>
      <c r="F2050" s="220">
        <v>3</v>
      </c>
      <c r="G2050" s="220">
        <v>3.13</v>
      </c>
    </row>
    <row r="2051" spans="1:7">
      <c r="A2051" s="219">
        <v>3123</v>
      </c>
      <c r="B2051" s="212" t="s">
        <v>3579</v>
      </c>
      <c r="C2051" s="219" t="s">
        <v>63</v>
      </c>
      <c r="D2051" s="219" t="s">
        <v>1699</v>
      </c>
      <c r="E2051" s="348">
        <f t="shared" si="31"/>
        <v>2.8</v>
      </c>
      <c r="F2051" s="220">
        <v>2.8</v>
      </c>
      <c r="G2051" s="220">
        <v>2.92</v>
      </c>
    </row>
    <row r="2052" spans="1:7">
      <c r="A2052" s="219">
        <v>38125</v>
      </c>
      <c r="B2052" s="212" t="s">
        <v>3580</v>
      </c>
      <c r="C2052" s="219" t="s">
        <v>63</v>
      </c>
      <c r="D2052" s="219" t="s">
        <v>285</v>
      </c>
      <c r="E2052" s="348">
        <f t="shared" si="31"/>
        <v>2.1</v>
      </c>
      <c r="F2052" s="220">
        <v>2.1</v>
      </c>
      <c r="G2052" s="220">
        <v>1.71</v>
      </c>
    </row>
    <row r="2053" spans="1:7">
      <c r="A2053" s="219">
        <v>39014</v>
      </c>
      <c r="B2053" s="212" t="s">
        <v>3581</v>
      </c>
      <c r="C2053" s="219" t="s">
        <v>63</v>
      </c>
      <c r="D2053" s="219" t="s">
        <v>285</v>
      </c>
      <c r="E2053" s="348">
        <f t="shared" si="31"/>
        <v>9.6300000000000008</v>
      </c>
      <c r="F2053" s="220">
        <v>9.6300000000000008</v>
      </c>
      <c r="G2053" s="220">
        <v>9.1300000000000008</v>
      </c>
    </row>
    <row r="2054" spans="1:7">
      <c r="A2054" s="219">
        <v>39365</v>
      </c>
      <c r="B2054" s="212" t="s">
        <v>3582</v>
      </c>
      <c r="C2054" s="219" t="s">
        <v>23</v>
      </c>
      <c r="D2054" s="219" t="s">
        <v>285</v>
      </c>
      <c r="E2054" s="348">
        <f t="shared" si="31"/>
        <v>1785.84</v>
      </c>
      <c r="F2054" s="220">
        <v>1785.84</v>
      </c>
      <c r="G2054" s="220">
        <v>1959.51</v>
      </c>
    </row>
    <row r="2055" spans="1:7">
      <c r="A2055" s="219">
        <v>39366</v>
      </c>
      <c r="B2055" s="212" t="s">
        <v>3583</v>
      </c>
      <c r="C2055" s="219" t="s">
        <v>23</v>
      </c>
      <c r="D2055" s="219" t="s">
        <v>285</v>
      </c>
      <c r="E2055" s="348">
        <f t="shared" si="31"/>
        <v>2709.41</v>
      </c>
      <c r="F2055" s="220">
        <v>2709.41</v>
      </c>
      <c r="G2055" s="220">
        <v>2972.91</v>
      </c>
    </row>
    <row r="2056" spans="1:7">
      <c r="A2056" s="219">
        <v>39367</v>
      </c>
      <c r="B2056" s="212" t="s">
        <v>3584</v>
      </c>
      <c r="C2056" s="219" t="s">
        <v>23</v>
      </c>
      <c r="D2056" s="219" t="s">
        <v>285</v>
      </c>
      <c r="E2056" s="348">
        <f t="shared" si="31"/>
        <v>4642.3999999999996</v>
      </c>
      <c r="F2056" s="220">
        <v>4642.3999999999996</v>
      </c>
      <c r="G2056" s="220">
        <v>5093.88</v>
      </c>
    </row>
    <row r="2057" spans="1:7">
      <c r="A2057" s="219">
        <v>37394</v>
      </c>
      <c r="B2057" s="212" t="s">
        <v>3585</v>
      </c>
      <c r="C2057" s="219" t="s">
        <v>179</v>
      </c>
      <c r="D2057" s="219" t="s">
        <v>285</v>
      </c>
      <c r="E2057" s="348">
        <f t="shared" si="31"/>
        <v>47.15</v>
      </c>
      <c r="F2057" s="220"/>
      <c r="G2057" s="220">
        <v>47.15</v>
      </c>
    </row>
    <row r="2058" spans="1:7">
      <c r="A2058" s="219">
        <v>14146</v>
      </c>
      <c r="B2058" s="212" t="s">
        <v>3586</v>
      </c>
      <c r="C2058" s="219" t="s">
        <v>179</v>
      </c>
      <c r="D2058" s="219" t="s">
        <v>1699</v>
      </c>
      <c r="E2058" s="348">
        <f t="shared" si="31"/>
        <v>75.819999999999993</v>
      </c>
      <c r="F2058" s="220"/>
      <c r="G2058" s="220">
        <v>75.819999999999993</v>
      </c>
    </row>
    <row r="2059" spans="1:7">
      <c r="A2059" s="219">
        <v>938</v>
      </c>
      <c r="B2059" s="212" t="s">
        <v>3587</v>
      </c>
      <c r="C2059" s="219" t="s">
        <v>65</v>
      </c>
      <c r="D2059" s="219" t="s">
        <v>285</v>
      </c>
      <c r="E2059" s="348">
        <f t="shared" si="31"/>
        <v>1.66</v>
      </c>
      <c r="F2059" s="220">
        <v>1.66</v>
      </c>
      <c r="G2059" s="220">
        <v>1.62</v>
      </c>
    </row>
    <row r="2060" spans="1:7">
      <c r="A2060" s="219">
        <v>937</v>
      </c>
      <c r="B2060" s="212" t="s">
        <v>3588</v>
      </c>
      <c r="C2060" s="219" t="s">
        <v>65</v>
      </c>
      <c r="D2060" s="219" t="s">
        <v>285</v>
      </c>
      <c r="E2060" s="348">
        <f t="shared" ref="E2060:E2123" si="32">IF(F2060=0,G2060,F2060)</f>
        <v>9.68</v>
      </c>
      <c r="F2060" s="220">
        <v>9.68</v>
      </c>
      <c r="G2060" s="220">
        <v>9.4600000000000009</v>
      </c>
    </row>
    <row r="2061" spans="1:7">
      <c r="A2061" s="219">
        <v>939</v>
      </c>
      <c r="B2061" s="212" t="s">
        <v>3589</v>
      </c>
      <c r="C2061" s="219" t="s">
        <v>65</v>
      </c>
      <c r="D2061" s="219" t="s">
        <v>285</v>
      </c>
      <c r="E2061" s="348">
        <f t="shared" si="32"/>
        <v>2.69</v>
      </c>
      <c r="F2061" s="220">
        <v>2.69</v>
      </c>
      <c r="G2061" s="220">
        <v>2.62</v>
      </c>
    </row>
    <row r="2062" spans="1:7">
      <c r="A2062" s="219">
        <v>944</v>
      </c>
      <c r="B2062" s="212" t="s">
        <v>3590</v>
      </c>
      <c r="C2062" s="219" t="s">
        <v>65</v>
      </c>
      <c r="D2062" s="219" t="s">
        <v>285</v>
      </c>
      <c r="E2062" s="348">
        <f t="shared" si="32"/>
        <v>4.24</v>
      </c>
      <c r="F2062" s="220">
        <v>4.24</v>
      </c>
      <c r="G2062" s="220">
        <v>4.1500000000000004</v>
      </c>
    </row>
    <row r="2063" spans="1:7">
      <c r="A2063" s="219">
        <v>940</v>
      </c>
      <c r="B2063" s="212" t="s">
        <v>3591</v>
      </c>
      <c r="C2063" s="219" t="s">
        <v>65</v>
      </c>
      <c r="D2063" s="219" t="s">
        <v>285</v>
      </c>
      <c r="E2063" s="348">
        <f t="shared" si="32"/>
        <v>6.13</v>
      </c>
      <c r="F2063" s="220">
        <v>6.13</v>
      </c>
      <c r="G2063" s="220">
        <v>5.99</v>
      </c>
    </row>
    <row r="2064" spans="1:7">
      <c r="A2064" s="219">
        <v>44397</v>
      </c>
      <c r="B2064" s="212" t="s">
        <v>319</v>
      </c>
      <c r="C2064" s="219" t="s">
        <v>65</v>
      </c>
      <c r="D2064" s="219" t="s">
        <v>285</v>
      </c>
      <c r="E2064" s="348">
        <f t="shared" si="32"/>
        <v>4.17</v>
      </c>
      <c r="F2064" s="220">
        <v>4.17</v>
      </c>
      <c r="G2064" s="220">
        <v>3.94</v>
      </c>
    </row>
    <row r="2065" spans="1:7">
      <c r="A2065" s="219">
        <v>406</v>
      </c>
      <c r="B2065" s="212" t="s">
        <v>3592</v>
      </c>
      <c r="C2065" s="219" t="s">
        <v>23</v>
      </c>
      <c r="D2065" s="219" t="s">
        <v>285</v>
      </c>
      <c r="E2065" s="348">
        <f t="shared" si="32"/>
        <v>77.17</v>
      </c>
      <c r="F2065" s="220">
        <v>77.17</v>
      </c>
      <c r="G2065" s="220">
        <v>81.66</v>
      </c>
    </row>
    <row r="2066" spans="1:7">
      <c r="A2066" s="219">
        <v>42529</v>
      </c>
      <c r="B2066" s="212" t="s">
        <v>1353</v>
      </c>
      <c r="C2066" s="219" t="s">
        <v>65</v>
      </c>
      <c r="D2066" s="219" t="s">
        <v>285</v>
      </c>
      <c r="E2066" s="348">
        <f t="shared" si="32"/>
        <v>1.35</v>
      </c>
      <c r="F2066" s="220"/>
      <c r="G2066" s="220">
        <v>1.35</v>
      </c>
    </row>
    <row r="2067" spans="1:7">
      <c r="A2067" s="219">
        <v>39634</v>
      </c>
      <c r="B2067" s="212" t="s">
        <v>3593</v>
      </c>
      <c r="C2067" s="219" t="s">
        <v>65</v>
      </c>
      <c r="D2067" s="219" t="s">
        <v>285</v>
      </c>
      <c r="E2067" s="348">
        <f t="shared" si="32"/>
        <v>7.32</v>
      </c>
      <c r="F2067" s="220">
        <v>7.32</v>
      </c>
      <c r="G2067" s="220">
        <v>4.67</v>
      </c>
    </row>
    <row r="2068" spans="1:7">
      <c r="A2068" s="219">
        <v>39701</v>
      </c>
      <c r="B2068" s="212" t="s">
        <v>3594</v>
      </c>
      <c r="C2068" s="219" t="s">
        <v>23</v>
      </c>
      <c r="D2068" s="219" t="s">
        <v>285</v>
      </c>
      <c r="E2068" s="348">
        <f t="shared" si="32"/>
        <v>80.02</v>
      </c>
      <c r="F2068" s="220">
        <v>80.02</v>
      </c>
      <c r="G2068" s="220">
        <v>102.73</v>
      </c>
    </row>
    <row r="2069" spans="1:7">
      <c r="A2069" s="219">
        <v>12815</v>
      </c>
      <c r="B2069" s="212" t="s">
        <v>3595</v>
      </c>
      <c r="C2069" s="219" t="s">
        <v>23</v>
      </c>
      <c r="D2069" s="219" t="s">
        <v>285</v>
      </c>
      <c r="E2069" s="348">
        <f t="shared" si="32"/>
        <v>8.91</v>
      </c>
      <c r="F2069" s="220">
        <v>8.91</v>
      </c>
      <c r="G2069" s="220">
        <v>11.26</v>
      </c>
    </row>
    <row r="2070" spans="1:7">
      <c r="A2070" s="219">
        <v>39431</v>
      </c>
      <c r="B2070" s="212" t="s">
        <v>320</v>
      </c>
      <c r="C2070" s="219" t="s">
        <v>65</v>
      </c>
      <c r="D2070" s="219" t="s">
        <v>285</v>
      </c>
      <c r="E2070" s="348">
        <f t="shared" si="32"/>
        <v>0.31</v>
      </c>
      <c r="F2070" s="220">
        <v>0.31</v>
      </c>
      <c r="G2070" s="220">
        <v>0.31</v>
      </c>
    </row>
    <row r="2071" spans="1:7">
      <c r="A2071" s="219">
        <v>39432</v>
      </c>
      <c r="B2071" s="212" t="s">
        <v>175</v>
      </c>
      <c r="C2071" s="219" t="s">
        <v>65</v>
      </c>
      <c r="D2071" s="219" t="s">
        <v>285</v>
      </c>
      <c r="E2071" s="348">
        <f t="shared" si="32"/>
        <v>2.76</v>
      </c>
      <c r="F2071" s="220">
        <v>2.76</v>
      </c>
      <c r="G2071" s="220">
        <v>2.73</v>
      </c>
    </row>
    <row r="2072" spans="1:7">
      <c r="A2072" s="219">
        <v>20111</v>
      </c>
      <c r="B2072" s="212" t="s">
        <v>3596</v>
      </c>
      <c r="C2072" s="219" t="s">
        <v>23</v>
      </c>
      <c r="D2072" s="219" t="s">
        <v>1699</v>
      </c>
      <c r="E2072" s="348">
        <f t="shared" si="32"/>
        <v>8.99</v>
      </c>
      <c r="F2072" s="220">
        <v>8.99</v>
      </c>
      <c r="G2072" s="220">
        <v>20.82</v>
      </c>
    </row>
    <row r="2073" spans="1:7">
      <c r="A2073" s="219">
        <v>21127</v>
      </c>
      <c r="B2073" s="212" t="s">
        <v>190</v>
      </c>
      <c r="C2073" s="219" t="s">
        <v>23</v>
      </c>
      <c r="D2073" s="219" t="s">
        <v>285</v>
      </c>
      <c r="E2073" s="348">
        <f t="shared" si="32"/>
        <v>3.39</v>
      </c>
      <c r="F2073" s="220">
        <v>3.39</v>
      </c>
      <c r="G2073" s="220">
        <v>7.87</v>
      </c>
    </row>
    <row r="2074" spans="1:7">
      <c r="A2074" s="219">
        <v>404</v>
      </c>
      <c r="B2074" s="212" t="s">
        <v>3597</v>
      </c>
      <c r="C2074" s="219" t="s">
        <v>65</v>
      </c>
      <c r="D2074" s="219" t="s">
        <v>285</v>
      </c>
      <c r="E2074" s="348">
        <f t="shared" si="32"/>
        <v>1.22</v>
      </c>
      <c r="F2074" s="220">
        <v>1.22</v>
      </c>
      <c r="G2074" s="220">
        <v>2.84</v>
      </c>
    </row>
    <row r="2075" spans="1:7">
      <c r="A2075" s="219">
        <v>14151</v>
      </c>
      <c r="B2075" s="212" t="s">
        <v>3598</v>
      </c>
      <c r="C2075" s="219" t="s">
        <v>23</v>
      </c>
      <c r="D2075" s="219" t="s">
        <v>285</v>
      </c>
      <c r="E2075" s="348">
        <f t="shared" si="32"/>
        <v>54.49</v>
      </c>
      <c r="F2075" s="220"/>
      <c r="G2075" s="220">
        <v>54.49</v>
      </c>
    </row>
    <row r="2076" spans="1:7">
      <c r="A2076" s="219">
        <v>14153</v>
      </c>
      <c r="B2076" s="212" t="s">
        <v>1548</v>
      </c>
      <c r="C2076" s="219" t="s">
        <v>23</v>
      </c>
      <c r="D2076" s="219" t="s">
        <v>285</v>
      </c>
      <c r="E2076" s="348">
        <f t="shared" si="32"/>
        <v>61.6</v>
      </c>
      <c r="F2076" s="220"/>
      <c r="G2076" s="220">
        <v>61.6</v>
      </c>
    </row>
    <row r="2077" spans="1:7">
      <c r="A2077" s="219">
        <v>14152</v>
      </c>
      <c r="B2077" s="212" t="s">
        <v>3599</v>
      </c>
      <c r="C2077" s="219" t="s">
        <v>23</v>
      </c>
      <c r="D2077" s="219" t="s">
        <v>285</v>
      </c>
      <c r="E2077" s="348">
        <f t="shared" si="32"/>
        <v>47.29</v>
      </c>
      <c r="F2077" s="220"/>
      <c r="G2077" s="220">
        <v>47.29</v>
      </c>
    </row>
    <row r="2078" spans="1:7">
      <c r="A2078" s="219">
        <v>14154</v>
      </c>
      <c r="B2078" s="212" t="s">
        <v>3600</v>
      </c>
      <c r="C2078" s="219" t="s">
        <v>23</v>
      </c>
      <c r="D2078" s="219" t="s">
        <v>285</v>
      </c>
      <c r="E2078" s="348">
        <f t="shared" si="32"/>
        <v>165.52</v>
      </c>
      <c r="F2078" s="220"/>
      <c r="G2078" s="220">
        <v>165.52</v>
      </c>
    </row>
    <row r="2079" spans="1:7">
      <c r="A2079" s="219">
        <v>3143</v>
      </c>
      <c r="B2079" s="212" t="s">
        <v>3601</v>
      </c>
      <c r="C2079" s="219" t="s">
        <v>23</v>
      </c>
      <c r="D2079" s="219" t="s">
        <v>285</v>
      </c>
      <c r="E2079" s="348">
        <f t="shared" si="32"/>
        <v>8.5500000000000007</v>
      </c>
      <c r="F2079" s="220">
        <v>8.5500000000000007</v>
      </c>
      <c r="G2079" s="220">
        <v>5.46</v>
      </c>
    </row>
    <row r="2080" spans="1:7">
      <c r="A2080" s="219">
        <v>3146</v>
      </c>
      <c r="B2080" s="212" t="s">
        <v>3602</v>
      </c>
      <c r="C2080" s="219" t="s">
        <v>23</v>
      </c>
      <c r="D2080" s="219" t="s">
        <v>1699</v>
      </c>
      <c r="E2080" s="348">
        <f t="shared" si="32"/>
        <v>3.76</v>
      </c>
      <c r="F2080" s="220">
        <v>3.76</v>
      </c>
      <c r="G2080" s="220">
        <v>2.4</v>
      </c>
    </row>
    <row r="2081" spans="1:7">
      <c r="A2081" s="219">
        <v>3148</v>
      </c>
      <c r="B2081" s="212" t="s">
        <v>3603</v>
      </c>
      <c r="C2081" s="219" t="s">
        <v>23</v>
      </c>
      <c r="D2081" s="219" t="s">
        <v>285</v>
      </c>
      <c r="E2081" s="348">
        <f t="shared" si="32"/>
        <v>13.86</v>
      </c>
      <c r="F2081" s="220">
        <v>13.86</v>
      </c>
      <c r="G2081" s="220">
        <v>8.85</v>
      </c>
    </row>
    <row r="2082" spans="1:7">
      <c r="A2082" s="219">
        <v>4310</v>
      </c>
      <c r="B2082" s="212" t="s">
        <v>3604</v>
      </c>
      <c r="C2082" s="219" t="s">
        <v>23</v>
      </c>
      <c r="D2082" s="219" t="s">
        <v>285</v>
      </c>
      <c r="E2082" s="348">
        <f t="shared" si="32"/>
        <v>2.7</v>
      </c>
      <c r="F2082" s="220">
        <v>2.7</v>
      </c>
      <c r="G2082" s="220">
        <v>3.17</v>
      </c>
    </row>
    <row r="2083" spans="1:7">
      <c r="A2083" s="219">
        <v>4311</v>
      </c>
      <c r="B2083" s="212" t="s">
        <v>3605</v>
      </c>
      <c r="C2083" s="219" t="s">
        <v>23</v>
      </c>
      <c r="D2083" s="219" t="s">
        <v>285</v>
      </c>
      <c r="E2083" s="348">
        <f t="shared" si="32"/>
        <v>1.9</v>
      </c>
      <c r="F2083" s="220">
        <v>1.9</v>
      </c>
      <c r="G2083" s="220">
        <v>2.23</v>
      </c>
    </row>
    <row r="2084" spans="1:7">
      <c r="A2084" s="219">
        <v>4312</v>
      </c>
      <c r="B2084" s="212" t="s">
        <v>3606</v>
      </c>
      <c r="C2084" s="219" t="s">
        <v>23</v>
      </c>
      <c r="D2084" s="219" t="s">
        <v>285</v>
      </c>
      <c r="E2084" s="348">
        <f t="shared" si="32"/>
        <v>2.66</v>
      </c>
      <c r="F2084" s="220">
        <v>2.66</v>
      </c>
      <c r="G2084" s="220">
        <v>3.13</v>
      </c>
    </row>
    <row r="2085" spans="1:7">
      <c r="A2085" s="219">
        <v>13261</v>
      </c>
      <c r="B2085" s="212" t="s">
        <v>3607</v>
      </c>
      <c r="C2085" s="219" t="s">
        <v>23</v>
      </c>
      <c r="D2085" s="219" t="s">
        <v>285</v>
      </c>
      <c r="E2085" s="348">
        <f t="shared" si="32"/>
        <v>3.55</v>
      </c>
      <c r="F2085" s="220">
        <v>3.55</v>
      </c>
      <c r="G2085" s="220">
        <v>2.1</v>
      </c>
    </row>
    <row r="2086" spans="1:7">
      <c r="A2086" s="219">
        <v>3272</v>
      </c>
      <c r="B2086" s="212" t="s">
        <v>3608</v>
      </c>
      <c r="C2086" s="219" t="s">
        <v>23</v>
      </c>
      <c r="D2086" s="219" t="s">
        <v>285</v>
      </c>
      <c r="E2086" s="348">
        <f t="shared" si="32"/>
        <v>59.03</v>
      </c>
      <c r="F2086" s="220"/>
      <c r="G2086" s="220">
        <v>59.03</v>
      </c>
    </row>
    <row r="2087" spans="1:7">
      <c r="A2087" s="219">
        <v>3265</v>
      </c>
      <c r="B2087" s="212" t="s">
        <v>3609</v>
      </c>
      <c r="C2087" s="219" t="s">
        <v>23</v>
      </c>
      <c r="D2087" s="219" t="s">
        <v>285</v>
      </c>
      <c r="E2087" s="348">
        <f t="shared" si="32"/>
        <v>46.9</v>
      </c>
      <c r="F2087" s="220"/>
      <c r="G2087" s="220">
        <v>46.9</v>
      </c>
    </row>
    <row r="2088" spans="1:7">
      <c r="A2088" s="219">
        <v>3264</v>
      </c>
      <c r="B2088" s="212" t="s">
        <v>3610</v>
      </c>
      <c r="C2088" s="219" t="s">
        <v>23</v>
      </c>
      <c r="D2088" s="219" t="s">
        <v>285</v>
      </c>
      <c r="E2088" s="348">
        <f t="shared" si="32"/>
        <v>33.72</v>
      </c>
      <c r="F2088" s="220"/>
      <c r="G2088" s="220">
        <v>33.72</v>
      </c>
    </row>
    <row r="2089" spans="1:7">
      <c r="A2089" s="219">
        <v>3262</v>
      </c>
      <c r="B2089" s="212" t="s">
        <v>3611</v>
      </c>
      <c r="C2089" s="219" t="s">
        <v>23</v>
      </c>
      <c r="D2089" s="219" t="s">
        <v>285</v>
      </c>
      <c r="E2089" s="348">
        <f t="shared" si="32"/>
        <v>20.53</v>
      </c>
      <c r="F2089" s="220"/>
      <c r="G2089" s="220">
        <v>20.53</v>
      </c>
    </row>
    <row r="2090" spans="1:7">
      <c r="A2090" s="219">
        <v>3267</v>
      </c>
      <c r="B2090" s="212" t="s">
        <v>3612</v>
      </c>
      <c r="C2090" s="219" t="s">
        <v>23</v>
      </c>
      <c r="D2090" s="219" t="s">
        <v>285</v>
      </c>
      <c r="E2090" s="348">
        <f t="shared" si="32"/>
        <v>110.13</v>
      </c>
      <c r="F2090" s="220"/>
      <c r="G2090" s="220">
        <v>110.13</v>
      </c>
    </row>
    <row r="2091" spans="1:7">
      <c r="A2091" s="219">
        <v>3266</v>
      </c>
      <c r="B2091" s="212" t="s">
        <v>3613</v>
      </c>
      <c r="C2091" s="219" t="s">
        <v>23</v>
      </c>
      <c r="D2091" s="219" t="s">
        <v>285</v>
      </c>
      <c r="E2091" s="348">
        <f t="shared" si="32"/>
        <v>70.069999999999993</v>
      </c>
      <c r="F2091" s="220"/>
      <c r="G2091" s="220">
        <v>70.069999999999993</v>
      </c>
    </row>
    <row r="2092" spans="1:7">
      <c r="A2092" s="219">
        <v>3268</v>
      </c>
      <c r="B2092" s="212" t="s">
        <v>3614</v>
      </c>
      <c r="C2092" s="219" t="s">
        <v>23</v>
      </c>
      <c r="D2092" s="219" t="s">
        <v>285</v>
      </c>
      <c r="E2092" s="348">
        <f t="shared" si="32"/>
        <v>148.9</v>
      </c>
      <c r="F2092" s="220"/>
      <c r="G2092" s="220">
        <v>148.9</v>
      </c>
    </row>
    <row r="2093" spans="1:7">
      <c r="A2093" s="219">
        <v>3263</v>
      </c>
      <c r="B2093" s="212" t="s">
        <v>3615</v>
      </c>
      <c r="C2093" s="219" t="s">
        <v>23</v>
      </c>
      <c r="D2093" s="219" t="s">
        <v>285</v>
      </c>
      <c r="E2093" s="348">
        <f t="shared" si="32"/>
        <v>28.04</v>
      </c>
      <c r="F2093" s="220"/>
      <c r="G2093" s="220">
        <v>28.04</v>
      </c>
    </row>
    <row r="2094" spans="1:7">
      <c r="A2094" s="219">
        <v>3271</v>
      </c>
      <c r="B2094" s="212" t="s">
        <v>3616</v>
      </c>
      <c r="C2094" s="219" t="s">
        <v>23</v>
      </c>
      <c r="D2094" s="219" t="s">
        <v>285</v>
      </c>
      <c r="E2094" s="348">
        <f t="shared" si="32"/>
        <v>220.14</v>
      </c>
      <c r="F2094" s="220"/>
      <c r="G2094" s="220">
        <v>220.14</v>
      </c>
    </row>
    <row r="2095" spans="1:7">
      <c r="A2095" s="219">
        <v>3270</v>
      </c>
      <c r="B2095" s="212" t="s">
        <v>3617</v>
      </c>
      <c r="C2095" s="219" t="s">
        <v>23</v>
      </c>
      <c r="D2095" s="219" t="s">
        <v>285</v>
      </c>
      <c r="E2095" s="348">
        <f t="shared" si="32"/>
        <v>369.85</v>
      </c>
      <c r="F2095" s="220"/>
      <c r="G2095" s="220">
        <v>369.85</v>
      </c>
    </row>
    <row r="2096" spans="1:7">
      <c r="A2096" s="219">
        <v>3275</v>
      </c>
      <c r="B2096" s="212" t="s">
        <v>3618</v>
      </c>
      <c r="C2096" s="219" t="s">
        <v>53</v>
      </c>
      <c r="D2096" s="219" t="s">
        <v>285</v>
      </c>
      <c r="E2096" s="348">
        <f t="shared" si="32"/>
        <v>95.04</v>
      </c>
      <c r="F2096" s="220">
        <v>95.04</v>
      </c>
      <c r="G2096" s="220">
        <v>120.4</v>
      </c>
    </row>
    <row r="2097" spans="1:7">
      <c r="A2097" s="219">
        <v>39512</v>
      </c>
      <c r="B2097" s="212" t="s">
        <v>3619</v>
      </c>
      <c r="C2097" s="219" t="s">
        <v>53</v>
      </c>
      <c r="D2097" s="219" t="s">
        <v>285</v>
      </c>
      <c r="E2097" s="348">
        <f t="shared" si="32"/>
        <v>119.77</v>
      </c>
      <c r="F2097" s="220"/>
      <c r="G2097" s="220">
        <v>119.77</v>
      </c>
    </row>
    <row r="2098" spans="1:7">
      <c r="A2098" s="219">
        <v>39511</v>
      </c>
      <c r="B2098" s="212" t="s">
        <v>3620</v>
      </c>
      <c r="C2098" s="219" t="s">
        <v>53</v>
      </c>
      <c r="D2098" s="219" t="s">
        <v>285</v>
      </c>
      <c r="E2098" s="348">
        <f t="shared" si="32"/>
        <v>130.63</v>
      </c>
      <c r="F2098" s="220"/>
      <c r="G2098" s="220">
        <v>130.63</v>
      </c>
    </row>
    <row r="2099" spans="1:7">
      <c r="A2099" s="219">
        <v>39513</v>
      </c>
      <c r="B2099" s="212" t="s">
        <v>3621</v>
      </c>
      <c r="C2099" s="219" t="s">
        <v>53</v>
      </c>
      <c r="D2099" s="219" t="s">
        <v>285</v>
      </c>
      <c r="E2099" s="348">
        <f t="shared" si="32"/>
        <v>140.12</v>
      </c>
      <c r="F2099" s="220"/>
      <c r="G2099" s="220">
        <v>140.12</v>
      </c>
    </row>
    <row r="2100" spans="1:7">
      <c r="A2100" s="219">
        <v>3286</v>
      </c>
      <c r="B2100" s="212" t="s">
        <v>3622</v>
      </c>
      <c r="C2100" s="219" t="s">
        <v>53</v>
      </c>
      <c r="D2100" s="219" t="s">
        <v>285</v>
      </c>
      <c r="E2100" s="348">
        <f t="shared" si="32"/>
        <v>170.73</v>
      </c>
      <c r="F2100" s="220">
        <v>170.73</v>
      </c>
      <c r="G2100" s="220">
        <v>86.02</v>
      </c>
    </row>
    <row r="2101" spans="1:7">
      <c r="A2101" s="219">
        <v>3287</v>
      </c>
      <c r="B2101" s="212" t="s">
        <v>3623</v>
      </c>
      <c r="C2101" s="219" t="s">
        <v>53</v>
      </c>
      <c r="D2101" s="219" t="s">
        <v>285</v>
      </c>
      <c r="E2101" s="348">
        <f t="shared" si="32"/>
        <v>258</v>
      </c>
      <c r="F2101" s="220">
        <v>258</v>
      </c>
      <c r="G2101" s="220">
        <v>130</v>
      </c>
    </row>
    <row r="2102" spans="1:7">
      <c r="A2102" s="219">
        <v>3283</v>
      </c>
      <c r="B2102" s="212" t="s">
        <v>3624</v>
      </c>
      <c r="C2102" s="219" t="s">
        <v>53</v>
      </c>
      <c r="D2102" s="219" t="s">
        <v>285</v>
      </c>
      <c r="E2102" s="348">
        <f t="shared" si="32"/>
        <v>54.19</v>
      </c>
      <c r="F2102" s="220">
        <v>54.19</v>
      </c>
      <c r="G2102" s="220">
        <v>27.3</v>
      </c>
    </row>
    <row r="2103" spans="1:7">
      <c r="A2103" s="219">
        <v>11587</v>
      </c>
      <c r="B2103" s="212" t="s">
        <v>3625</v>
      </c>
      <c r="C2103" s="219" t="s">
        <v>53</v>
      </c>
      <c r="D2103" s="219" t="s">
        <v>285</v>
      </c>
      <c r="E2103" s="348">
        <f t="shared" si="32"/>
        <v>65.17</v>
      </c>
      <c r="F2103" s="220">
        <v>65.17</v>
      </c>
      <c r="G2103" s="220">
        <v>82.56</v>
      </c>
    </row>
    <row r="2104" spans="1:7">
      <c r="A2104" s="219">
        <v>36225</v>
      </c>
      <c r="B2104" s="212" t="s">
        <v>3626</v>
      </c>
      <c r="C2104" s="219" t="s">
        <v>53</v>
      </c>
      <c r="D2104" s="219" t="s">
        <v>285</v>
      </c>
      <c r="E2104" s="348">
        <f t="shared" si="32"/>
        <v>26.47</v>
      </c>
      <c r="F2104" s="220">
        <v>26.47</v>
      </c>
      <c r="G2104" s="220">
        <v>33.54</v>
      </c>
    </row>
    <row r="2105" spans="1:7">
      <c r="A2105" s="219">
        <v>36230</v>
      </c>
      <c r="B2105" s="212" t="s">
        <v>3627</v>
      </c>
      <c r="C2105" s="219" t="s">
        <v>53</v>
      </c>
      <c r="D2105" s="219" t="s">
        <v>1699</v>
      </c>
      <c r="E2105" s="348">
        <f t="shared" si="32"/>
        <v>19.45</v>
      </c>
      <c r="F2105" s="220">
        <v>19.45</v>
      </c>
      <c r="G2105" s="220">
        <v>24.64</v>
      </c>
    </row>
    <row r="2106" spans="1:7">
      <c r="A2106" s="219">
        <v>36238</v>
      </c>
      <c r="B2106" s="212" t="s">
        <v>3628</v>
      </c>
      <c r="C2106" s="219" t="s">
        <v>53</v>
      </c>
      <c r="D2106" s="219" t="s">
        <v>285</v>
      </c>
      <c r="E2106" s="348">
        <f t="shared" si="32"/>
        <v>19</v>
      </c>
      <c r="F2106" s="220">
        <v>19</v>
      </c>
      <c r="G2106" s="220">
        <v>24.08</v>
      </c>
    </row>
    <row r="2107" spans="1:7">
      <c r="A2107" s="219">
        <v>39363</v>
      </c>
      <c r="B2107" s="212" t="s">
        <v>3629</v>
      </c>
      <c r="C2107" s="219" t="s">
        <v>23</v>
      </c>
      <c r="D2107" s="219" t="s">
        <v>285</v>
      </c>
      <c r="E2107" s="348">
        <f t="shared" si="32"/>
        <v>5264.05</v>
      </c>
      <c r="F2107" s="220">
        <v>5264.05</v>
      </c>
      <c r="G2107" s="220">
        <v>5775.98</v>
      </c>
    </row>
    <row r="2108" spans="1:7">
      <c r="A2108" s="219">
        <v>39361</v>
      </c>
      <c r="B2108" s="212" t="s">
        <v>3630</v>
      </c>
      <c r="C2108" s="219" t="s">
        <v>23</v>
      </c>
      <c r="D2108" s="219" t="s">
        <v>285</v>
      </c>
      <c r="E2108" s="348">
        <f t="shared" si="32"/>
        <v>1608.2</v>
      </c>
      <c r="F2108" s="220">
        <v>1608.2</v>
      </c>
      <c r="G2108" s="220">
        <v>1764.6</v>
      </c>
    </row>
    <row r="2109" spans="1:7">
      <c r="A2109" s="219">
        <v>39362</v>
      </c>
      <c r="B2109" s="212" t="s">
        <v>3631</v>
      </c>
      <c r="C2109" s="219" t="s">
        <v>23</v>
      </c>
      <c r="D2109" s="219" t="s">
        <v>285</v>
      </c>
      <c r="E2109" s="348">
        <f t="shared" si="32"/>
        <v>2840.97</v>
      </c>
      <c r="F2109" s="220">
        <v>2840.97</v>
      </c>
      <c r="G2109" s="220">
        <v>3117.26</v>
      </c>
    </row>
    <row r="2110" spans="1:7">
      <c r="A2110" s="219">
        <v>39364</v>
      </c>
      <c r="B2110" s="212" t="s">
        <v>3632</v>
      </c>
      <c r="C2110" s="219" t="s">
        <v>23</v>
      </c>
      <c r="D2110" s="219" t="s">
        <v>285</v>
      </c>
      <c r="E2110" s="348">
        <f t="shared" si="32"/>
        <v>11103.28</v>
      </c>
      <c r="F2110" s="220">
        <v>11103.28</v>
      </c>
      <c r="G2110" s="220">
        <v>12183.08</v>
      </c>
    </row>
    <row r="2111" spans="1:7">
      <c r="A2111" s="219">
        <v>14576</v>
      </c>
      <c r="B2111" s="212" t="s">
        <v>3633</v>
      </c>
      <c r="C2111" s="219" t="s">
        <v>23</v>
      </c>
      <c r="D2111" s="219" t="s">
        <v>285</v>
      </c>
      <c r="E2111" s="348">
        <f t="shared" si="32"/>
        <v>6068157.7800000003</v>
      </c>
      <c r="F2111" s="220"/>
      <c r="G2111" s="220">
        <v>6068157.7800000003</v>
      </c>
    </row>
    <row r="2112" spans="1:7">
      <c r="A2112" s="219">
        <v>13877</v>
      </c>
      <c r="B2112" s="212" t="s">
        <v>3634</v>
      </c>
      <c r="C2112" s="219" t="s">
        <v>23</v>
      </c>
      <c r="D2112" s="219" t="s">
        <v>285</v>
      </c>
      <c r="E2112" s="348">
        <f t="shared" si="32"/>
        <v>2597687.84</v>
      </c>
      <c r="F2112" s="220"/>
      <c r="G2112" s="220">
        <v>2597687.84</v>
      </c>
    </row>
    <row r="2113" spans="1:7">
      <c r="A2113" s="219">
        <v>7307</v>
      </c>
      <c r="B2113" s="212" t="s">
        <v>1370</v>
      </c>
      <c r="C2113" s="219" t="s">
        <v>168</v>
      </c>
      <c r="D2113" s="219" t="s">
        <v>285</v>
      </c>
      <c r="E2113" s="348">
        <f t="shared" si="32"/>
        <v>44.64</v>
      </c>
      <c r="F2113" s="220">
        <v>44.64</v>
      </c>
      <c r="G2113" s="220">
        <v>47.65</v>
      </c>
    </row>
    <row r="2114" spans="1:7">
      <c r="A2114" s="219">
        <v>38122</v>
      </c>
      <c r="B2114" s="212" t="s">
        <v>3635</v>
      </c>
      <c r="C2114" s="219" t="s">
        <v>168</v>
      </c>
      <c r="D2114" s="219" t="s">
        <v>285</v>
      </c>
      <c r="E2114" s="348">
        <f t="shared" si="32"/>
        <v>21.77</v>
      </c>
      <c r="F2114" s="220">
        <v>21.77</v>
      </c>
      <c r="G2114" s="220">
        <v>20.6</v>
      </c>
    </row>
    <row r="2115" spans="1:7">
      <c r="A2115" s="219">
        <v>43653</v>
      </c>
      <c r="B2115" s="212" t="s">
        <v>3636</v>
      </c>
      <c r="C2115" s="219" t="s">
        <v>168</v>
      </c>
      <c r="D2115" s="219" t="s">
        <v>285</v>
      </c>
      <c r="E2115" s="348">
        <f t="shared" si="32"/>
        <v>23.61</v>
      </c>
      <c r="F2115" s="220">
        <v>23.61</v>
      </c>
      <c r="G2115" s="220">
        <v>35.409999999999997</v>
      </c>
    </row>
    <row r="2116" spans="1:7">
      <c r="A2116" s="219">
        <v>12344</v>
      </c>
      <c r="B2116" s="212" t="s">
        <v>3637</v>
      </c>
      <c r="C2116" s="219" t="s">
        <v>23</v>
      </c>
      <c r="D2116" s="219" t="s">
        <v>285</v>
      </c>
      <c r="E2116" s="348">
        <f t="shared" si="32"/>
        <v>3.97</v>
      </c>
      <c r="F2116" s="220">
        <v>3.97</v>
      </c>
      <c r="G2116" s="220">
        <v>4.49</v>
      </c>
    </row>
    <row r="2117" spans="1:7">
      <c r="A2117" s="219">
        <v>12343</v>
      </c>
      <c r="B2117" s="212" t="s">
        <v>3638</v>
      </c>
      <c r="C2117" s="219" t="s">
        <v>23</v>
      </c>
      <c r="D2117" s="219" t="s">
        <v>285</v>
      </c>
      <c r="E2117" s="348">
        <f t="shared" si="32"/>
        <v>6.15</v>
      </c>
      <c r="F2117" s="220">
        <v>6.15</v>
      </c>
      <c r="G2117" s="220">
        <v>6.96</v>
      </c>
    </row>
    <row r="2118" spans="1:7">
      <c r="A2118" s="219">
        <v>3295</v>
      </c>
      <c r="B2118" s="212" t="s">
        <v>3639</v>
      </c>
      <c r="C2118" s="219" t="s">
        <v>23</v>
      </c>
      <c r="D2118" s="219" t="s">
        <v>285</v>
      </c>
      <c r="E2118" s="348">
        <f t="shared" si="32"/>
        <v>21.48</v>
      </c>
      <c r="F2118" s="220">
        <v>21.48</v>
      </c>
      <c r="G2118" s="220">
        <v>24.33</v>
      </c>
    </row>
    <row r="2119" spans="1:7">
      <c r="A2119" s="219">
        <v>3302</v>
      </c>
      <c r="B2119" s="212" t="s">
        <v>3640</v>
      </c>
      <c r="C2119" s="219" t="s">
        <v>23</v>
      </c>
      <c r="D2119" s="219" t="s">
        <v>285</v>
      </c>
      <c r="E2119" s="348">
        <f t="shared" si="32"/>
        <v>22.46</v>
      </c>
      <c r="F2119" s="220">
        <v>22.46</v>
      </c>
      <c r="G2119" s="220">
        <v>25.44</v>
      </c>
    </row>
    <row r="2120" spans="1:7">
      <c r="A2120" s="219">
        <v>3297</v>
      </c>
      <c r="B2120" s="212" t="s">
        <v>3641</v>
      </c>
      <c r="C2120" s="219" t="s">
        <v>23</v>
      </c>
      <c r="D2120" s="219" t="s">
        <v>285</v>
      </c>
      <c r="E2120" s="348">
        <f t="shared" si="32"/>
        <v>23.98</v>
      </c>
      <c r="F2120" s="220">
        <v>23.98</v>
      </c>
      <c r="G2120" s="220">
        <v>27.15</v>
      </c>
    </row>
    <row r="2121" spans="1:7">
      <c r="A2121" s="219">
        <v>3294</v>
      </c>
      <c r="B2121" s="212" t="s">
        <v>3642</v>
      </c>
      <c r="C2121" s="219" t="s">
        <v>23</v>
      </c>
      <c r="D2121" s="219" t="s">
        <v>285</v>
      </c>
      <c r="E2121" s="348">
        <f t="shared" si="32"/>
        <v>24.34</v>
      </c>
      <c r="F2121" s="220">
        <v>24.34</v>
      </c>
      <c r="G2121" s="220">
        <v>27.57</v>
      </c>
    </row>
    <row r="2122" spans="1:7">
      <c r="A2122" s="219">
        <v>3292</v>
      </c>
      <c r="B2122" s="212" t="s">
        <v>3643</v>
      </c>
      <c r="C2122" s="219" t="s">
        <v>23</v>
      </c>
      <c r="D2122" s="219" t="s">
        <v>1699</v>
      </c>
      <c r="E2122" s="348">
        <f t="shared" si="32"/>
        <v>22.87</v>
      </c>
      <c r="F2122" s="220">
        <v>22.87</v>
      </c>
      <c r="G2122" s="220">
        <v>25.9</v>
      </c>
    </row>
    <row r="2123" spans="1:7">
      <c r="A2123" s="219">
        <v>3298</v>
      </c>
      <c r="B2123" s="212" t="s">
        <v>3644</v>
      </c>
      <c r="C2123" s="219" t="s">
        <v>23</v>
      </c>
      <c r="D2123" s="219" t="s">
        <v>285</v>
      </c>
      <c r="E2123" s="348">
        <f t="shared" si="32"/>
        <v>53.6</v>
      </c>
      <c r="F2123" s="220">
        <v>53.6</v>
      </c>
      <c r="G2123" s="220">
        <v>60.7</v>
      </c>
    </row>
    <row r="2124" spans="1:7">
      <c r="A2124" s="219">
        <v>34802</v>
      </c>
      <c r="B2124" s="212" t="s">
        <v>3645</v>
      </c>
      <c r="C2124" s="219" t="s">
        <v>23</v>
      </c>
      <c r="D2124" s="219" t="s">
        <v>285</v>
      </c>
      <c r="E2124" s="348">
        <f t="shared" ref="E2124:E2187" si="33">IF(F2124=0,G2124,F2124)</f>
        <v>1507.17</v>
      </c>
      <c r="F2124" s="220">
        <v>1507.17</v>
      </c>
      <c r="G2124" s="220">
        <v>1230.8</v>
      </c>
    </row>
    <row r="2125" spans="1:7">
      <c r="A2125" s="219">
        <v>11588</v>
      </c>
      <c r="B2125" s="212" t="s">
        <v>3646</v>
      </c>
      <c r="C2125" s="219" t="s">
        <v>23</v>
      </c>
      <c r="D2125" s="219" t="s">
        <v>285</v>
      </c>
      <c r="E2125" s="348">
        <f t="shared" si="33"/>
        <v>1625.99</v>
      </c>
      <c r="F2125" s="220">
        <v>1625.99</v>
      </c>
      <c r="G2125" s="220">
        <v>1327.84</v>
      </c>
    </row>
    <row r="2126" spans="1:7">
      <c r="A2126" s="219">
        <v>34383</v>
      </c>
      <c r="B2126" s="212" t="s">
        <v>3647</v>
      </c>
      <c r="C2126" s="219" t="s">
        <v>23</v>
      </c>
      <c r="D2126" s="219" t="s">
        <v>285</v>
      </c>
      <c r="E2126" s="348">
        <f t="shared" si="33"/>
        <v>1788.71</v>
      </c>
      <c r="F2126" s="220">
        <v>1788.71</v>
      </c>
      <c r="G2126" s="220">
        <v>1460.72</v>
      </c>
    </row>
    <row r="2127" spans="1:7">
      <c r="A2127" s="219">
        <v>40451</v>
      </c>
      <c r="B2127" s="212" t="s">
        <v>3648</v>
      </c>
      <c r="C2127" s="219" t="s">
        <v>53</v>
      </c>
      <c r="D2127" s="219" t="s">
        <v>285</v>
      </c>
      <c r="E2127" s="348">
        <f t="shared" si="33"/>
        <v>144.59</v>
      </c>
      <c r="F2127" s="220">
        <v>144.59</v>
      </c>
      <c r="G2127" s="220">
        <v>118.07</v>
      </c>
    </row>
    <row r="2128" spans="1:7">
      <c r="A2128" s="219">
        <v>40453</v>
      </c>
      <c r="B2128" s="212" t="s">
        <v>3649</v>
      </c>
      <c r="C2128" s="219" t="s">
        <v>53</v>
      </c>
      <c r="D2128" s="219" t="s">
        <v>285</v>
      </c>
      <c r="E2128" s="348">
        <f t="shared" si="33"/>
        <v>156.44</v>
      </c>
      <c r="F2128" s="220">
        <v>156.44</v>
      </c>
      <c r="G2128" s="220">
        <v>127.75</v>
      </c>
    </row>
    <row r="2129" spans="1:7">
      <c r="A2129" s="219">
        <v>40452</v>
      </c>
      <c r="B2129" s="212" t="s">
        <v>3650</v>
      </c>
      <c r="C2129" s="219" t="s">
        <v>53</v>
      </c>
      <c r="D2129" s="219" t="s">
        <v>285</v>
      </c>
      <c r="E2129" s="348">
        <f t="shared" si="33"/>
        <v>171.6</v>
      </c>
      <c r="F2129" s="220">
        <v>171.6</v>
      </c>
      <c r="G2129" s="220">
        <v>140.13</v>
      </c>
    </row>
    <row r="2130" spans="1:7">
      <c r="A2130" s="219">
        <v>11594</v>
      </c>
      <c r="B2130" s="212" t="s">
        <v>3651</v>
      </c>
      <c r="C2130" s="219" t="s">
        <v>23</v>
      </c>
      <c r="D2130" s="219" t="s">
        <v>285</v>
      </c>
      <c r="E2130" s="348">
        <f t="shared" si="33"/>
        <v>518.25</v>
      </c>
      <c r="F2130" s="220">
        <v>518.25</v>
      </c>
      <c r="G2130" s="220">
        <v>423.22</v>
      </c>
    </row>
    <row r="2131" spans="1:7">
      <c r="A2131" s="219">
        <v>3311</v>
      </c>
      <c r="B2131" s="212" t="s">
        <v>3652</v>
      </c>
      <c r="C2131" s="219" t="s">
        <v>58</v>
      </c>
      <c r="D2131" s="219" t="s">
        <v>285</v>
      </c>
      <c r="E2131" s="348">
        <f t="shared" si="33"/>
        <v>518.25</v>
      </c>
      <c r="F2131" s="220">
        <v>518.25</v>
      </c>
      <c r="G2131" s="220">
        <v>423.22</v>
      </c>
    </row>
    <row r="2132" spans="1:7">
      <c r="A2132" s="219">
        <v>11599</v>
      </c>
      <c r="B2132" s="212" t="s">
        <v>3653</v>
      </c>
      <c r="C2132" s="219" t="s">
        <v>23</v>
      </c>
      <c r="D2132" s="219" t="s">
        <v>285</v>
      </c>
      <c r="E2132" s="348">
        <f t="shared" si="33"/>
        <v>689.21</v>
      </c>
      <c r="F2132" s="220">
        <v>689.21</v>
      </c>
      <c r="G2132" s="220">
        <v>562.83000000000004</v>
      </c>
    </row>
    <row r="2133" spans="1:7">
      <c r="A2133" s="219">
        <v>11593</v>
      </c>
      <c r="B2133" s="212" t="s">
        <v>3654</v>
      </c>
      <c r="C2133" s="219" t="s">
        <v>23</v>
      </c>
      <c r="D2133" s="219" t="s">
        <v>285</v>
      </c>
      <c r="E2133" s="348">
        <f t="shared" si="33"/>
        <v>966.23</v>
      </c>
      <c r="F2133" s="220">
        <v>966.23</v>
      </c>
      <c r="G2133" s="220">
        <v>789.06</v>
      </c>
    </row>
    <row r="2134" spans="1:7">
      <c r="A2134" s="219">
        <v>3314</v>
      </c>
      <c r="B2134" s="212" t="s">
        <v>3655</v>
      </c>
      <c r="C2134" s="219" t="s">
        <v>58</v>
      </c>
      <c r="D2134" s="219" t="s">
        <v>285</v>
      </c>
      <c r="E2134" s="348">
        <f t="shared" si="33"/>
        <v>691.05</v>
      </c>
      <c r="F2134" s="220">
        <v>691.05</v>
      </c>
      <c r="G2134" s="220">
        <v>564.34</v>
      </c>
    </row>
    <row r="2135" spans="1:7">
      <c r="A2135" s="219">
        <v>11597</v>
      </c>
      <c r="B2135" s="212" t="s">
        <v>3656</v>
      </c>
      <c r="C2135" s="219" t="s">
        <v>23</v>
      </c>
      <c r="D2135" s="219" t="s">
        <v>285</v>
      </c>
      <c r="E2135" s="348">
        <f t="shared" si="33"/>
        <v>803.61</v>
      </c>
      <c r="F2135" s="220">
        <v>803.61</v>
      </c>
      <c r="G2135" s="220">
        <v>656.25</v>
      </c>
    </row>
    <row r="2136" spans="1:7">
      <c r="A2136" s="219">
        <v>3309</v>
      </c>
      <c r="B2136" s="212" t="s">
        <v>3657</v>
      </c>
      <c r="C2136" s="219" t="s">
        <v>58</v>
      </c>
      <c r="D2136" s="219" t="s">
        <v>285</v>
      </c>
      <c r="E2136" s="348">
        <f t="shared" si="33"/>
        <v>548.79</v>
      </c>
      <c r="F2136" s="220">
        <v>548.79</v>
      </c>
      <c r="G2136" s="220">
        <v>448.16</v>
      </c>
    </row>
    <row r="2137" spans="1:7">
      <c r="A2137" s="219">
        <v>40440</v>
      </c>
      <c r="B2137" s="212" t="s">
        <v>3658</v>
      </c>
      <c r="C2137" s="219" t="s">
        <v>58</v>
      </c>
      <c r="D2137" s="219" t="s">
        <v>285</v>
      </c>
      <c r="E2137" s="348">
        <f t="shared" si="33"/>
        <v>719.8</v>
      </c>
      <c r="F2137" s="220">
        <v>719.8</v>
      </c>
      <c r="G2137" s="220">
        <v>587.80999999999995</v>
      </c>
    </row>
    <row r="2138" spans="1:7">
      <c r="A2138" s="219">
        <v>40441</v>
      </c>
      <c r="B2138" s="212" t="s">
        <v>3659</v>
      </c>
      <c r="C2138" s="219" t="s">
        <v>58</v>
      </c>
      <c r="D2138" s="219" t="s">
        <v>285</v>
      </c>
      <c r="E2138" s="348">
        <f t="shared" si="33"/>
        <v>459.55</v>
      </c>
      <c r="F2138" s="220">
        <v>459.55</v>
      </c>
      <c r="G2138" s="220">
        <v>375.28</v>
      </c>
    </row>
    <row r="2139" spans="1:7">
      <c r="A2139" s="219">
        <v>34612</v>
      </c>
      <c r="B2139" s="212" t="s">
        <v>3660</v>
      </c>
      <c r="C2139" s="219" t="s">
        <v>23</v>
      </c>
      <c r="D2139" s="219" t="s">
        <v>285</v>
      </c>
      <c r="E2139" s="348">
        <f t="shared" si="33"/>
        <v>993.92</v>
      </c>
      <c r="F2139" s="220">
        <v>993.92</v>
      </c>
      <c r="G2139" s="220">
        <v>811.67</v>
      </c>
    </row>
    <row r="2140" spans="1:7">
      <c r="A2140" s="219">
        <v>34635</v>
      </c>
      <c r="B2140" s="212" t="s">
        <v>3661</v>
      </c>
      <c r="C2140" s="219" t="s">
        <v>23</v>
      </c>
      <c r="D2140" s="219" t="s">
        <v>285</v>
      </c>
      <c r="E2140" s="348">
        <f t="shared" si="33"/>
        <v>1278.1400000000001</v>
      </c>
      <c r="F2140" s="220">
        <v>1278.1400000000001</v>
      </c>
      <c r="G2140" s="220">
        <v>1043.77</v>
      </c>
    </row>
    <row r="2141" spans="1:7">
      <c r="A2141" s="219">
        <v>34633</v>
      </c>
      <c r="B2141" s="212" t="s">
        <v>3662</v>
      </c>
      <c r="C2141" s="219" t="s">
        <v>23</v>
      </c>
      <c r="D2141" s="219" t="s">
        <v>285</v>
      </c>
      <c r="E2141" s="348">
        <f t="shared" si="33"/>
        <v>1408.85</v>
      </c>
      <c r="F2141" s="220">
        <v>1408.85</v>
      </c>
      <c r="G2141" s="220">
        <v>1150.51</v>
      </c>
    </row>
    <row r="2142" spans="1:7">
      <c r="A2142" s="219">
        <v>40449</v>
      </c>
      <c r="B2142" s="212" t="s">
        <v>3663</v>
      </c>
      <c r="C2142" s="219" t="s">
        <v>58</v>
      </c>
      <c r="D2142" s="219" t="s">
        <v>285</v>
      </c>
      <c r="E2142" s="348">
        <f t="shared" si="33"/>
        <v>386.33</v>
      </c>
      <c r="F2142" s="220">
        <v>386.33</v>
      </c>
      <c r="G2142" s="220">
        <v>315.49</v>
      </c>
    </row>
    <row r="2143" spans="1:7">
      <c r="A2143" s="219">
        <v>11592</v>
      </c>
      <c r="B2143" s="212" t="s">
        <v>3664</v>
      </c>
      <c r="C2143" s="219" t="s">
        <v>23</v>
      </c>
      <c r="D2143" s="219" t="s">
        <v>285</v>
      </c>
      <c r="E2143" s="348">
        <f t="shared" si="33"/>
        <v>691.05</v>
      </c>
      <c r="F2143" s="220">
        <v>691.05</v>
      </c>
      <c r="G2143" s="220">
        <v>564.34</v>
      </c>
    </row>
    <row r="2144" spans="1:7">
      <c r="A2144" s="219">
        <v>34800</v>
      </c>
      <c r="B2144" s="212" t="s">
        <v>3665</v>
      </c>
      <c r="C2144" s="219" t="s">
        <v>58</v>
      </c>
      <c r="D2144" s="219" t="s">
        <v>285</v>
      </c>
      <c r="E2144" s="348">
        <f t="shared" si="33"/>
        <v>483.11</v>
      </c>
      <c r="F2144" s="220">
        <v>483.11</v>
      </c>
      <c r="G2144" s="220">
        <v>394.52</v>
      </c>
    </row>
    <row r="2145" spans="1:7">
      <c r="A2145" s="219">
        <v>11596</v>
      </c>
      <c r="B2145" s="212" t="s">
        <v>3666</v>
      </c>
      <c r="C2145" s="219" t="s">
        <v>23</v>
      </c>
      <c r="D2145" s="219" t="s">
        <v>285</v>
      </c>
      <c r="E2145" s="348">
        <f t="shared" si="33"/>
        <v>548.79</v>
      </c>
      <c r="F2145" s="220">
        <v>548.79</v>
      </c>
      <c r="G2145" s="220">
        <v>448.16</v>
      </c>
    </row>
    <row r="2146" spans="1:7">
      <c r="A2146" s="219">
        <v>40438</v>
      </c>
      <c r="B2146" s="212" t="s">
        <v>3667</v>
      </c>
      <c r="C2146" s="219" t="s">
        <v>58</v>
      </c>
      <c r="D2146" s="219" t="s">
        <v>285</v>
      </c>
      <c r="E2146" s="348">
        <f t="shared" si="33"/>
        <v>321.86</v>
      </c>
      <c r="F2146" s="220">
        <v>321.86</v>
      </c>
      <c r="G2146" s="220">
        <v>262.83999999999997</v>
      </c>
    </row>
    <row r="2147" spans="1:7">
      <c r="A2147" s="219">
        <v>40436</v>
      </c>
      <c r="B2147" s="212" t="s">
        <v>3668</v>
      </c>
      <c r="C2147" s="219" t="s">
        <v>58</v>
      </c>
      <c r="D2147" s="219" t="s">
        <v>285</v>
      </c>
      <c r="E2147" s="348">
        <f t="shared" si="33"/>
        <v>401.33</v>
      </c>
      <c r="F2147" s="220">
        <v>401.33</v>
      </c>
      <c r="G2147" s="220">
        <v>327.74</v>
      </c>
    </row>
    <row r="2148" spans="1:7">
      <c r="A2148" s="219">
        <v>4315</v>
      </c>
      <c r="B2148" s="212" t="s">
        <v>3669</v>
      </c>
      <c r="C2148" s="219" t="s">
        <v>23</v>
      </c>
      <c r="D2148" s="219" t="s">
        <v>285</v>
      </c>
      <c r="E2148" s="348">
        <f t="shared" si="33"/>
        <v>1.96</v>
      </c>
      <c r="F2148" s="220">
        <v>1.96</v>
      </c>
      <c r="G2148" s="220">
        <v>2.2999999999999998</v>
      </c>
    </row>
    <row r="2149" spans="1:7">
      <c r="A2149" s="219">
        <v>402</v>
      </c>
      <c r="B2149" s="212" t="s">
        <v>3670</v>
      </c>
      <c r="C2149" s="219" t="s">
        <v>23</v>
      </c>
      <c r="D2149" s="219" t="s">
        <v>285</v>
      </c>
      <c r="E2149" s="348">
        <f t="shared" si="33"/>
        <v>17.96</v>
      </c>
      <c r="F2149" s="220">
        <v>17.96</v>
      </c>
      <c r="G2149" s="220">
        <v>12.11</v>
      </c>
    </row>
    <row r="2150" spans="1:7">
      <c r="A2150" s="219">
        <v>4226</v>
      </c>
      <c r="B2150" s="212" t="s">
        <v>203</v>
      </c>
      <c r="C2150" s="219" t="s">
        <v>63</v>
      </c>
      <c r="D2150" s="219" t="s">
        <v>1699</v>
      </c>
      <c r="E2150" s="348">
        <f t="shared" si="33"/>
        <v>8.17</v>
      </c>
      <c r="F2150" s="220">
        <v>8.17</v>
      </c>
      <c r="G2150" s="220">
        <v>8.32</v>
      </c>
    </row>
    <row r="2151" spans="1:7">
      <c r="A2151" s="219">
        <v>4222</v>
      </c>
      <c r="B2151" s="212" t="s">
        <v>1260</v>
      </c>
      <c r="C2151" s="219" t="s">
        <v>168</v>
      </c>
      <c r="D2151" s="219" t="s">
        <v>1699</v>
      </c>
      <c r="E2151" s="348">
        <f t="shared" si="33"/>
        <v>6.27</v>
      </c>
      <c r="F2151" s="220">
        <v>6.27</v>
      </c>
      <c r="G2151" s="220">
        <v>6.01</v>
      </c>
    </row>
    <row r="2152" spans="1:7">
      <c r="A2152" s="219">
        <v>34804</v>
      </c>
      <c r="B2152" s="212" t="s">
        <v>3671</v>
      </c>
      <c r="C2152" s="219" t="s">
        <v>53</v>
      </c>
      <c r="D2152" s="219" t="s">
        <v>285</v>
      </c>
      <c r="E2152" s="348">
        <f t="shared" si="33"/>
        <v>58.34</v>
      </c>
      <c r="F2152" s="220">
        <v>58.34</v>
      </c>
      <c r="G2152" s="220">
        <v>47.64</v>
      </c>
    </row>
    <row r="2153" spans="1:7">
      <c r="A2153" s="219">
        <v>4013</v>
      </c>
      <c r="B2153" s="212" t="s">
        <v>1664</v>
      </c>
      <c r="C2153" s="219" t="s">
        <v>53</v>
      </c>
      <c r="D2153" s="219" t="s">
        <v>285</v>
      </c>
      <c r="E2153" s="348">
        <f t="shared" si="33"/>
        <v>5.64</v>
      </c>
      <c r="F2153" s="220">
        <v>5.64</v>
      </c>
      <c r="G2153" s="220">
        <v>7.24</v>
      </c>
    </row>
    <row r="2154" spans="1:7">
      <c r="A2154" s="219">
        <v>4011</v>
      </c>
      <c r="B2154" s="212" t="s">
        <v>3672</v>
      </c>
      <c r="C2154" s="219" t="s">
        <v>53</v>
      </c>
      <c r="D2154" s="219" t="s">
        <v>285</v>
      </c>
      <c r="E2154" s="348">
        <f t="shared" si="33"/>
        <v>6.3</v>
      </c>
      <c r="F2154" s="220">
        <v>6.3</v>
      </c>
      <c r="G2154" s="220">
        <v>8.09</v>
      </c>
    </row>
    <row r="2155" spans="1:7">
      <c r="A2155" s="219">
        <v>4021</v>
      </c>
      <c r="B2155" s="212" t="s">
        <v>3673</v>
      </c>
      <c r="C2155" s="219" t="s">
        <v>53</v>
      </c>
      <c r="D2155" s="219" t="s">
        <v>285</v>
      </c>
      <c r="E2155" s="348">
        <f t="shared" si="33"/>
        <v>7.86</v>
      </c>
      <c r="F2155" s="220">
        <v>7.86</v>
      </c>
      <c r="G2155" s="220">
        <v>10.09</v>
      </c>
    </row>
    <row r="2156" spans="1:7">
      <c r="A2156" s="219">
        <v>4019</v>
      </c>
      <c r="B2156" s="212" t="s">
        <v>3674</v>
      </c>
      <c r="C2156" s="219" t="s">
        <v>53</v>
      </c>
      <c r="D2156" s="219" t="s">
        <v>285</v>
      </c>
      <c r="E2156" s="348">
        <f t="shared" si="33"/>
        <v>9.44</v>
      </c>
      <c r="F2156" s="220">
        <v>9.44</v>
      </c>
      <c r="G2156" s="220">
        <v>12.12</v>
      </c>
    </row>
    <row r="2157" spans="1:7">
      <c r="A2157" s="219">
        <v>4012</v>
      </c>
      <c r="B2157" s="212" t="s">
        <v>3675</v>
      </c>
      <c r="C2157" s="219" t="s">
        <v>53</v>
      </c>
      <c r="D2157" s="219" t="s">
        <v>285</v>
      </c>
      <c r="E2157" s="348">
        <f t="shared" si="33"/>
        <v>12.64</v>
      </c>
      <c r="F2157" s="220">
        <v>12.64</v>
      </c>
      <c r="G2157" s="220">
        <v>16.23</v>
      </c>
    </row>
    <row r="2158" spans="1:7">
      <c r="A2158" s="219">
        <v>4020</v>
      </c>
      <c r="B2158" s="212" t="s">
        <v>3676</v>
      </c>
      <c r="C2158" s="219" t="s">
        <v>53</v>
      </c>
      <c r="D2158" s="219" t="s">
        <v>285</v>
      </c>
      <c r="E2158" s="348">
        <f t="shared" si="33"/>
        <v>15.83</v>
      </c>
      <c r="F2158" s="220">
        <v>15.83</v>
      </c>
      <c r="G2158" s="220">
        <v>20.329999999999998</v>
      </c>
    </row>
    <row r="2159" spans="1:7">
      <c r="A2159" s="219">
        <v>4018</v>
      </c>
      <c r="B2159" s="212" t="s">
        <v>3677</v>
      </c>
      <c r="C2159" s="219" t="s">
        <v>53</v>
      </c>
      <c r="D2159" s="219" t="s">
        <v>285</v>
      </c>
      <c r="E2159" s="348">
        <f t="shared" si="33"/>
        <v>18.97</v>
      </c>
      <c r="F2159" s="220">
        <v>18.97</v>
      </c>
      <c r="G2159" s="220">
        <v>24.35</v>
      </c>
    </row>
    <row r="2160" spans="1:7">
      <c r="A2160" s="219">
        <v>36498</v>
      </c>
      <c r="B2160" s="212" t="s">
        <v>3678</v>
      </c>
      <c r="C2160" s="219" t="s">
        <v>23</v>
      </c>
      <c r="D2160" s="219" t="s">
        <v>285</v>
      </c>
      <c r="E2160" s="348">
        <f t="shared" si="33"/>
        <v>8600.61</v>
      </c>
      <c r="F2160" s="220"/>
      <c r="G2160" s="220">
        <v>8600.61</v>
      </c>
    </row>
    <row r="2161" spans="1:7">
      <c r="A2161" s="219">
        <v>12872</v>
      </c>
      <c r="B2161" s="212" t="s">
        <v>1324</v>
      </c>
      <c r="C2161" s="219" t="s">
        <v>134</v>
      </c>
      <c r="D2161" s="219" t="s">
        <v>285</v>
      </c>
      <c r="E2161" s="348">
        <f t="shared" si="33"/>
        <v>20.350000000000001</v>
      </c>
      <c r="F2161" s="220">
        <v>20.350000000000001</v>
      </c>
      <c r="G2161" s="220">
        <v>24.62</v>
      </c>
    </row>
    <row r="2162" spans="1:7">
      <c r="A2162" s="219">
        <v>41075</v>
      </c>
      <c r="B2162" s="212" t="s">
        <v>3679</v>
      </c>
      <c r="C2162" s="219" t="s">
        <v>426</v>
      </c>
      <c r="D2162" s="219" t="s">
        <v>285</v>
      </c>
      <c r="E2162" s="348">
        <f t="shared" si="33"/>
        <v>3587.05</v>
      </c>
      <c r="F2162" s="220">
        <v>3587.05</v>
      </c>
      <c r="G2162" s="220">
        <v>4313.54</v>
      </c>
    </row>
    <row r="2163" spans="1:7">
      <c r="A2163" s="219">
        <v>44324</v>
      </c>
      <c r="B2163" s="212" t="s">
        <v>3680</v>
      </c>
      <c r="C2163" s="219" t="s">
        <v>63</v>
      </c>
      <c r="D2163" s="219" t="s">
        <v>285</v>
      </c>
      <c r="E2163" s="348">
        <f t="shared" si="33"/>
        <v>2.74</v>
      </c>
      <c r="F2163" s="220">
        <v>2.74</v>
      </c>
      <c r="G2163" s="220">
        <v>2.7</v>
      </c>
    </row>
    <row r="2164" spans="1:7">
      <c r="A2164" s="219">
        <v>3315</v>
      </c>
      <c r="B2164" s="212" t="s">
        <v>3681</v>
      </c>
      <c r="C2164" s="219" t="s">
        <v>63</v>
      </c>
      <c r="D2164" s="219" t="s">
        <v>285</v>
      </c>
      <c r="E2164" s="348">
        <f t="shared" si="33"/>
        <v>0.79</v>
      </c>
      <c r="F2164" s="220">
        <v>0.79</v>
      </c>
      <c r="G2164" s="220">
        <v>0.78</v>
      </c>
    </row>
    <row r="2165" spans="1:7">
      <c r="A2165" s="219">
        <v>36870</v>
      </c>
      <c r="B2165" s="212" t="s">
        <v>3682</v>
      </c>
      <c r="C2165" s="219" t="s">
        <v>63</v>
      </c>
      <c r="D2165" s="219" t="s">
        <v>285</v>
      </c>
      <c r="E2165" s="348">
        <f t="shared" si="33"/>
        <v>0.61</v>
      </c>
      <c r="F2165" s="220">
        <v>0.61</v>
      </c>
      <c r="G2165" s="220">
        <v>0.6</v>
      </c>
    </row>
    <row r="2166" spans="1:7">
      <c r="A2166" s="219">
        <v>5092</v>
      </c>
      <c r="B2166" s="212" t="s">
        <v>3683</v>
      </c>
      <c r="C2166" s="219" t="s">
        <v>491</v>
      </c>
      <c r="D2166" s="219" t="s">
        <v>285</v>
      </c>
      <c r="E2166" s="348">
        <f t="shared" si="33"/>
        <v>19.21</v>
      </c>
      <c r="F2166" s="220">
        <v>19.21</v>
      </c>
      <c r="G2166" s="220">
        <v>17.5</v>
      </c>
    </row>
    <row r="2167" spans="1:7">
      <c r="A2167" s="219">
        <v>11462</v>
      </c>
      <c r="B2167" s="212" t="s">
        <v>3684</v>
      </c>
      <c r="C2167" s="219" t="s">
        <v>491</v>
      </c>
      <c r="D2167" s="219" t="s">
        <v>285</v>
      </c>
      <c r="E2167" s="348">
        <f t="shared" si="33"/>
        <v>19.649999999999999</v>
      </c>
      <c r="F2167" s="220">
        <v>19.649999999999999</v>
      </c>
      <c r="G2167" s="220">
        <v>17.899999999999999</v>
      </c>
    </row>
    <row r="2168" spans="1:7">
      <c r="A2168" s="219">
        <v>36529</v>
      </c>
      <c r="B2168" s="212" t="s">
        <v>3685</v>
      </c>
      <c r="C2168" s="219" t="s">
        <v>23</v>
      </c>
      <c r="D2168" s="219" t="s">
        <v>285</v>
      </c>
      <c r="E2168" s="348">
        <f t="shared" si="33"/>
        <v>66326.53</v>
      </c>
      <c r="F2168" s="220"/>
      <c r="G2168" s="220">
        <v>66326.53</v>
      </c>
    </row>
    <row r="2169" spans="1:7">
      <c r="A2169" s="219">
        <v>3318</v>
      </c>
      <c r="B2169" s="212" t="s">
        <v>3686</v>
      </c>
      <c r="C2169" s="219" t="s">
        <v>23</v>
      </c>
      <c r="D2169" s="219" t="s">
        <v>1699</v>
      </c>
      <c r="E2169" s="348">
        <f t="shared" si="33"/>
        <v>52000</v>
      </c>
      <c r="F2169" s="220"/>
      <c r="G2169" s="220">
        <v>52000</v>
      </c>
    </row>
    <row r="2170" spans="1:7">
      <c r="A2170" s="219">
        <v>3324</v>
      </c>
      <c r="B2170" s="212" t="s">
        <v>1661</v>
      </c>
      <c r="C2170" s="219" t="s">
        <v>53</v>
      </c>
      <c r="D2170" s="219" t="s">
        <v>285</v>
      </c>
      <c r="E2170" s="348">
        <f t="shared" si="33"/>
        <v>11.24</v>
      </c>
      <c r="F2170" s="220">
        <v>11.24</v>
      </c>
      <c r="G2170" s="220">
        <v>12.14</v>
      </c>
    </row>
    <row r="2171" spans="1:7">
      <c r="A2171" s="219">
        <v>3322</v>
      </c>
      <c r="B2171" s="212" t="s">
        <v>3687</v>
      </c>
      <c r="C2171" s="219" t="s">
        <v>53</v>
      </c>
      <c r="D2171" s="219" t="s">
        <v>1699</v>
      </c>
      <c r="E2171" s="348">
        <f t="shared" si="33"/>
        <v>15.75</v>
      </c>
      <c r="F2171" s="220">
        <v>15.75</v>
      </c>
      <c r="G2171" s="220">
        <v>17</v>
      </c>
    </row>
    <row r="2172" spans="1:7">
      <c r="A2172" s="219">
        <v>5076</v>
      </c>
      <c r="B2172" s="212" t="s">
        <v>3688</v>
      </c>
      <c r="C2172" s="219" t="s">
        <v>63</v>
      </c>
      <c r="D2172" s="219" t="s">
        <v>285</v>
      </c>
      <c r="E2172" s="348">
        <f t="shared" si="33"/>
        <v>20.55</v>
      </c>
      <c r="F2172" s="220">
        <v>20.55</v>
      </c>
      <c r="G2172" s="220">
        <v>12.33</v>
      </c>
    </row>
    <row r="2173" spans="1:7">
      <c r="A2173" s="219">
        <v>5077</v>
      </c>
      <c r="B2173" s="212" t="s">
        <v>3689</v>
      </c>
      <c r="C2173" s="219" t="s">
        <v>63</v>
      </c>
      <c r="D2173" s="219" t="s">
        <v>285</v>
      </c>
      <c r="E2173" s="348">
        <f t="shared" si="33"/>
        <v>22.71</v>
      </c>
      <c r="F2173" s="220">
        <v>22.71</v>
      </c>
      <c r="G2173" s="220">
        <v>13.62</v>
      </c>
    </row>
    <row r="2174" spans="1:7">
      <c r="A2174" s="219">
        <v>11837</v>
      </c>
      <c r="B2174" s="212" t="s">
        <v>3690</v>
      </c>
      <c r="C2174" s="219" t="s">
        <v>23</v>
      </c>
      <c r="D2174" s="219" t="s">
        <v>285</v>
      </c>
      <c r="E2174" s="348">
        <f t="shared" si="33"/>
        <v>70.47</v>
      </c>
      <c r="F2174" s="220">
        <v>70.47</v>
      </c>
      <c r="G2174" s="220">
        <v>91.96</v>
      </c>
    </row>
    <row r="2175" spans="1:7">
      <c r="A2175" s="219">
        <v>415</v>
      </c>
      <c r="B2175" s="212" t="s">
        <v>3691</v>
      </c>
      <c r="C2175" s="219" t="s">
        <v>23</v>
      </c>
      <c r="D2175" s="219" t="s">
        <v>285</v>
      </c>
      <c r="E2175" s="348">
        <f t="shared" si="33"/>
        <v>28.89</v>
      </c>
      <c r="F2175" s="220">
        <v>28.89</v>
      </c>
      <c r="G2175" s="220">
        <v>37.71</v>
      </c>
    </row>
    <row r="2176" spans="1:7">
      <c r="A2176" s="219">
        <v>38055</v>
      </c>
      <c r="B2176" s="212" t="s">
        <v>3692</v>
      </c>
      <c r="C2176" s="219" t="s">
        <v>23</v>
      </c>
      <c r="D2176" s="219" t="s">
        <v>285</v>
      </c>
      <c r="E2176" s="348">
        <f t="shared" si="33"/>
        <v>6.39</v>
      </c>
      <c r="F2176" s="220">
        <v>6.39</v>
      </c>
      <c r="G2176" s="220">
        <v>8.34</v>
      </c>
    </row>
    <row r="2177" spans="1:7">
      <c r="A2177" s="219">
        <v>416</v>
      </c>
      <c r="B2177" s="212" t="s">
        <v>1558</v>
      </c>
      <c r="C2177" s="219" t="s">
        <v>23</v>
      </c>
      <c r="D2177" s="219" t="s">
        <v>285</v>
      </c>
      <c r="E2177" s="348">
        <f t="shared" si="33"/>
        <v>10.58</v>
      </c>
      <c r="F2177" s="220">
        <v>10.58</v>
      </c>
      <c r="G2177" s="220">
        <v>13.8</v>
      </c>
    </row>
    <row r="2178" spans="1:7">
      <c r="A2178" s="219">
        <v>425</v>
      </c>
      <c r="B2178" s="212" t="s">
        <v>3693</v>
      </c>
      <c r="C2178" s="219" t="s">
        <v>23</v>
      </c>
      <c r="D2178" s="219" t="s">
        <v>285</v>
      </c>
      <c r="E2178" s="348">
        <f t="shared" si="33"/>
        <v>6.56</v>
      </c>
      <c r="F2178" s="220">
        <v>6.56</v>
      </c>
      <c r="G2178" s="220">
        <v>8.56</v>
      </c>
    </row>
    <row r="2179" spans="1:7">
      <c r="A2179" s="219">
        <v>426</v>
      </c>
      <c r="B2179" s="212" t="s">
        <v>3694</v>
      </c>
      <c r="C2179" s="219" t="s">
        <v>23</v>
      </c>
      <c r="D2179" s="219" t="s">
        <v>285</v>
      </c>
      <c r="E2179" s="348">
        <f t="shared" si="33"/>
        <v>36.11</v>
      </c>
      <c r="F2179" s="220">
        <v>36.11</v>
      </c>
      <c r="G2179" s="220">
        <v>47.13</v>
      </c>
    </row>
    <row r="2180" spans="1:7">
      <c r="A2180" s="219">
        <v>38056</v>
      </c>
      <c r="B2180" s="212" t="s">
        <v>3695</v>
      </c>
      <c r="C2180" s="219" t="s">
        <v>23</v>
      </c>
      <c r="D2180" s="219" t="s">
        <v>285</v>
      </c>
      <c r="E2180" s="348">
        <f t="shared" si="33"/>
        <v>35.270000000000003</v>
      </c>
      <c r="F2180" s="220">
        <v>35.270000000000003</v>
      </c>
      <c r="G2180" s="220">
        <v>46.02</v>
      </c>
    </row>
    <row r="2181" spans="1:7">
      <c r="A2181" s="219">
        <v>1564</v>
      </c>
      <c r="B2181" s="212" t="s">
        <v>3696</v>
      </c>
      <c r="C2181" s="219" t="s">
        <v>23</v>
      </c>
      <c r="D2181" s="219" t="s">
        <v>285</v>
      </c>
      <c r="E2181" s="348">
        <f t="shared" si="33"/>
        <v>13.46</v>
      </c>
      <c r="F2181" s="220">
        <v>13.46</v>
      </c>
      <c r="G2181" s="220">
        <v>17.559999999999999</v>
      </c>
    </row>
    <row r="2182" spans="1:7">
      <c r="A2182" s="219">
        <v>11032</v>
      </c>
      <c r="B2182" s="212" t="s">
        <v>3697</v>
      </c>
      <c r="C2182" s="219" t="s">
        <v>23</v>
      </c>
      <c r="D2182" s="219" t="s">
        <v>285</v>
      </c>
      <c r="E2182" s="348">
        <f t="shared" si="33"/>
        <v>11.04</v>
      </c>
      <c r="F2182" s="220">
        <v>11.04</v>
      </c>
      <c r="G2182" s="220">
        <v>12.98</v>
      </c>
    </row>
    <row r="2183" spans="1:7">
      <c r="A2183" s="219">
        <v>36786</v>
      </c>
      <c r="B2183" s="212" t="s">
        <v>3698</v>
      </c>
      <c r="C2183" s="219" t="s">
        <v>321</v>
      </c>
      <c r="D2183" s="219" t="s">
        <v>285</v>
      </c>
      <c r="E2183" s="348">
        <f t="shared" si="33"/>
        <v>154.63999999999999</v>
      </c>
      <c r="F2183" s="220"/>
      <c r="G2183" s="220">
        <v>154.63999999999999</v>
      </c>
    </row>
    <row r="2184" spans="1:7">
      <c r="A2184" s="219">
        <v>36785</v>
      </c>
      <c r="B2184" s="212" t="s">
        <v>3699</v>
      </c>
      <c r="C2184" s="219" t="s">
        <v>321</v>
      </c>
      <c r="D2184" s="219" t="s">
        <v>285</v>
      </c>
      <c r="E2184" s="348">
        <f t="shared" si="33"/>
        <v>134.38</v>
      </c>
      <c r="F2184" s="220"/>
      <c r="G2184" s="220">
        <v>134.38</v>
      </c>
    </row>
    <row r="2185" spans="1:7">
      <c r="A2185" s="219">
        <v>36782</v>
      </c>
      <c r="B2185" s="212" t="s">
        <v>3700</v>
      </c>
      <c r="C2185" s="219" t="s">
        <v>321</v>
      </c>
      <c r="D2185" s="219" t="s">
        <v>285</v>
      </c>
      <c r="E2185" s="348">
        <f t="shared" si="33"/>
        <v>160.4</v>
      </c>
      <c r="F2185" s="220"/>
      <c r="G2185" s="220">
        <v>160.4</v>
      </c>
    </row>
    <row r="2186" spans="1:7">
      <c r="A2186" s="219">
        <v>44481</v>
      </c>
      <c r="B2186" s="212" t="s">
        <v>3701</v>
      </c>
      <c r="C2186" s="219" t="s">
        <v>321</v>
      </c>
      <c r="D2186" s="219" t="s">
        <v>1699</v>
      </c>
      <c r="E2186" s="348">
        <f t="shared" si="33"/>
        <v>180.68</v>
      </c>
      <c r="F2186" s="220"/>
      <c r="G2186" s="220">
        <v>180.68</v>
      </c>
    </row>
    <row r="2187" spans="1:7">
      <c r="A2187" s="219">
        <v>4824</v>
      </c>
      <c r="B2187" s="212" t="s">
        <v>3702</v>
      </c>
      <c r="C2187" s="219" t="s">
        <v>63</v>
      </c>
      <c r="D2187" s="219" t="s">
        <v>285</v>
      </c>
      <c r="E2187" s="348">
        <f t="shared" si="33"/>
        <v>0.84</v>
      </c>
      <c r="F2187" s="220">
        <v>0.84</v>
      </c>
      <c r="G2187" s="220">
        <v>0.61</v>
      </c>
    </row>
    <row r="2188" spans="1:7">
      <c r="A2188" s="219">
        <v>11795</v>
      </c>
      <c r="B2188" s="212" t="s">
        <v>1499</v>
      </c>
      <c r="C2188" s="219" t="s">
        <v>53</v>
      </c>
      <c r="D2188" s="219" t="s">
        <v>285</v>
      </c>
      <c r="E2188" s="348">
        <f t="shared" ref="E2188:E2251" si="34">IF(F2188=0,G2188,F2188)</f>
        <v>593.20000000000005</v>
      </c>
      <c r="F2188" s="220">
        <v>593.20000000000005</v>
      </c>
      <c r="G2188" s="220">
        <v>747.16</v>
      </c>
    </row>
    <row r="2189" spans="1:7">
      <c r="A2189" s="219">
        <v>134</v>
      </c>
      <c r="B2189" s="212" t="s">
        <v>3703</v>
      </c>
      <c r="C2189" s="219" t="s">
        <v>63</v>
      </c>
      <c r="D2189" s="219" t="s">
        <v>285</v>
      </c>
      <c r="E2189" s="348">
        <f t="shared" si="34"/>
        <v>1.75</v>
      </c>
      <c r="F2189" s="220">
        <v>1.75</v>
      </c>
      <c r="G2189" s="220">
        <v>1.74</v>
      </c>
    </row>
    <row r="2190" spans="1:7">
      <c r="A2190" s="219">
        <v>4229</v>
      </c>
      <c r="B2190" s="212" t="s">
        <v>3704</v>
      </c>
      <c r="C2190" s="219" t="s">
        <v>63</v>
      </c>
      <c r="D2190" s="219" t="s">
        <v>285</v>
      </c>
      <c r="E2190" s="348">
        <f t="shared" si="34"/>
        <v>44.31</v>
      </c>
      <c r="F2190" s="220">
        <v>44.31</v>
      </c>
      <c r="G2190" s="220">
        <v>44.76</v>
      </c>
    </row>
    <row r="2191" spans="1:7">
      <c r="A2191" s="219">
        <v>11731</v>
      </c>
      <c r="B2191" s="212" t="s">
        <v>3705</v>
      </c>
      <c r="C2191" s="219" t="s">
        <v>23</v>
      </c>
      <c r="D2191" s="219" t="s">
        <v>285</v>
      </c>
      <c r="E2191" s="348">
        <f t="shared" si="34"/>
        <v>10.88</v>
      </c>
      <c r="F2191" s="220">
        <v>10.88</v>
      </c>
      <c r="G2191" s="220">
        <v>9.7899999999999991</v>
      </c>
    </row>
    <row r="2192" spans="1:7">
      <c r="A2192" s="219">
        <v>11732</v>
      </c>
      <c r="B2192" s="212" t="s">
        <v>3706</v>
      </c>
      <c r="C2192" s="219" t="s">
        <v>23</v>
      </c>
      <c r="D2192" s="219" t="s">
        <v>285</v>
      </c>
      <c r="E2192" s="348">
        <f t="shared" si="34"/>
        <v>28.53</v>
      </c>
      <c r="F2192" s="220">
        <v>28.53</v>
      </c>
      <c r="G2192" s="220">
        <v>25.68</v>
      </c>
    </row>
    <row r="2193" spans="1:7">
      <c r="A2193" s="219">
        <v>11244</v>
      </c>
      <c r="B2193" s="212" t="s">
        <v>1473</v>
      </c>
      <c r="C2193" s="219" t="s">
        <v>23</v>
      </c>
      <c r="D2193" s="219" t="s">
        <v>285</v>
      </c>
      <c r="E2193" s="348">
        <f t="shared" si="34"/>
        <v>180.41</v>
      </c>
      <c r="F2193" s="220"/>
      <c r="G2193" s="220">
        <v>180.41</v>
      </c>
    </row>
    <row r="2194" spans="1:7">
      <c r="A2194" s="219">
        <v>11235</v>
      </c>
      <c r="B2194" s="212" t="s">
        <v>3707</v>
      </c>
      <c r="C2194" s="219" t="s">
        <v>23</v>
      </c>
      <c r="D2194" s="219" t="s">
        <v>285</v>
      </c>
      <c r="E2194" s="348">
        <f t="shared" si="34"/>
        <v>137.66999999999999</v>
      </c>
      <c r="F2194" s="220"/>
      <c r="G2194" s="220">
        <v>137.66999999999999</v>
      </c>
    </row>
    <row r="2195" spans="1:7">
      <c r="A2195" s="219">
        <v>11236</v>
      </c>
      <c r="B2195" s="212" t="s">
        <v>3708</v>
      </c>
      <c r="C2195" s="219" t="s">
        <v>23</v>
      </c>
      <c r="D2195" s="219" t="s">
        <v>285</v>
      </c>
      <c r="E2195" s="348">
        <f t="shared" si="34"/>
        <v>174.96</v>
      </c>
      <c r="F2195" s="220"/>
      <c r="G2195" s="220">
        <v>174.96</v>
      </c>
    </row>
    <row r="2196" spans="1:7">
      <c r="A2196" s="219">
        <v>11245</v>
      </c>
      <c r="B2196" s="212" t="s">
        <v>3709</v>
      </c>
      <c r="C2196" s="219" t="s">
        <v>23</v>
      </c>
      <c r="D2196" s="219" t="s">
        <v>285</v>
      </c>
      <c r="E2196" s="348">
        <f t="shared" si="34"/>
        <v>249.53</v>
      </c>
      <c r="F2196" s="220"/>
      <c r="G2196" s="220">
        <v>249.53</v>
      </c>
    </row>
    <row r="2197" spans="1:7">
      <c r="A2197" s="219">
        <v>36494</v>
      </c>
      <c r="B2197" s="212" t="s">
        <v>3710</v>
      </c>
      <c r="C2197" s="219" t="s">
        <v>23</v>
      </c>
      <c r="D2197" s="219" t="s">
        <v>285</v>
      </c>
      <c r="E2197" s="348">
        <f t="shared" si="34"/>
        <v>739215.78</v>
      </c>
      <c r="F2197" s="220"/>
      <c r="G2197" s="220">
        <v>739215.78</v>
      </c>
    </row>
    <row r="2198" spans="1:7">
      <c r="A2198" s="219">
        <v>36493</v>
      </c>
      <c r="B2198" s="212" t="s">
        <v>3711</v>
      </c>
      <c r="C2198" s="219" t="s">
        <v>23</v>
      </c>
      <c r="D2198" s="219" t="s">
        <v>285</v>
      </c>
      <c r="E2198" s="348">
        <f t="shared" si="34"/>
        <v>837501.45</v>
      </c>
      <c r="F2198" s="220"/>
      <c r="G2198" s="220">
        <v>837501.45</v>
      </c>
    </row>
    <row r="2199" spans="1:7">
      <c r="A2199" s="219">
        <v>36492</v>
      </c>
      <c r="B2199" s="212" t="s">
        <v>3712</v>
      </c>
      <c r="C2199" s="219" t="s">
        <v>23</v>
      </c>
      <c r="D2199" s="219" t="s">
        <v>285</v>
      </c>
      <c r="E2199" s="348">
        <f t="shared" si="34"/>
        <v>1555760.07</v>
      </c>
      <c r="F2199" s="220"/>
      <c r="G2199" s="220">
        <v>1555760.07</v>
      </c>
    </row>
    <row r="2200" spans="1:7">
      <c r="A2200" s="219">
        <v>36499</v>
      </c>
      <c r="B2200" s="212" t="s">
        <v>3713</v>
      </c>
      <c r="C2200" s="219" t="s">
        <v>23</v>
      </c>
      <c r="D2200" s="219" t="s">
        <v>285</v>
      </c>
      <c r="E2200" s="348">
        <f t="shared" si="34"/>
        <v>4644.33</v>
      </c>
      <c r="F2200" s="220"/>
      <c r="G2200" s="220">
        <v>4644.33</v>
      </c>
    </row>
    <row r="2201" spans="1:7">
      <c r="A2201" s="219">
        <v>13533</v>
      </c>
      <c r="B2201" s="212" t="s">
        <v>3714</v>
      </c>
      <c r="C2201" s="219" t="s">
        <v>23</v>
      </c>
      <c r="D2201" s="219" t="s">
        <v>285</v>
      </c>
      <c r="E2201" s="348">
        <f t="shared" si="34"/>
        <v>212898.11</v>
      </c>
      <c r="F2201" s="220"/>
      <c r="G2201" s="220">
        <v>212898.11</v>
      </c>
    </row>
    <row r="2202" spans="1:7">
      <c r="A2202" s="219">
        <v>13333</v>
      </c>
      <c r="B2202" s="212" t="s">
        <v>3715</v>
      </c>
      <c r="C2202" s="219" t="s">
        <v>23</v>
      </c>
      <c r="D2202" s="219" t="s">
        <v>285</v>
      </c>
      <c r="E2202" s="348">
        <f t="shared" si="34"/>
        <v>238170.66</v>
      </c>
      <c r="F2202" s="220"/>
      <c r="G2202" s="220">
        <v>238170.66</v>
      </c>
    </row>
    <row r="2203" spans="1:7">
      <c r="A2203" s="219">
        <v>39585</v>
      </c>
      <c r="B2203" s="212" t="s">
        <v>3716</v>
      </c>
      <c r="C2203" s="219" t="s">
        <v>23</v>
      </c>
      <c r="D2203" s="219" t="s">
        <v>285</v>
      </c>
      <c r="E2203" s="348">
        <f t="shared" si="34"/>
        <v>153786.79</v>
      </c>
      <c r="F2203" s="220"/>
      <c r="G2203" s="220">
        <v>153786.79</v>
      </c>
    </row>
    <row r="2204" spans="1:7">
      <c r="A2204" s="219">
        <v>39586</v>
      </c>
      <c r="B2204" s="212" t="s">
        <v>3717</v>
      </c>
      <c r="C2204" s="219" t="s">
        <v>23</v>
      </c>
      <c r="D2204" s="219" t="s">
        <v>285</v>
      </c>
      <c r="E2204" s="348">
        <f t="shared" si="34"/>
        <v>180381.49</v>
      </c>
      <c r="F2204" s="220"/>
      <c r="G2204" s="220">
        <v>180381.49</v>
      </c>
    </row>
    <row r="2205" spans="1:7">
      <c r="A2205" s="219">
        <v>39587</v>
      </c>
      <c r="B2205" s="212" t="s">
        <v>3718</v>
      </c>
      <c r="C2205" s="219" t="s">
        <v>23</v>
      </c>
      <c r="D2205" s="219" t="s">
        <v>285</v>
      </c>
      <c r="E2205" s="348">
        <f t="shared" si="34"/>
        <v>219695.42</v>
      </c>
      <c r="F2205" s="220"/>
      <c r="G2205" s="220">
        <v>219695.42</v>
      </c>
    </row>
    <row r="2206" spans="1:7">
      <c r="A2206" s="219">
        <v>39588</v>
      </c>
      <c r="B2206" s="212" t="s">
        <v>3719</v>
      </c>
      <c r="C2206" s="219" t="s">
        <v>23</v>
      </c>
      <c r="D2206" s="219" t="s">
        <v>285</v>
      </c>
      <c r="E2206" s="348">
        <f t="shared" si="34"/>
        <v>254384.16</v>
      </c>
      <c r="F2206" s="220"/>
      <c r="G2206" s="220">
        <v>254384.16</v>
      </c>
    </row>
    <row r="2207" spans="1:7">
      <c r="A2207" s="219">
        <v>39584</v>
      </c>
      <c r="B2207" s="212" t="s">
        <v>3720</v>
      </c>
      <c r="C2207" s="219" t="s">
        <v>23</v>
      </c>
      <c r="D2207" s="219" t="s">
        <v>285</v>
      </c>
      <c r="E2207" s="348">
        <f t="shared" si="34"/>
        <v>136951.18</v>
      </c>
      <c r="F2207" s="220"/>
      <c r="G2207" s="220">
        <v>136951.18</v>
      </c>
    </row>
    <row r="2208" spans="1:7">
      <c r="A2208" s="219">
        <v>39590</v>
      </c>
      <c r="B2208" s="212" t="s">
        <v>3721</v>
      </c>
      <c r="C2208" s="219" t="s">
        <v>23</v>
      </c>
      <c r="D2208" s="219" t="s">
        <v>285</v>
      </c>
      <c r="E2208" s="348">
        <f t="shared" si="34"/>
        <v>133667.32</v>
      </c>
      <c r="F2208" s="220"/>
      <c r="G2208" s="220">
        <v>133667.32</v>
      </c>
    </row>
    <row r="2209" spans="1:7">
      <c r="A2209" s="219">
        <v>39592</v>
      </c>
      <c r="B2209" s="212" t="s">
        <v>3722</v>
      </c>
      <c r="C2209" s="219" t="s">
        <v>23</v>
      </c>
      <c r="D2209" s="219" t="s">
        <v>285</v>
      </c>
      <c r="E2209" s="348">
        <f t="shared" si="34"/>
        <v>192083.16</v>
      </c>
      <c r="F2209" s="220"/>
      <c r="G2209" s="220">
        <v>192083.16</v>
      </c>
    </row>
    <row r="2210" spans="1:7">
      <c r="A2210" s="219">
        <v>39593</v>
      </c>
      <c r="B2210" s="212" t="s">
        <v>3723</v>
      </c>
      <c r="C2210" s="219" t="s">
        <v>23</v>
      </c>
      <c r="D2210" s="219" t="s">
        <v>285</v>
      </c>
      <c r="E2210" s="348">
        <f t="shared" si="34"/>
        <v>219695.42</v>
      </c>
      <c r="F2210" s="220"/>
      <c r="G2210" s="220">
        <v>219695.42</v>
      </c>
    </row>
    <row r="2211" spans="1:7">
      <c r="A2211" s="219">
        <v>14254</v>
      </c>
      <c r="B2211" s="212" t="s">
        <v>3724</v>
      </c>
      <c r="C2211" s="219" t="s">
        <v>23</v>
      </c>
      <c r="D2211" s="219" t="s">
        <v>1699</v>
      </c>
      <c r="E2211" s="348">
        <f t="shared" si="34"/>
        <v>124879.5</v>
      </c>
      <c r="F2211" s="220"/>
      <c r="G2211" s="220">
        <v>124879.5</v>
      </c>
    </row>
    <row r="2212" spans="1:7">
      <c r="A2212" s="219">
        <v>44494</v>
      </c>
      <c r="B2212" s="212" t="s">
        <v>3725</v>
      </c>
      <c r="C2212" s="219" t="s">
        <v>23</v>
      </c>
      <c r="D2212" s="219" t="s">
        <v>285</v>
      </c>
      <c r="E2212" s="348">
        <f t="shared" si="34"/>
        <v>104284.34</v>
      </c>
      <c r="F2212" s="220"/>
      <c r="G2212" s="220">
        <v>104284.34</v>
      </c>
    </row>
    <row r="2213" spans="1:7">
      <c r="A2213" s="219">
        <v>25019</v>
      </c>
      <c r="B2213" s="212" t="s">
        <v>3726</v>
      </c>
      <c r="C2213" s="219" t="s">
        <v>23</v>
      </c>
      <c r="D2213" s="219" t="s">
        <v>285</v>
      </c>
      <c r="E2213" s="348">
        <f t="shared" si="34"/>
        <v>178755.02</v>
      </c>
      <c r="F2213" s="220"/>
      <c r="G2213" s="220">
        <v>178755.02</v>
      </c>
    </row>
    <row r="2214" spans="1:7">
      <c r="A2214" s="219">
        <v>36501</v>
      </c>
      <c r="B2214" s="212" t="s">
        <v>3727</v>
      </c>
      <c r="C2214" s="219" t="s">
        <v>23</v>
      </c>
      <c r="D2214" s="219" t="s">
        <v>285</v>
      </c>
      <c r="E2214" s="348">
        <f t="shared" si="34"/>
        <v>159153.57</v>
      </c>
      <c r="F2214" s="220"/>
      <c r="G2214" s="220">
        <v>159153.57</v>
      </c>
    </row>
    <row r="2215" spans="1:7">
      <c r="A2215" s="219">
        <v>44493</v>
      </c>
      <c r="B2215" s="212" t="s">
        <v>3728</v>
      </c>
      <c r="C2215" s="219" t="s">
        <v>23</v>
      </c>
      <c r="D2215" s="219" t="s">
        <v>285</v>
      </c>
      <c r="E2215" s="348">
        <f t="shared" si="34"/>
        <v>191333.08</v>
      </c>
      <c r="F2215" s="220"/>
      <c r="G2215" s="220">
        <v>191333.08</v>
      </c>
    </row>
    <row r="2216" spans="1:7">
      <c r="A2216" s="219">
        <v>36500</v>
      </c>
      <c r="B2216" s="212" t="s">
        <v>3729</v>
      </c>
      <c r="C2216" s="219" t="s">
        <v>23</v>
      </c>
      <c r="D2216" s="219" t="s">
        <v>285</v>
      </c>
      <c r="E2216" s="348">
        <f t="shared" si="34"/>
        <v>112469.48</v>
      </c>
      <c r="F2216" s="220"/>
      <c r="G2216" s="220">
        <v>112469.48</v>
      </c>
    </row>
    <row r="2217" spans="1:7">
      <c r="A2217" s="219">
        <v>20017</v>
      </c>
      <c r="B2217" s="212" t="s">
        <v>3730</v>
      </c>
      <c r="C2217" s="219" t="s">
        <v>65</v>
      </c>
      <c r="D2217" s="219" t="s">
        <v>285</v>
      </c>
      <c r="E2217" s="348">
        <f t="shared" si="34"/>
        <v>6.36</v>
      </c>
      <c r="F2217" s="220">
        <v>6.36</v>
      </c>
      <c r="G2217" s="220">
        <v>10.18</v>
      </c>
    </row>
    <row r="2218" spans="1:7">
      <c r="A2218" s="219">
        <v>20007</v>
      </c>
      <c r="B2218" s="212" t="s">
        <v>3731</v>
      </c>
      <c r="C2218" s="219" t="s">
        <v>65</v>
      </c>
      <c r="D2218" s="219" t="s">
        <v>285</v>
      </c>
      <c r="E2218" s="348">
        <f t="shared" si="34"/>
        <v>3.79</v>
      </c>
      <c r="F2218" s="220">
        <v>3.79</v>
      </c>
      <c r="G2218" s="220">
        <v>6.07</v>
      </c>
    </row>
    <row r="2219" spans="1:7">
      <c r="A2219" s="219">
        <v>39831</v>
      </c>
      <c r="B2219" s="212" t="s">
        <v>3732</v>
      </c>
      <c r="C2219" s="219" t="s">
        <v>489</v>
      </c>
      <c r="D2219" s="219" t="s">
        <v>285</v>
      </c>
      <c r="E2219" s="348">
        <f t="shared" si="34"/>
        <v>303</v>
      </c>
      <c r="F2219" s="220"/>
      <c r="G2219" s="220">
        <v>303</v>
      </c>
    </row>
    <row r="2220" spans="1:7">
      <c r="A2220" s="219">
        <v>36888</v>
      </c>
      <c r="B2220" s="212" t="s">
        <v>1312</v>
      </c>
      <c r="C2220" s="219" t="s">
        <v>65</v>
      </c>
      <c r="D2220" s="219" t="s">
        <v>285</v>
      </c>
      <c r="E2220" s="348">
        <f t="shared" si="34"/>
        <v>30.5</v>
      </c>
      <c r="F2220" s="220"/>
      <c r="G2220" s="220">
        <v>30.5</v>
      </c>
    </row>
    <row r="2221" spans="1:7">
      <c r="A2221" s="219">
        <v>39836</v>
      </c>
      <c r="B2221" s="212" t="s">
        <v>3733</v>
      </c>
      <c r="C2221" s="219" t="s">
        <v>489</v>
      </c>
      <c r="D2221" s="219" t="s">
        <v>285</v>
      </c>
      <c r="E2221" s="348">
        <f t="shared" si="34"/>
        <v>266.24</v>
      </c>
      <c r="F2221" s="220"/>
      <c r="G2221" s="220">
        <v>266.24</v>
      </c>
    </row>
    <row r="2222" spans="1:7">
      <c r="A2222" s="219">
        <v>39830</v>
      </c>
      <c r="B2222" s="212" t="s">
        <v>3734</v>
      </c>
      <c r="C2222" s="219" t="s">
        <v>489</v>
      </c>
      <c r="D2222" s="219" t="s">
        <v>285</v>
      </c>
      <c r="E2222" s="348">
        <f t="shared" si="34"/>
        <v>303.64999999999998</v>
      </c>
      <c r="F2222" s="220"/>
      <c r="G2222" s="220">
        <v>303.64999999999998</v>
      </c>
    </row>
    <row r="2223" spans="1:7">
      <c r="A2223" s="219">
        <v>36497</v>
      </c>
      <c r="B2223" s="212" t="s">
        <v>3735</v>
      </c>
      <c r="C2223" s="219" t="s">
        <v>23</v>
      </c>
      <c r="D2223" s="219" t="s">
        <v>285</v>
      </c>
      <c r="E2223" s="348">
        <f t="shared" si="34"/>
        <v>3456.18</v>
      </c>
      <c r="F2223" s="220">
        <v>3456.18</v>
      </c>
      <c r="G2223" s="220">
        <v>2506.14</v>
      </c>
    </row>
    <row r="2224" spans="1:7">
      <c r="A2224" s="219">
        <v>40527</v>
      </c>
      <c r="B2224" s="212" t="s">
        <v>3736</v>
      </c>
      <c r="C2224" s="219" t="s">
        <v>23</v>
      </c>
      <c r="D2224" s="219" t="s">
        <v>285</v>
      </c>
      <c r="E2224" s="348">
        <f t="shared" si="34"/>
        <v>3027.46</v>
      </c>
      <c r="F2224" s="220">
        <v>3027.46</v>
      </c>
      <c r="G2224" s="220">
        <v>2195.27</v>
      </c>
    </row>
    <row r="2225" spans="1:7">
      <c r="A2225" s="219">
        <v>36487</v>
      </c>
      <c r="B2225" s="212" t="s">
        <v>1349</v>
      </c>
      <c r="C2225" s="219" t="s">
        <v>23</v>
      </c>
      <c r="D2225" s="219" t="s">
        <v>285</v>
      </c>
      <c r="E2225" s="348">
        <f t="shared" si="34"/>
        <v>6017.74</v>
      </c>
      <c r="F2225" s="220">
        <v>6017.74</v>
      </c>
      <c r="G2225" s="220">
        <v>4363.58</v>
      </c>
    </row>
    <row r="2226" spans="1:7">
      <c r="A2226" s="219">
        <v>44475</v>
      </c>
      <c r="B2226" s="212" t="s">
        <v>3737</v>
      </c>
      <c r="C2226" s="219" t="s">
        <v>23</v>
      </c>
      <c r="D2226" s="219" t="s">
        <v>285</v>
      </c>
      <c r="E2226" s="348">
        <f t="shared" si="34"/>
        <v>1292632.43</v>
      </c>
      <c r="F2226" s="220"/>
      <c r="G2226" s="220">
        <v>1292632.43</v>
      </c>
    </row>
    <row r="2227" spans="1:7">
      <c r="A2227" s="219">
        <v>44474</v>
      </c>
      <c r="B2227" s="212" t="s">
        <v>3738</v>
      </c>
      <c r="C2227" s="219" t="s">
        <v>23</v>
      </c>
      <c r="D2227" s="219" t="s">
        <v>285</v>
      </c>
      <c r="E2227" s="348">
        <f t="shared" si="34"/>
        <v>2485831.6</v>
      </c>
      <c r="F2227" s="220"/>
      <c r="G2227" s="220">
        <v>2485831.6</v>
      </c>
    </row>
    <row r="2228" spans="1:7">
      <c r="A2228" s="219">
        <v>44490</v>
      </c>
      <c r="B2228" s="212" t="s">
        <v>3739</v>
      </c>
      <c r="C2228" s="219" t="s">
        <v>23</v>
      </c>
      <c r="D2228" s="219" t="s">
        <v>285</v>
      </c>
      <c r="E2228" s="348">
        <f t="shared" si="34"/>
        <v>4225913.71</v>
      </c>
      <c r="F2228" s="220"/>
      <c r="G2228" s="220">
        <v>4225913.71</v>
      </c>
    </row>
    <row r="2229" spans="1:7">
      <c r="A2229" s="219">
        <v>37776</v>
      </c>
      <c r="B2229" s="212" t="s">
        <v>3740</v>
      </c>
      <c r="C2229" s="219" t="s">
        <v>23</v>
      </c>
      <c r="D2229" s="219" t="s">
        <v>285</v>
      </c>
      <c r="E2229" s="348">
        <f t="shared" si="34"/>
        <v>258994.49</v>
      </c>
      <c r="F2229" s="220"/>
      <c r="G2229" s="220">
        <v>258994.49</v>
      </c>
    </row>
    <row r="2230" spans="1:7">
      <c r="A2230" s="219">
        <v>37775</v>
      </c>
      <c r="B2230" s="212" t="s">
        <v>3741</v>
      </c>
      <c r="C2230" s="219" t="s">
        <v>23</v>
      </c>
      <c r="D2230" s="219" t="s">
        <v>285</v>
      </c>
      <c r="E2230" s="348">
        <f t="shared" si="34"/>
        <v>407935.93</v>
      </c>
      <c r="F2230" s="220"/>
      <c r="G2230" s="220">
        <v>407935.93</v>
      </c>
    </row>
    <row r="2231" spans="1:7">
      <c r="A2231" s="219">
        <v>36491</v>
      </c>
      <c r="B2231" s="212" t="s">
        <v>3742</v>
      </c>
      <c r="C2231" s="219" t="s">
        <v>23</v>
      </c>
      <c r="D2231" s="219" t="s">
        <v>285</v>
      </c>
      <c r="E2231" s="348">
        <f t="shared" si="34"/>
        <v>1510707.81</v>
      </c>
      <c r="F2231" s="220"/>
      <c r="G2231" s="220">
        <v>1510707.81</v>
      </c>
    </row>
    <row r="2232" spans="1:7">
      <c r="A2232" s="219">
        <v>10712</v>
      </c>
      <c r="B2232" s="212" t="s">
        <v>3743</v>
      </c>
      <c r="C2232" s="219" t="s">
        <v>23</v>
      </c>
      <c r="D2232" s="219" t="s">
        <v>285</v>
      </c>
      <c r="E2232" s="348">
        <f t="shared" si="34"/>
        <v>101983.98</v>
      </c>
      <c r="F2232" s="220"/>
      <c r="G2232" s="220">
        <v>101983.98</v>
      </c>
    </row>
    <row r="2233" spans="1:7">
      <c r="A2233" s="219">
        <v>3363</v>
      </c>
      <c r="B2233" s="212" t="s">
        <v>1552</v>
      </c>
      <c r="C2233" s="219" t="s">
        <v>23</v>
      </c>
      <c r="D2233" s="219" t="s">
        <v>1699</v>
      </c>
      <c r="E2233" s="348">
        <f t="shared" si="34"/>
        <v>143450</v>
      </c>
      <c r="F2233" s="220"/>
      <c r="G2233" s="220">
        <v>143450</v>
      </c>
    </row>
    <row r="2234" spans="1:7">
      <c r="A2234" s="219">
        <v>3365</v>
      </c>
      <c r="B2234" s="212" t="s">
        <v>3744</v>
      </c>
      <c r="C2234" s="219" t="s">
        <v>23</v>
      </c>
      <c r="D2234" s="219" t="s">
        <v>285</v>
      </c>
      <c r="E2234" s="348">
        <f t="shared" si="34"/>
        <v>335314.37</v>
      </c>
      <c r="F2234" s="220"/>
      <c r="G2234" s="220">
        <v>335314.37</v>
      </c>
    </row>
    <row r="2235" spans="1:7">
      <c r="A2235" s="219">
        <v>7569</v>
      </c>
      <c r="B2235" s="212" t="s">
        <v>3745</v>
      </c>
      <c r="C2235" s="219" t="s">
        <v>23</v>
      </c>
      <c r="D2235" s="219" t="s">
        <v>285</v>
      </c>
      <c r="E2235" s="348">
        <f t="shared" si="34"/>
        <v>83.88</v>
      </c>
      <c r="F2235" s="220">
        <v>83.88</v>
      </c>
      <c r="G2235" s="220">
        <v>56.58</v>
      </c>
    </row>
    <row r="2236" spans="1:7">
      <c r="A2236" s="219">
        <v>3378</v>
      </c>
      <c r="B2236" s="212" t="s">
        <v>1553</v>
      </c>
      <c r="C2236" s="219" t="s">
        <v>23</v>
      </c>
      <c r="D2236" s="219" t="s">
        <v>285</v>
      </c>
      <c r="E2236" s="348">
        <f t="shared" si="34"/>
        <v>102.28</v>
      </c>
      <c r="F2236" s="220">
        <v>102.28</v>
      </c>
      <c r="G2236" s="220">
        <v>133.47999999999999</v>
      </c>
    </row>
    <row r="2237" spans="1:7">
      <c r="A2237" s="219">
        <v>3380</v>
      </c>
      <c r="B2237" s="212" t="s">
        <v>3746</v>
      </c>
      <c r="C2237" s="219" t="s">
        <v>23</v>
      </c>
      <c r="D2237" s="219" t="s">
        <v>1699</v>
      </c>
      <c r="E2237" s="348">
        <f t="shared" si="34"/>
        <v>71.599999999999994</v>
      </c>
      <c r="F2237" s="220">
        <v>71.599999999999994</v>
      </c>
      <c r="G2237" s="220">
        <v>93.44</v>
      </c>
    </row>
    <row r="2238" spans="1:7">
      <c r="A2238" s="219">
        <v>3379</v>
      </c>
      <c r="B2238" s="212" t="s">
        <v>1537</v>
      </c>
      <c r="C2238" s="219" t="s">
        <v>23</v>
      </c>
      <c r="D2238" s="219" t="s">
        <v>285</v>
      </c>
      <c r="E2238" s="348">
        <f t="shared" si="34"/>
        <v>69.13</v>
      </c>
      <c r="F2238" s="220">
        <v>69.13</v>
      </c>
      <c r="G2238" s="220">
        <v>90.21</v>
      </c>
    </row>
    <row r="2239" spans="1:7">
      <c r="A2239" s="219">
        <v>11991</v>
      </c>
      <c r="B2239" s="212" t="s">
        <v>3747</v>
      </c>
      <c r="C2239" s="219" t="s">
        <v>23</v>
      </c>
      <c r="D2239" s="219" t="s">
        <v>285</v>
      </c>
      <c r="E2239" s="348">
        <f t="shared" si="34"/>
        <v>80.260000000000005</v>
      </c>
      <c r="F2239" s="220">
        <v>80.260000000000005</v>
      </c>
      <c r="G2239" s="220">
        <v>104.74</v>
      </c>
    </row>
    <row r="2240" spans="1:7">
      <c r="A2240" s="219">
        <v>44305</v>
      </c>
      <c r="B2240" s="212" t="s">
        <v>3748</v>
      </c>
      <c r="C2240" s="219" t="s">
        <v>23</v>
      </c>
      <c r="D2240" s="219" t="s">
        <v>285</v>
      </c>
      <c r="E2240" s="348">
        <f t="shared" si="34"/>
        <v>1911.39</v>
      </c>
      <c r="F2240" s="220"/>
      <c r="G2240" s="220">
        <v>1911.39</v>
      </c>
    </row>
    <row r="2241" spans="1:7">
      <c r="A2241" s="219">
        <v>34349</v>
      </c>
      <c r="B2241" s="212" t="s">
        <v>3749</v>
      </c>
      <c r="C2241" s="219" t="s">
        <v>23</v>
      </c>
      <c r="D2241" s="219" t="s">
        <v>285</v>
      </c>
      <c r="E2241" s="348">
        <f t="shared" si="34"/>
        <v>33.14</v>
      </c>
      <c r="F2241" s="220">
        <v>33.14</v>
      </c>
      <c r="G2241" s="220">
        <v>27.07</v>
      </c>
    </row>
    <row r="2242" spans="1:7">
      <c r="A2242" s="219">
        <v>11029</v>
      </c>
      <c r="B2242" s="212" t="s">
        <v>3750</v>
      </c>
      <c r="C2242" s="219" t="s">
        <v>490</v>
      </c>
      <c r="D2242" s="219" t="s">
        <v>285</v>
      </c>
      <c r="E2242" s="348">
        <f t="shared" si="34"/>
        <v>1.69</v>
      </c>
      <c r="F2242" s="220">
        <v>1.69</v>
      </c>
      <c r="G2242" s="220">
        <v>1.99</v>
      </c>
    </row>
    <row r="2243" spans="1:7">
      <c r="A2243" s="219">
        <v>4316</v>
      </c>
      <c r="B2243" s="212" t="s">
        <v>3751</v>
      </c>
      <c r="C2243" s="219" t="s">
        <v>23</v>
      </c>
      <c r="D2243" s="219" t="s">
        <v>285</v>
      </c>
      <c r="E2243" s="348">
        <f t="shared" si="34"/>
        <v>1.71</v>
      </c>
      <c r="F2243" s="220">
        <v>1.71</v>
      </c>
      <c r="G2243" s="220">
        <v>2.0099999999999998</v>
      </c>
    </row>
    <row r="2244" spans="1:7">
      <c r="A2244" s="219">
        <v>4313</v>
      </c>
      <c r="B2244" s="212" t="s">
        <v>3752</v>
      </c>
      <c r="C2244" s="219" t="s">
        <v>490</v>
      </c>
      <c r="D2244" s="219" t="s">
        <v>285</v>
      </c>
      <c r="E2244" s="348">
        <f t="shared" si="34"/>
        <v>2.4500000000000002</v>
      </c>
      <c r="F2244" s="220">
        <v>2.4500000000000002</v>
      </c>
      <c r="G2244" s="220">
        <v>2.88</v>
      </c>
    </row>
    <row r="2245" spans="1:7">
      <c r="A2245" s="219">
        <v>4317</v>
      </c>
      <c r="B2245" s="212" t="s">
        <v>3753</v>
      </c>
      <c r="C2245" s="219" t="s">
        <v>23</v>
      </c>
      <c r="D2245" s="219" t="s">
        <v>285</v>
      </c>
      <c r="E2245" s="348">
        <f t="shared" si="34"/>
        <v>2.79</v>
      </c>
      <c r="F2245" s="220">
        <v>2.79</v>
      </c>
      <c r="G2245" s="220">
        <v>3.28</v>
      </c>
    </row>
    <row r="2246" spans="1:7">
      <c r="A2246" s="219">
        <v>4314</v>
      </c>
      <c r="B2246" s="212" t="s">
        <v>3754</v>
      </c>
      <c r="C2246" s="219" t="s">
        <v>490</v>
      </c>
      <c r="D2246" s="219" t="s">
        <v>285</v>
      </c>
      <c r="E2246" s="348">
        <f t="shared" si="34"/>
        <v>3.27</v>
      </c>
      <c r="F2246" s="220">
        <v>3.27</v>
      </c>
      <c r="G2246" s="220">
        <v>3.84</v>
      </c>
    </row>
    <row r="2247" spans="1:7">
      <c r="A2247" s="219">
        <v>10921</v>
      </c>
      <c r="B2247" s="212" t="s">
        <v>3755</v>
      </c>
      <c r="C2247" s="219" t="s">
        <v>23</v>
      </c>
      <c r="D2247" s="219" t="s">
        <v>1699</v>
      </c>
      <c r="E2247" s="348">
        <f t="shared" si="34"/>
        <v>5610.25</v>
      </c>
      <c r="F2247" s="220"/>
      <c r="G2247" s="220">
        <v>5610.25</v>
      </c>
    </row>
    <row r="2248" spans="1:7">
      <c r="A2248" s="219">
        <v>10922</v>
      </c>
      <c r="B2248" s="212" t="s">
        <v>3756</v>
      </c>
      <c r="C2248" s="219" t="s">
        <v>23</v>
      </c>
      <c r="D2248" s="219" t="s">
        <v>285</v>
      </c>
      <c r="E2248" s="348">
        <f t="shared" si="34"/>
        <v>5081.62</v>
      </c>
      <c r="F2248" s="220"/>
      <c r="G2248" s="220">
        <v>5081.62</v>
      </c>
    </row>
    <row r="2249" spans="1:7">
      <c r="A2249" s="219">
        <v>10923</v>
      </c>
      <c r="B2249" s="212" t="s">
        <v>3757</v>
      </c>
      <c r="C2249" s="219" t="s">
        <v>23</v>
      </c>
      <c r="D2249" s="219" t="s">
        <v>285</v>
      </c>
      <c r="E2249" s="348">
        <f t="shared" si="34"/>
        <v>3003.46</v>
      </c>
      <c r="F2249" s="220"/>
      <c r="G2249" s="220">
        <v>3003.46</v>
      </c>
    </row>
    <row r="2250" spans="1:7">
      <c r="A2250" s="219">
        <v>10924</v>
      </c>
      <c r="B2250" s="212" t="s">
        <v>3758</v>
      </c>
      <c r="C2250" s="219" t="s">
        <v>23</v>
      </c>
      <c r="D2250" s="219" t="s">
        <v>285</v>
      </c>
      <c r="E2250" s="348">
        <f t="shared" si="34"/>
        <v>3163.22</v>
      </c>
      <c r="F2250" s="220"/>
      <c r="G2250" s="220">
        <v>3163.22</v>
      </c>
    </row>
    <row r="2251" spans="1:7">
      <c r="A2251" s="219">
        <v>37772</v>
      </c>
      <c r="B2251" s="212" t="s">
        <v>3759</v>
      </c>
      <c r="C2251" s="219" t="s">
        <v>23</v>
      </c>
      <c r="D2251" s="219" t="s">
        <v>285</v>
      </c>
      <c r="E2251" s="348">
        <f t="shared" si="34"/>
        <v>342998.8</v>
      </c>
      <c r="F2251" s="220"/>
      <c r="G2251" s="220">
        <v>342998.8</v>
      </c>
    </row>
    <row r="2252" spans="1:7">
      <c r="A2252" s="219">
        <v>37771</v>
      </c>
      <c r="B2252" s="212" t="s">
        <v>3760</v>
      </c>
      <c r="C2252" s="219" t="s">
        <v>23</v>
      </c>
      <c r="D2252" s="219" t="s">
        <v>285</v>
      </c>
      <c r="E2252" s="348">
        <f t="shared" ref="E2252:E2315" si="35">IF(F2252=0,G2252,F2252)</f>
        <v>364896.09</v>
      </c>
      <c r="F2252" s="220"/>
      <c r="G2252" s="220">
        <v>364896.09</v>
      </c>
    </row>
    <row r="2253" spans="1:7">
      <c r="A2253" s="219">
        <v>12772</v>
      </c>
      <c r="B2253" s="212" t="s">
        <v>3761</v>
      </c>
      <c r="C2253" s="219" t="s">
        <v>23</v>
      </c>
      <c r="D2253" s="219" t="s">
        <v>285</v>
      </c>
      <c r="E2253" s="348">
        <f t="shared" si="35"/>
        <v>808.56</v>
      </c>
      <c r="F2253" s="220"/>
      <c r="G2253" s="220">
        <v>808.56</v>
      </c>
    </row>
    <row r="2254" spans="1:7">
      <c r="A2254" s="219">
        <v>12770</v>
      </c>
      <c r="B2254" s="212" t="s">
        <v>3762</v>
      </c>
      <c r="C2254" s="219" t="s">
        <v>23</v>
      </c>
      <c r="D2254" s="219" t="s">
        <v>285</v>
      </c>
      <c r="E2254" s="348">
        <f t="shared" si="35"/>
        <v>486.5</v>
      </c>
      <c r="F2254" s="220"/>
      <c r="G2254" s="220">
        <v>486.5</v>
      </c>
    </row>
    <row r="2255" spans="1:7">
      <c r="A2255" s="219">
        <v>12775</v>
      </c>
      <c r="B2255" s="212" t="s">
        <v>3763</v>
      </c>
      <c r="C2255" s="219" t="s">
        <v>23</v>
      </c>
      <c r="D2255" s="219" t="s">
        <v>285</v>
      </c>
      <c r="E2255" s="348">
        <f t="shared" si="35"/>
        <v>356.31</v>
      </c>
      <c r="F2255" s="220"/>
      <c r="G2255" s="220">
        <v>356.31</v>
      </c>
    </row>
    <row r="2256" spans="1:7">
      <c r="A2256" s="219">
        <v>12768</v>
      </c>
      <c r="B2256" s="212" t="s">
        <v>3764</v>
      </c>
      <c r="C2256" s="219" t="s">
        <v>23</v>
      </c>
      <c r="D2256" s="219" t="s">
        <v>285</v>
      </c>
      <c r="E2256" s="348">
        <f t="shared" si="35"/>
        <v>1137.46</v>
      </c>
      <c r="F2256" s="220"/>
      <c r="G2256" s="220">
        <v>1137.46</v>
      </c>
    </row>
    <row r="2257" spans="1:7">
      <c r="A2257" s="219">
        <v>12769</v>
      </c>
      <c r="B2257" s="212" t="s">
        <v>1399</v>
      </c>
      <c r="C2257" s="219" t="s">
        <v>23</v>
      </c>
      <c r="D2257" s="219" t="s">
        <v>1699</v>
      </c>
      <c r="E2257" s="348">
        <f t="shared" si="35"/>
        <v>93.19</v>
      </c>
      <c r="F2257" s="220"/>
      <c r="G2257" s="220">
        <v>93.19</v>
      </c>
    </row>
    <row r="2258" spans="1:7">
      <c r="A2258" s="219">
        <v>12773</v>
      </c>
      <c r="B2258" s="212" t="s">
        <v>3765</v>
      </c>
      <c r="C2258" s="219" t="s">
        <v>23</v>
      </c>
      <c r="D2258" s="219" t="s">
        <v>285</v>
      </c>
      <c r="E2258" s="348">
        <f t="shared" si="35"/>
        <v>100.04</v>
      </c>
      <c r="F2258" s="220"/>
      <c r="G2258" s="220">
        <v>100.04</v>
      </c>
    </row>
    <row r="2259" spans="1:7">
      <c r="A2259" s="219">
        <v>12774</v>
      </c>
      <c r="B2259" s="212" t="s">
        <v>3766</v>
      </c>
      <c r="C2259" s="219" t="s">
        <v>23</v>
      </c>
      <c r="D2259" s="219" t="s">
        <v>285</v>
      </c>
      <c r="E2259" s="348">
        <f t="shared" si="35"/>
        <v>123.33</v>
      </c>
      <c r="F2259" s="220"/>
      <c r="G2259" s="220">
        <v>123.33</v>
      </c>
    </row>
    <row r="2260" spans="1:7">
      <c r="A2260" s="219">
        <v>12776</v>
      </c>
      <c r="B2260" s="212" t="s">
        <v>3767</v>
      </c>
      <c r="C2260" s="219" t="s">
        <v>23</v>
      </c>
      <c r="D2260" s="219" t="s">
        <v>285</v>
      </c>
      <c r="E2260" s="348">
        <f t="shared" si="35"/>
        <v>1836.39</v>
      </c>
      <c r="F2260" s="220"/>
      <c r="G2260" s="220">
        <v>1836.39</v>
      </c>
    </row>
    <row r="2261" spans="1:7">
      <c r="A2261" s="219">
        <v>12777</v>
      </c>
      <c r="B2261" s="212" t="s">
        <v>3768</v>
      </c>
      <c r="C2261" s="219" t="s">
        <v>23</v>
      </c>
      <c r="D2261" s="219" t="s">
        <v>285</v>
      </c>
      <c r="E2261" s="348">
        <f t="shared" si="35"/>
        <v>2398.27</v>
      </c>
      <c r="F2261" s="220"/>
      <c r="G2261" s="220">
        <v>2398.27</v>
      </c>
    </row>
    <row r="2262" spans="1:7">
      <c r="A2262" s="219">
        <v>12873</v>
      </c>
      <c r="B2262" s="212" t="s">
        <v>322</v>
      </c>
      <c r="C2262" s="219" t="s">
        <v>134</v>
      </c>
      <c r="D2262" s="219" t="s">
        <v>285</v>
      </c>
      <c r="E2262" s="348">
        <f t="shared" si="35"/>
        <v>22.48</v>
      </c>
      <c r="F2262" s="220">
        <v>22.48</v>
      </c>
      <c r="G2262" s="220">
        <v>24.62</v>
      </c>
    </row>
    <row r="2263" spans="1:7">
      <c r="A2263" s="219">
        <v>41076</v>
      </c>
      <c r="B2263" s="212" t="s">
        <v>3769</v>
      </c>
      <c r="C2263" s="219" t="s">
        <v>426</v>
      </c>
      <c r="D2263" s="219" t="s">
        <v>285</v>
      </c>
      <c r="E2263" s="348">
        <f t="shared" si="35"/>
        <v>3962.84</v>
      </c>
      <c r="F2263" s="220">
        <v>3962.84</v>
      </c>
      <c r="G2263" s="220">
        <v>4313.54</v>
      </c>
    </row>
    <row r="2264" spans="1:7">
      <c r="A2264" s="219">
        <v>140</v>
      </c>
      <c r="B2264" s="212" t="s">
        <v>3770</v>
      </c>
      <c r="C2264" s="219" t="s">
        <v>63</v>
      </c>
      <c r="D2264" s="219" t="s">
        <v>285</v>
      </c>
      <c r="E2264" s="348">
        <f t="shared" si="35"/>
        <v>19.559999999999999</v>
      </c>
      <c r="F2264" s="220">
        <v>19.559999999999999</v>
      </c>
      <c r="G2264" s="220">
        <v>19.48</v>
      </c>
    </row>
    <row r="2265" spans="1:7">
      <c r="A2265" s="219">
        <v>151</v>
      </c>
      <c r="B2265" s="212" t="s">
        <v>3771</v>
      </c>
      <c r="C2265" s="219" t="s">
        <v>168</v>
      </c>
      <c r="D2265" s="219" t="s">
        <v>285</v>
      </c>
      <c r="E2265" s="348">
        <f t="shared" si="35"/>
        <v>28.87</v>
      </c>
      <c r="F2265" s="220">
        <v>28.87</v>
      </c>
      <c r="G2265" s="220">
        <v>28.75</v>
      </c>
    </row>
    <row r="2266" spans="1:7">
      <c r="A2266" s="219">
        <v>7340</v>
      </c>
      <c r="B2266" s="212" t="s">
        <v>1211</v>
      </c>
      <c r="C2266" s="219" t="s">
        <v>168</v>
      </c>
      <c r="D2266" s="219" t="s">
        <v>285</v>
      </c>
      <c r="E2266" s="348">
        <f t="shared" si="35"/>
        <v>26.88</v>
      </c>
      <c r="F2266" s="220">
        <v>26.88</v>
      </c>
      <c r="G2266" s="220">
        <v>26.86</v>
      </c>
    </row>
    <row r="2267" spans="1:7">
      <c r="A2267" s="219">
        <v>40929</v>
      </c>
      <c r="B2267" s="212" t="s">
        <v>3772</v>
      </c>
      <c r="C2267" s="219" t="s">
        <v>426</v>
      </c>
      <c r="D2267" s="219" t="s">
        <v>285</v>
      </c>
      <c r="E2267" s="348">
        <f t="shared" si="35"/>
        <v>2347.4899999999998</v>
      </c>
      <c r="F2267" s="220">
        <v>2347.4899999999998</v>
      </c>
      <c r="G2267" s="220">
        <v>4758.2700000000004</v>
      </c>
    </row>
    <row r="2268" spans="1:7">
      <c r="A2268" s="219">
        <v>2701</v>
      </c>
      <c r="B2268" s="212" t="s">
        <v>3773</v>
      </c>
      <c r="C2268" s="219" t="s">
        <v>134</v>
      </c>
      <c r="D2268" s="219" t="s">
        <v>285</v>
      </c>
      <c r="E2268" s="348">
        <f t="shared" si="35"/>
        <v>13.32</v>
      </c>
      <c r="F2268" s="220">
        <v>13.32</v>
      </c>
      <c r="G2268" s="220">
        <v>27.15</v>
      </c>
    </row>
    <row r="2269" spans="1:7">
      <c r="A2269" s="219">
        <v>38064</v>
      </c>
      <c r="B2269" s="212" t="s">
        <v>3774</v>
      </c>
      <c r="C2269" s="219" t="s">
        <v>23</v>
      </c>
      <c r="D2269" s="219" t="s">
        <v>285</v>
      </c>
      <c r="E2269" s="348">
        <f t="shared" si="35"/>
        <v>17.649999999999999</v>
      </c>
      <c r="F2269" s="220">
        <v>17.649999999999999</v>
      </c>
      <c r="G2269" s="220">
        <v>21.01</v>
      </c>
    </row>
    <row r="2270" spans="1:7">
      <c r="A2270" s="219">
        <v>38114</v>
      </c>
      <c r="B2270" s="212" t="s">
        <v>3775</v>
      </c>
      <c r="C2270" s="219" t="s">
        <v>23</v>
      </c>
      <c r="D2270" s="219" t="s">
        <v>285</v>
      </c>
      <c r="E2270" s="348">
        <f t="shared" si="35"/>
        <v>15.79</v>
      </c>
      <c r="F2270" s="220">
        <v>15.79</v>
      </c>
      <c r="G2270" s="220">
        <v>18.79</v>
      </c>
    </row>
    <row r="2271" spans="1:7">
      <c r="A2271" s="219">
        <v>38115</v>
      </c>
      <c r="B2271" s="212" t="s">
        <v>3776</v>
      </c>
      <c r="C2271" s="219" t="s">
        <v>23</v>
      </c>
      <c r="D2271" s="219" t="s">
        <v>285</v>
      </c>
      <c r="E2271" s="348">
        <f t="shared" si="35"/>
        <v>16.86</v>
      </c>
      <c r="F2271" s="220">
        <v>16.86</v>
      </c>
      <c r="G2271" s="220">
        <v>20.07</v>
      </c>
    </row>
    <row r="2272" spans="1:7">
      <c r="A2272" s="219">
        <v>38065</v>
      </c>
      <c r="B2272" s="212" t="s">
        <v>3777</v>
      </c>
      <c r="C2272" s="219" t="s">
        <v>23</v>
      </c>
      <c r="D2272" s="219" t="s">
        <v>285</v>
      </c>
      <c r="E2272" s="348">
        <f t="shared" si="35"/>
        <v>25.05</v>
      </c>
      <c r="F2272" s="220">
        <v>25.05</v>
      </c>
      <c r="G2272" s="220">
        <v>29.81</v>
      </c>
    </row>
    <row r="2273" spans="1:7">
      <c r="A2273" s="219">
        <v>38078</v>
      </c>
      <c r="B2273" s="212" t="s">
        <v>3778</v>
      </c>
      <c r="C2273" s="219" t="s">
        <v>23</v>
      </c>
      <c r="D2273" s="219" t="s">
        <v>285</v>
      </c>
      <c r="E2273" s="348">
        <f t="shared" si="35"/>
        <v>14.61</v>
      </c>
      <c r="F2273" s="220">
        <v>14.61</v>
      </c>
      <c r="G2273" s="220">
        <v>17.39</v>
      </c>
    </row>
    <row r="2274" spans="1:7">
      <c r="A2274" s="219">
        <v>38113</v>
      </c>
      <c r="B2274" s="212" t="s">
        <v>1534</v>
      </c>
      <c r="C2274" s="219" t="s">
        <v>23</v>
      </c>
      <c r="D2274" s="219" t="s">
        <v>285</v>
      </c>
      <c r="E2274" s="348">
        <f t="shared" si="35"/>
        <v>7.94</v>
      </c>
      <c r="F2274" s="220">
        <v>7.94</v>
      </c>
      <c r="G2274" s="220">
        <v>9.4499999999999993</v>
      </c>
    </row>
    <row r="2275" spans="1:7">
      <c r="A2275" s="219">
        <v>38063</v>
      </c>
      <c r="B2275" s="212" t="s">
        <v>3779</v>
      </c>
      <c r="C2275" s="219" t="s">
        <v>23</v>
      </c>
      <c r="D2275" s="219" t="s">
        <v>285</v>
      </c>
      <c r="E2275" s="348">
        <f t="shared" si="35"/>
        <v>8.52</v>
      </c>
      <c r="F2275" s="220">
        <v>8.52</v>
      </c>
      <c r="G2275" s="220">
        <v>10.14</v>
      </c>
    </row>
    <row r="2276" spans="1:7">
      <c r="A2276" s="219">
        <v>38073</v>
      </c>
      <c r="B2276" s="212" t="s">
        <v>3780</v>
      </c>
      <c r="C2276" s="219" t="s">
        <v>23</v>
      </c>
      <c r="D2276" s="219" t="s">
        <v>285</v>
      </c>
      <c r="E2276" s="348">
        <f t="shared" si="35"/>
        <v>20.66</v>
      </c>
      <c r="F2276" s="220">
        <v>20.66</v>
      </c>
      <c r="G2276" s="220">
        <v>24.59</v>
      </c>
    </row>
    <row r="2277" spans="1:7">
      <c r="A2277" s="219">
        <v>38080</v>
      </c>
      <c r="B2277" s="212" t="s">
        <v>3781</v>
      </c>
      <c r="C2277" s="219" t="s">
        <v>23</v>
      </c>
      <c r="D2277" s="219" t="s">
        <v>285</v>
      </c>
      <c r="E2277" s="348">
        <f t="shared" si="35"/>
        <v>25.38</v>
      </c>
      <c r="F2277" s="220">
        <v>25.38</v>
      </c>
      <c r="G2277" s="220">
        <v>30.21</v>
      </c>
    </row>
    <row r="2278" spans="1:7">
      <c r="A2278" s="219">
        <v>38069</v>
      </c>
      <c r="B2278" s="212" t="s">
        <v>3782</v>
      </c>
      <c r="C2278" s="219" t="s">
        <v>23</v>
      </c>
      <c r="D2278" s="219" t="s">
        <v>285</v>
      </c>
      <c r="E2278" s="348">
        <f t="shared" si="35"/>
        <v>13.88</v>
      </c>
      <c r="F2278" s="220">
        <v>13.88</v>
      </c>
      <c r="G2278" s="220">
        <v>16.52</v>
      </c>
    </row>
    <row r="2279" spans="1:7">
      <c r="A2279" s="219">
        <v>38077</v>
      </c>
      <c r="B2279" s="212" t="s">
        <v>3783</v>
      </c>
      <c r="C2279" s="219" t="s">
        <v>23</v>
      </c>
      <c r="D2279" s="219" t="s">
        <v>285</v>
      </c>
      <c r="E2279" s="348">
        <f t="shared" si="35"/>
        <v>13.56</v>
      </c>
      <c r="F2279" s="220">
        <v>13.56</v>
      </c>
      <c r="G2279" s="220">
        <v>16.14</v>
      </c>
    </row>
    <row r="2280" spans="1:7">
      <c r="A2280" s="219">
        <v>38112</v>
      </c>
      <c r="B2280" s="212" t="s">
        <v>194</v>
      </c>
      <c r="C2280" s="219" t="s">
        <v>23</v>
      </c>
      <c r="D2280" s="219" t="s">
        <v>285</v>
      </c>
      <c r="E2280" s="348">
        <f t="shared" si="35"/>
        <v>6.09</v>
      </c>
      <c r="F2280" s="220">
        <v>6.09</v>
      </c>
      <c r="G2280" s="220">
        <v>7.25</v>
      </c>
    </row>
    <row r="2281" spans="1:7">
      <c r="A2281" s="219">
        <v>38062</v>
      </c>
      <c r="B2281" s="212" t="s">
        <v>3784</v>
      </c>
      <c r="C2281" s="219" t="s">
        <v>23</v>
      </c>
      <c r="D2281" s="219" t="s">
        <v>285</v>
      </c>
      <c r="E2281" s="348">
        <f t="shared" si="35"/>
        <v>6.25</v>
      </c>
      <c r="F2281" s="220">
        <v>6.25</v>
      </c>
      <c r="G2281" s="220">
        <v>7.44</v>
      </c>
    </row>
    <row r="2282" spans="1:7">
      <c r="A2282" s="219">
        <v>12129</v>
      </c>
      <c r="B2282" s="212" t="s">
        <v>3785</v>
      </c>
      <c r="C2282" s="219" t="s">
        <v>23</v>
      </c>
      <c r="D2282" s="219" t="s">
        <v>285</v>
      </c>
      <c r="E2282" s="348">
        <f t="shared" si="35"/>
        <v>11.05</v>
      </c>
      <c r="F2282" s="220">
        <v>11.05</v>
      </c>
      <c r="G2282" s="220">
        <v>13.15</v>
      </c>
    </row>
    <row r="2283" spans="1:7">
      <c r="A2283" s="219">
        <v>12128</v>
      </c>
      <c r="B2283" s="212" t="s">
        <v>3786</v>
      </c>
      <c r="C2283" s="219" t="s">
        <v>23</v>
      </c>
      <c r="D2283" s="219" t="s">
        <v>285</v>
      </c>
      <c r="E2283" s="348">
        <f t="shared" si="35"/>
        <v>8.36</v>
      </c>
      <c r="F2283" s="220">
        <v>8.36</v>
      </c>
      <c r="G2283" s="220">
        <v>9.9499999999999993</v>
      </c>
    </row>
    <row r="2284" spans="1:7">
      <c r="A2284" s="219">
        <v>38081</v>
      </c>
      <c r="B2284" s="212" t="s">
        <v>3787</v>
      </c>
      <c r="C2284" s="219" t="s">
        <v>23</v>
      </c>
      <c r="D2284" s="219" t="s">
        <v>285</v>
      </c>
      <c r="E2284" s="348">
        <f t="shared" si="35"/>
        <v>21.53</v>
      </c>
      <c r="F2284" s="220">
        <v>21.53</v>
      </c>
      <c r="G2284" s="220">
        <v>25.62</v>
      </c>
    </row>
    <row r="2285" spans="1:7">
      <c r="A2285" s="219">
        <v>38070</v>
      </c>
      <c r="B2285" s="212" t="s">
        <v>3788</v>
      </c>
      <c r="C2285" s="219" t="s">
        <v>23</v>
      </c>
      <c r="D2285" s="219" t="s">
        <v>285</v>
      </c>
      <c r="E2285" s="348">
        <f t="shared" si="35"/>
        <v>14.83</v>
      </c>
      <c r="F2285" s="220">
        <v>14.83</v>
      </c>
      <c r="G2285" s="220">
        <v>17.649999999999999</v>
      </c>
    </row>
    <row r="2286" spans="1:7">
      <c r="A2286" s="219">
        <v>38074</v>
      </c>
      <c r="B2286" s="212" t="s">
        <v>3789</v>
      </c>
      <c r="C2286" s="219" t="s">
        <v>23</v>
      </c>
      <c r="D2286" s="219" t="s">
        <v>285</v>
      </c>
      <c r="E2286" s="348">
        <f t="shared" si="35"/>
        <v>22.55</v>
      </c>
      <c r="F2286" s="220">
        <v>22.55</v>
      </c>
      <c r="G2286" s="220">
        <v>26.84</v>
      </c>
    </row>
    <row r="2287" spans="1:7">
      <c r="A2287" s="219">
        <v>38072</v>
      </c>
      <c r="B2287" s="212" t="s">
        <v>3790</v>
      </c>
      <c r="C2287" s="219" t="s">
        <v>23</v>
      </c>
      <c r="D2287" s="219" t="s">
        <v>285</v>
      </c>
      <c r="E2287" s="348">
        <f t="shared" si="35"/>
        <v>18.600000000000001</v>
      </c>
      <c r="F2287" s="220">
        <v>18.600000000000001</v>
      </c>
      <c r="G2287" s="220">
        <v>22.14</v>
      </c>
    </row>
    <row r="2288" spans="1:7">
      <c r="A2288" s="219">
        <v>38079</v>
      </c>
      <c r="B2288" s="212" t="s">
        <v>3791</v>
      </c>
      <c r="C2288" s="219" t="s">
        <v>23</v>
      </c>
      <c r="D2288" s="219" t="s">
        <v>285</v>
      </c>
      <c r="E2288" s="348">
        <f t="shared" si="35"/>
        <v>19.36</v>
      </c>
      <c r="F2288" s="220">
        <v>19.36</v>
      </c>
      <c r="G2288" s="220">
        <v>23.04</v>
      </c>
    </row>
    <row r="2289" spans="1:7">
      <c r="A2289" s="219">
        <v>38068</v>
      </c>
      <c r="B2289" s="212" t="s">
        <v>3792</v>
      </c>
      <c r="C2289" s="219" t="s">
        <v>23</v>
      </c>
      <c r="D2289" s="219" t="s">
        <v>285</v>
      </c>
      <c r="E2289" s="348">
        <f t="shared" si="35"/>
        <v>12.84</v>
      </c>
      <c r="F2289" s="220">
        <v>12.84</v>
      </c>
      <c r="G2289" s="220">
        <v>15.28</v>
      </c>
    </row>
    <row r="2290" spans="1:7">
      <c r="A2290" s="219">
        <v>38071</v>
      </c>
      <c r="B2290" s="212" t="s">
        <v>3793</v>
      </c>
      <c r="C2290" s="219" t="s">
        <v>23</v>
      </c>
      <c r="D2290" s="219" t="s">
        <v>285</v>
      </c>
      <c r="E2290" s="348">
        <f t="shared" si="35"/>
        <v>15.35</v>
      </c>
      <c r="F2290" s="220">
        <v>15.35</v>
      </c>
      <c r="G2290" s="220">
        <v>18.27</v>
      </c>
    </row>
    <row r="2291" spans="1:7">
      <c r="A2291" s="219">
        <v>38412</v>
      </c>
      <c r="B2291" s="212" t="s">
        <v>3794</v>
      </c>
      <c r="C2291" s="219" t="s">
        <v>23</v>
      </c>
      <c r="D2291" s="219" t="s">
        <v>1699</v>
      </c>
      <c r="E2291" s="348">
        <f t="shared" si="35"/>
        <v>1220</v>
      </c>
      <c r="F2291" s="220">
        <v>1220</v>
      </c>
      <c r="G2291" s="220">
        <v>837.51</v>
      </c>
    </row>
    <row r="2292" spans="1:7">
      <c r="A2292" s="219">
        <v>3405</v>
      </c>
      <c r="B2292" s="212" t="s">
        <v>3795</v>
      </c>
      <c r="C2292" s="219" t="s">
        <v>23</v>
      </c>
      <c r="D2292" s="219" t="s">
        <v>285</v>
      </c>
      <c r="E2292" s="348">
        <f t="shared" si="35"/>
        <v>107.02</v>
      </c>
      <c r="F2292" s="220">
        <v>107.02</v>
      </c>
      <c r="G2292" s="220">
        <v>96.54</v>
      </c>
    </row>
    <row r="2293" spans="1:7">
      <c r="A2293" s="219">
        <v>3394</v>
      </c>
      <c r="B2293" s="212" t="s">
        <v>3796</v>
      </c>
      <c r="C2293" s="219" t="s">
        <v>23</v>
      </c>
      <c r="D2293" s="219" t="s">
        <v>285</v>
      </c>
      <c r="E2293" s="348">
        <f t="shared" si="35"/>
        <v>564.96</v>
      </c>
      <c r="F2293" s="220">
        <v>564.96</v>
      </c>
      <c r="G2293" s="220">
        <v>509.6</v>
      </c>
    </row>
    <row r="2294" spans="1:7">
      <c r="A2294" s="219">
        <v>3393</v>
      </c>
      <c r="B2294" s="212" t="s">
        <v>3797</v>
      </c>
      <c r="C2294" s="219" t="s">
        <v>23</v>
      </c>
      <c r="D2294" s="219" t="s">
        <v>285</v>
      </c>
      <c r="E2294" s="348">
        <f t="shared" si="35"/>
        <v>961.9</v>
      </c>
      <c r="F2294" s="220">
        <v>961.9</v>
      </c>
      <c r="G2294" s="220">
        <v>867.65</v>
      </c>
    </row>
    <row r="2295" spans="1:7">
      <c r="A2295" s="219">
        <v>3406</v>
      </c>
      <c r="B2295" s="212" t="s">
        <v>3798</v>
      </c>
      <c r="C2295" s="219" t="s">
        <v>23</v>
      </c>
      <c r="D2295" s="219" t="s">
        <v>1699</v>
      </c>
      <c r="E2295" s="348">
        <f t="shared" si="35"/>
        <v>32.76</v>
      </c>
      <c r="F2295" s="220">
        <v>32.76</v>
      </c>
      <c r="G2295" s="220">
        <v>29.55</v>
      </c>
    </row>
    <row r="2296" spans="1:7">
      <c r="A2296" s="219">
        <v>3395</v>
      </c>
      <c r="B2296" s="212" t="s">
        <v>3799</v>
      </c>
      <c r="C2296" s="219" t="s">
        <v>23</v>
      </c>
      <c r="D2296" s="219" t="s">
        <v>285</v>
      </c>
      <c r="E2296" s="348">
        <f t="shared" si="35"/>
        <v>138.19999999999999</v>
      </c>
      <c r="F2296" s="220">
        <v>138.19999999999999</v>
      </c>
      <c r="G2296" s="220">
        <v>124.65</v>
      </c>
    </row>
    <row r="2297" spans="1:7">
      <c r="A2297" s="219">
        <v>3398</v>
      </c>
      <c r="B2297" s="212" t="s">
        <v>1554</v>
      </c>
      <c r="C2297" s="219" t="s">
        <v>23</v>
      </c>
      <c r="D2297" s="219" t="s">
        <v>285</v>
      </c>
      <c r="E2297" s="348">
        <f t="shared" si="35"/>
        <v>6.57</v>
      </c>
      <c r="F2297" s="220">
        <v>6.57</v>
      </c>
      <c r="G2297" s="220">
        <v>5.92</v>
      </c>
    </row>
    <row r="2298" spans="1:7">
      <c r="A2298" s="219">
        <v>40662</v>
      </c>
      <c r="B2298" s="212" t="s">
        <v>3800</v>
      </c>
      <c r="C2298" s="219" t="s">
        <v>23</v>
      </c>
      <c r="D2298" s="219" t="s">
        <v>285</v>
      </c>
      <c r="E2298" s="348">
        <f t="shared" si="35"/>
        <v>216.4</v>
      </c>
      <c r="F2298" s="220"/>
      <c r="G2298" s="220">
        <v>216.4</v>
      </c>
    </row>
    <row r="2299" spans="1:7">
      <c r="A2299" s="219">
        <v>3437</v>
      </c>
      <c r="B2299" s="212" t="s">
        <v>3801</v>
      </c>
      <c r="C2299" s="219" t="s">
        <v>53</v>
      </c>
      <c r="D2299" s="219" t="s">
        <v>285</v>
      </c>
      <c r="E2299" s="348">
        <f t="shared" si="35"/>
        <v>601.13</v>
      </c>
      <c r="F2299" s="220"/>
      <c r="G2299" s="220">
        <v>601.13</v>
      </c>
    </row>
    <row r="2300" spans="1:7">
      <c r="A2300" s="219">
        <v>11190</v>
      </c>
      <c r="B2300" s="212" t="s">
        <v>3802</v>
      </c>
      <c r="C2300" s="219" t="s">
        <v>23</v>
      </c>
      <c r="D2300" s="219" t="s">
        <v>1699</v>
      </c>
      <c r="E2300" s="348">
        <f t="shared" si="35"/>
        <v>174.93</v>
      </c>
      <c r="F2300" s="220"/>
      <c r="G2300" s="220">
        <v>174.93</v>
      </c>
    </row>
    <row r="2301" spans="1:7">
      <c r="A2301" s="219">
        <v>34377</v>
      </c>
      <c r="B2301" s="212" t="s">
        <v>3803</v>
      </c>
      <c r="C2301" s="219" t="s">
        <v>23</v>
      </c>
      <c r="D2301" s="219" t="s">
        <v>285</v>
      </c>
      <c r="E2301" s="348">
        <f t="shared" si="35"/>
        <v>214.8</v>
      </c>
      <c r="F2301" s="220"/>
      <c r="G2301" s="220">
        <v>214.8</v>
      </c>
    </row>
    <row r="2302" spans="1:7">
      <c r="A2302" s="219">
        <v>40659</v>
      </c>
      <c r="B2302" s="212" t="s">
        <v>3804</v>
      </c>
      <c r="C2302" s="219" t="s">
        <v>53</v>
      </c>
      <c r="D2302" s="219" t="s">
        <v>285</v>
      </c>
      <c r="E2302" s="348">
        <f t="shared" si="35"/>
        <v>850.51</v>
      </c>
      <c r="F2302" s="220"/>
      <c r="G2302" s="220">
        <v>850.51</v>
      </c>
    </row>
    <row r="2303" spans="1:7">
      <c r="A2303" s="219">
        <v>40660</v>
      </c>
      <c r="B2303" s="212" t="s">
        <v>3805</v>
      </c>
      <c r="C2303" s="219" t="s">
        <v>53</v>
      </c>
      <c r="D2303" s="219" t="s">
        <v>285</v>
      </c>
      <c r="E2303" s="348">
        <f t="shared" si="35"/>
        <v>1077.92</v>
      </c>
      <c r="F2303" s="220"/>
      <c r="G2303" s="220">
        <v>1077.92</v>
      </c>
    </row>
    <row r="2304" spans="1:7">
      <c r="A2304" s="219">
        <v>40661</v>
      </c>
      <c r="B2304" s="212" t="s">
        <v>3806</v>
      </c>
      <c r="C2304" s="219" t="s">
        <v>53</v>
      </c>
      <c r="D2304" s="219" t="s">
        <v>285</v>
      </c>
      <c r="E2304" s="348">
        <f t="shared" si="35"/>
        <v>662.73</v>
      </c>
      <c r="F2304" s="220"/>
      <c r="G2304" s="220">
        <v>662.73</v>
      </c>
    </row>
    <row r="2305" spans="1:7">
      <c r="A2305" s="219">
        <v>3428</v>
      </c>
      <c r="B2305" s="212" t="s">
        <v>3807</v>
      </c>
      <c r="C2305" s="219" t="s">
        <v>53</v>
      </c>
      <c r="D2305" s="219" t="s">
        <v>1699</v>
      </c>
      <c r="E2305" s="348">
        <f t="shared" si="35"/>
        <v>891.67</v>
      </c>
      <c r="F2305" s="220"/>
      <c r="G2305" s="220">
        <v>891.67</v>
      </c>
    </row>
    <row r="2306" spans="1:7">
      <c r="A2306" s="219">
        <v>3429</v>
      </c>
      <c r="B2306" s="212" t="s">
        <v>3808</v>
      </c>
      <c r="C2306" s="219" t="s">
        <v>53</v>
      </c>
      <c r="D2306" s="219" t="s">
        <v>285</v>
      </c>
      <c r="E2306" s="348">
        <f t="shared" si="35"/>
        <v>509.45</v>
      </c>
      <c r="F2306" s="220"/>
      <c r="G2306" s="220">
        <v>509.45</v>
      </c>
    </row>
    <row r="2307" spans="1:7">
      <c r="A2307" s="219">
        <v>11199</v>
      </c>
      <c r="B2307" s="212" t="s">
        <v>3809</v>
      </c>
      <c r="C2307" s="219" t="s">
        <v>23</v>
      </c>
      <c r="D2307" s="219" t="s">
        <v>285</v>
      </c>
      <c r="E2307" s="348">
        <f t="shared" si="35"/>
        <v>966.1</v>
      </c>
      <c r="F2307" s="220"/>
      <c r="G2307" s="220">
        <v>966.1</v>
      </c>
    </row>
    <row r="2308" spans="1:7">
      <c r="A2308" s="219">
        <v>36896</v>
      </c>
      <c r="B2308" s="212" t="s">
        <v>3810</v>
      </c>
      <c r="C2308" s="219" t="s">
        <v>23</v>
      </c>
      <c r="D2308" s="219" t="s">
        <v>1699</v>
      </c>
      <c r="E2308" s="348">
        <f t="shared" si="35"/>
        <v>416.03</v>
      </c>
      <c r="F2308" s="220"/>
      <c r="G2308" s="220">
        <v>416.03</v>
      </c>
    </row>
    <row r="2309" spans="1:7">
      <c r="A2309" s="219">
        <v>34367</v>
      </c>
      <c r="B2309" s="212" t="s">
        <v>3811</v>
      </c>
      <c r="C2309" s="219" t="s">
        <v>23</v>
      </c>
      <c r="D2309" s="219" t="s">
        <v>285</v>
      </c>
      <c r="E2309" s="348">
        <f t="shared" si="35"/>
        <v>536.20000000000005</v>
      </c>
      <c r="F2309" s="220"/>
      <c r="G2309" s="220">
        <v>536.20000000000005</v>
      </c>
    </row>
    <row r="2310" spans="1:7">
      <c r="A2310" s="219">
        <v>36897</v>
      </c>
      <c r="B2310" s="212" t="s">
        <v>3812</v>
      </c>
      <c r="C2310" s="219" t="s">
        <v>23</v>
      </c>
      <c r="D2310" s="219" t="s">
        <v>285</v>
      </c>
      <c r="E2310" s="348">
        <f t="shared" si="35"/>
        <v>649.20000000000005</v>
      </c>
      <c r="F2310" s="220"/>
      <c r="G2310" s="220">
        <v>649.20000000000005</v>
      </c>
    </row>
    <row r="2311" spans="1:7">
      <c r="A2311" s="219">
        <v>34369</v>
      </c>
      <c r="B2311" s="212" t="s">
        <v>3813</v>
      </c>
      <c r="C2311" s="219" t="s">
        <v>23</v>
      </c>
      <c r="D2311" s="219" t="s">
        <v>285</v>
      </c>
      <c r="E2311" s="348">
        <f t="shared" si="35"/>
        <v>747.11</v>
      </c>
      <c r="F2311" s="220"/>
      <c r="G2311" s="220">
        <v>747.11</v>
      </c>
    </row>
    <row r="2312" spans="1:7">
      <c r="A2312" s="219">
        <v>34364</v>
      </c>
      <c r="B2312" s="212" t="s">
        <v>3814</v>
      </c>
      <c r="C2312" s="219" t="s">
        <v>23</v>
      </c>
      <c r="D2312" s="219" t="s">
        <v>285</v>
      </c>
      <c r="E2312" s="348">
        <f t="shared" si="35"/>
        <v>704.81</v>
      </c>
      <c r="F2312" s="220"/>
      <c r="G2312" s="220">
        <v>704.81</v>
      </c>
    </row>
    <row r="2313" spans="1:7">
      <c r="A2313" s="219">
        <v>3421</v>
      </c>
      <c r="B2313" s="212" t="s">
        <v>3815</v>
      </c>
      <c r="C2313" s="219" t="s">
        <v>53</v>
      </c>
      <c r="D2313" s="219" t="s">
        <v>285</v>
      </c>
      <c r="E2313" s="348">
        <f t="shared" si="35"/>
        <v>667.8</v>
      </c>
      <c r="F2313" s="220"/>
      <c r="G2313" s="220">
        <v>667.8</v>
      </c>
    </row>
    <row r="2314" spans="1:7">
      <c r="A2314" s="219">
        <v>599</v>
      </c>
      <c r="B2314" s="212" t="s">
        <v>1317</v>
      </c>
      <c r="C2314" s="219" t="s">
        <v>53</v>
      </c>
      <c r="D2314" s="219" t="s">
        <v>285</v>
      </c>
      <c r="E2314" s="348">
        <f t="shared" si="35"/>
        <v>758.75</v>
      </c>
      <c r="F2314" s="220"/>
      <c r="G2314" s="220">
        <v>758.75</v>
      </c>
    </row>
    <row r="2315" spans="1:7">
      <c r="A2315" s="219">
        <v>44053</v>
      </c>
      <c r="B2315" s="212" t="s">
        <v>3816</v>
      </c>
      <c r="C2315" s="219" t="s">
        <v>23</v>
      </c>
      <c r="D2315" s="219" t="s">
        <v>285</v>
      </c>
      <c r="E2315" s="348">
        <f t="shared" si="35"/>
        <v>1684.07</v>
      </c>
      <c r="F2315" s="220"/>
      <c r="G2315" s="220">
        <v>1684.07</v>
      </c>
    </row>
    <row r="2316" spans="1:7">
      <c r="A2316" s="219">
        <v>3423</v>
      </c>
      <c r="B2316" s="212" t="s">
        <v>3817</v>
      </c>
      <c r="C2316" s="219" t="s">
        <v>53</v>
      </c>
      <c r="D2316" s="219" t="s">
        <v>285</v>
      </c>
      <c r="E2316" s="348">
        <f t="shared" ref="E2316:E2379" si="36">IF(F2316=0,G2316,F2316)</f>
        <v>941.76</v>
      </c>
      <c r="F2316" s="220"/>
      <c r="G2316" s="220">
        <v>941.76</v>
      </c>
    </row>
    <row r="2317" spans="1:7">
      <c r="A2317" s="219">
        <v>34797</v>
      </c>
      <c r="B2317" s="212" t="s">
        <v>3818</v>
      </c>
      <c r="C2317" s="219" t="s">
        <v>23</v>
      </c>
      <c r="D2317" s="219" t="s">
        <v>285</v>
      </c>
      <c r="E2317" s="348">
        <f t="shared" si="36"/>
        <v>381.02</v>
      </c>
      <c r="F2317" s="220"/>
      <c r="G2317" s="220">
        <v>381.02</v>
      </c>
    </row>
    <row r="2318" spans="1:7">
      <c r="A2318" s="219">
        <v>34381</v>
      </c>
      <c r="B2318" s="212" t="s">
        <v>3819</v>
      </c>
      <c r="C2318" s="219" t="s">
        <v>23</v>
      </c>
      <c r="D2318" s="219" t="s">
        <v>285</v>
      </c>
      <c r="E2318" s="348">
        <f t="shared" si="36"/>
        <v>306.36</v>
      </c>
      <c r="F2318" s="220"/>
      <c r="G2318" s="220">
        <v>306.36</v>
      </c>
    </row>
    <row r="2319" spans="1:7">
      <c r="A2319" s="219">
        <v>44054</v>
      </c>
      <c r="B2319" s="212" t="s">
        <v>3820</v>
      </c>
      <c r="C2319" s="219" t="s">
        <v>23</v>
      </c>
      <c r="D2319" s="219" t="s">
        <v>285</v>
      </c>
      <c r="E2319" s="348">
        <f t="shared" si="36"/>
        <v>604.14</v>
      </c>
      <c r="F2319" s="220"/>
      <c r="G2319" s="220">
        <v>604.14</v>
      </c>
    </row>
    <row r="2320" spans="1:7">
      <c r="A2320" s="219">
        <v>44399</v>
      </c>
      <c r="B2320" s="212" t="s">
        <v>3821</v>
      </c>
      <c r="C2320" s="219" t="s">
        <v>23</v>
      </c>
      <c r="D2320" s="219" t="s">
        <v>285</v>
      </c>
      <c r="E2320" s="348">
        <f t="shared" si="36"/>
        <v>825.45</v>
      </c>
      <c r="F2320" s="220"/>
      <c r="G2320" s="220">
        <v>825.45</v>
      </c>
    </row>
    <row r="2321" spans="1:7">
      <c r="A2321" s="219">
        <v>44503</v>
      </c>
      <c r="B2321" s="212" t="s">
        <v>1223</v>
      </c>
      <c r="C2321" s="219" t="s">
        <v>134</v>
      </c>
      <c r="D2321" s="219" t="s">
        <v>285</v>
      </c>
      <c r="E2321" s="348">
        <f t="shared" si="36"/>
        <v>20.71</v>
      </c>
      <c r="F2321" s="220">
        <v>20.71</v>
      </c>
      <c r="G2321" s="220">
        <v>21.95</v>
      </c>
    </row>
    <row r="2322" spans="1:7">
      <c r="A2322" s="219">
        <v>41077</v>
      </c>
      <c r="B2322" s="212" t="s">
        <v>3822</v>
      </c>
      <c r="C2322" s="219" t="s">
        <v>426</v>
      </c>
      <c r="D2322" s="219" t="s">
        <v>285</v>
      </c>
      <c r="E2322" s="348">
        <f t="shared" si="36"/>
        <v>3652.28</v>
      </c>
      <c r="F2322" s="220">
        <v>3652.28</v>
      </c>
      <c r="G2322" s="220">
        <v>3847.57</v>
      </c>
    </row>
    <row r="2323" spans="1:7">
      <c r="A2323" s="219">
        <v>37963</v>
      </c>
      <c r="B2323" s="212" t="s">
        <v>3823</v>
      </c>
      <c r="C2323" s="219" t="s">
        <v>23</v>
      </c>
      <c r="D2323" s="219" t="s">
        <v>285</v>
      </c>
      <c r="E2323" s="348">
        <f t="shared" si="36"/>
        <v>4.25</v>
      </c>
      <c r="F2323" s="220">
        <v>4.25</v>
      </c>
      <c r="G2323" s="220">
        <v>4.63</v>
      </c>
    </row>
    <row r="2324" spans="1:7">
      <c r="A2324" s="219">
        <v>37964</v>
      </c>
      <c r="B2324" s="212" t="s">
        <v>3824</v>
      </c>
      <c r="C2324" s="219" t="s">
        <v>23</v>
      </c>
      <c r="D2324" s="219" t="s">
        <v>285</v>
      </c>
      <c r="E2324" s="348">
        <f t="shared" si="36"/>
        <v>5.68</v>
      </c>
      <c r="F2324" s="220">
        <v>5.68</v>
      </c>
      <c r="G2324" s="220">
        <v>6.19</v>
      </c>
    </row>
    <row r="2325" spans="1:7">
      <c r="A2325" s="219">
        <v>37965</v>
      </c>
      <c r="B2325" s="212" t="s">
        <v>3825</v>
      </c>
      <c r="C2325" s="219" t="s">
        <v>23</v>
      </c>
      <c r="D2325" s="219" t="s">
        <v>285</v>
      </c>
      <c r="E2325" s="348">
        <f t="shared" si="36"/>
        <v>8.1999999999999993</v>
      </c>
      <c r="F2325" s="220">
        <v>8.1999999999999993</v>
      </c>
      <c r="G2325" s="220">
        <v>8.93</v>
      </c>
    </row>
    <row r="2326" spans="1:7">
      <c r="A2326" s="219">
        <v>37966</v>
      </c>
      <c r="B2326" s="212" t="s">
        <v>3826</v>
      </c>
      <c r="C2326" s="219" t="s">
        <v>23</v>
      </c>
      <c r="D2326" s="219" t="s">
        <v>285</v>
      </c>
      <c r="E2326" s="348">
        <f t="shared" si="36"/>
        <v>14.39</v>
      </c>
      <c r="F2326" s="220">
        <v>14.39</v>
      </c>
      <c r="G2326" s="220">
        <v>15.69</v>
      </c>
    </row>
    <row r="2327" spans="1:7">
      <c r="A2327" s="219">
        <v>37967</v>
      </c>
      <c r="B2327" s="212" t="s">
        <v>3827</v>
      </c>
      <c r="C2327" s="219" t="s">
        <v>23</v>
      </c>
      <c r="D2327" s="219" t="s">
        <v>285</v>
      </c>
      <c r="E2327" s="348">
        <f t="shared" si="36"/>
        <v>24.19</v>
      </c>
      <c r="F2327" s="220">
        <v>24.19</v>
      </c>
      <c r="G2327" s="220">
        <v>26.36</v>
      </c>
    </row>
    <row r="2328" spans="1:7">
      <c r="A2328" s="219">
        <v>37968</v>
      </c>
      <c r="B2328" s="212" t="s">
        <v>3828</v>
      </c>
      <c r="C2328" s="219" t="s">
        <v>23</v>
      </c>
      <c r="D2328" s="219" t="s">
        <v>285</v>
      </c>
      <c r="E2328" s="348">
        <f t="shared" si="36"/>
        <v>51.36</v>
      </c>
      <c r="F2328" s="220">
        <v>51.36</v>
      </c>
      <c r="G2328" s="220">
        <v>55.97</v>
      </c>
    </row>
    <row r="2329" spans="1:7">
      <c r="A2329" s="219">
        <v>37969</v>
      </c>
      <c r="B2329" s="212" t="s">
        <v>3829</v>
      </c>
      <c r="C2329" s="219" t="s">
        <v>23</v>
      </c>
      <c r="D2329" s="219" t="s">
        <v>285</v>
      </c>
      <c r="E2329" s="348">
        <f t="shared" si="36"/>
        <v>129.77000000000001</v>
      </c>
      <c r="F2329" s="220">
        <v>129.77000000000001</v>
      </c>
      <c r="G2329" s="220">
        <v>141.43</v>
      </c>
    </row>
    <row r="2330" spans="1:7">
      <c r="A2330" s="219">
        <v>37970</v>
      </c>
      <c r="B2330" s="212" t="s">
        <v>3830</v>
      </c>
      <c r="C2330" s="219" t="s">
        <v>23</v>
      </c>
      <c r="D2330" s="219" t="s">
        <v>285</v>
      </c>
      <c r="E2330" s="348">
        <f t="shared" si="36"/>
        <v>187.75</v>
      </c>
      <c r="F2330" s="220">
        <v>187.75</v>
      </c>
      <c r="G2330" s="220">
        <v>204.62</v>
      </c>
    </row>
    <row r="2331" spans="1:7">
      <c r="A2331" s="219">
        <v>44251</v>
      </c>
      <c r="B2331" s="212" t="s">
        <v>3831</v>
      </c>
      <c r="C2331" s="219" t="s">
        <v>23</v>
      </c>
      <c r="D2331" s="219" t="s">
        <v>285</v>
      </c>
      <c r="E2331" s="348">
        <f t="shared" si="36"/>
        <v>216.86</v>
      </c>
      <c r="F2331" s="220">
        <v>216.86</v>
      </c>
      <c r="G2331" s="220">
        <v>236.35</v>
      </c>
    </row>
    <row r="2332" spans="1:7">
      <c r="A2332" s="219">
        <v>21118</v>
      </c>
      <c r="B2332" s="212" t="s">
        <v>3832</v>
      </c>
      <c r="C2332" s="219" t="s">
        <v>23</v>
      </c>
      <c r="D2332" s="219" t="s">
        <v>285</v>
      </c>
      <c r="E2332" s="348">
        <f t="shared" si="36"/>
        <v>3.38</v>
      </c>
      <c r="F2332" s="220">
        <v>3.38</v>
      </c>
      <c r="G2332" s="220">
        <v>3.68</v>
      </c>
    </row>
    <row r="2333" spans="1:7">
      <c r="A2333" s="219">
        <v>37956</v>
      </c>
      <c r="B2333" s="212" t="s">
        <v>3833</v>
      </c>
      <c r="C2333" s="219" t="s">
        <v>23</v>
      </c>
      <c r="D2333" s="219" t="s">
        <v>285</v>
      </c>
      <c r="E2333" s="348">
        <f t="shared" si="36"/>
        <v>4.1500000000000004</v>
      </c>
      <c r="F2333" s="220">
        <v>4.1500000000000004</v>
      </c>
      <c r="G2333" s="220">
        <v>4.5199999999999996</v>
      </c>
    </row>
    <row r="2334" spans="1:7">
      <c r="A2334" s="219">
        <v>37957</v>
      </c>
      <c r="B2334" s="212" t="s">
        <v>3834</v>
      </c>
      <c r="C2334" s="219" t="s">
        <v>23</v>
      </c>
      <c r="D2334" s="219" t="s">
        <v>285</v>
      </c>
      <c r="E2334" s="348">
        <f t="shared" si="36"/>
        <v>8.83</v>
      </c>
      <c r="F2334" s="220">
        <v>8.83</v>
      </c>
      <c r="G2334" s="220">
        <v>9.6199999999999992</v>
      </c>
    </row>
    <row r="2335" spans="1:7">
      <c r="A2335" s="219">
        <v>37958</v>
      </c>
      <c r="B2335" s="212" t="s">
        <v>3835</v>
      </c>
      <c r="C2335" s="219" t="s">
        <v>23</v>
      </c>
      <c r="D2335" s="219" t="s">
        <v>285</v>
      </c>
      <c r="E2335" s="348">
        <f t="shared" si="36"/>
        <v>15.96</v>
      </c>
      <c r="F2335" s="220">
        <v>15.96</v>
      </c>
      <c r="G2335" s="220">
        <v>17.399999999999999</v>
      </c>
    </row>
    <row r="2336" spans="1:7">
      <c r="A2336" s="219">
        <v>37959</v>
      </c>
      <c r="B2336" s="212" t="s">
        <v>3836</v>
      </c>
      <c r="C2336" s="219" t="s">
        <v>23</v>
      </c>
      <c r="D2336" s="219" t="s">
        <v>285</v>
      </c>
      <c r="E2336" s="348">
        <f t="shared" si="36"/>
        <v>24.57</v>
      </c>
      <c r="F2336" s="220">
        <v>24.57</v>
      </c>
      <c r="G2336" s="220">
        <v>26.78</v>
      </c>
    </row>
    <row r="2337" spans="1:7">
      <c r="A2337" s="219">
        <v>37960</v>
      </c>
      <c r="B2337" s="212" t="s">
        <v>3837</v>
      </c>
      <c r="C2337" s="219" t="s">
        <v>23</v>
      </c>
      <c r="D2337" s="219" t="s">
        <v>285</v>
      </c>
      <c r="E2337" s="348">
        <f t="shared" si="36"/>
        <v>62.79</v>
      </c>
      <c r="F2337" s="220">
        <v>62.79</v>
      </c>
      <c r="G2337" s="220">
        <v>68.430000000000007</v>
      </c>
    </row>
    <row r="2338" spans="1:7">
      <c r="A2338" s="219">
        <v>37961</v>
      </c>
      <c r="B2338" s="212" t="s">
        <v>3838</v>
      </c>
      <c r="C2338" s="219" t="s">
        <v>23</v>
      </c>
      <c r="D2338" s="219" t="s">
        <v>285</v>
      </c>
      <c r="E2338" s="348">
        <f t="shared" si="36"/>
        <v>134.94</v>
      </c>
      <c r="F2338" s="220">
        <v>134.94</v>
      </c>
      <c r="G2338" s="220">
        <v>147.07</v>
      </c>
    </row>
    <row r="2339" spans="1:7">
      <c r="A2339" s="219">
        <v>37962</v>
      </c>
      <c r="B2339" s="212" t="s">
        <v>3839</v>
      </c>
      <c r="C2339" s="219" t="s">
        <v>23</v>
      </c>
      <c r="D2339" s="219" t="s">
        <v>285</v>
      </c>
      <c r="E2339" s="348">
        <f t="shared" si="36"/>
        <v>155.57</v>
      </c>
      <c r="F2339" s="220">
        <v>155.57</v>
      </c>
      <c r="G2339" s="220">
        <v>169.55</v>
      </c>
    </row>
    <row r="2340" spans="1:7">
      <c r="A2340" s="219">
        <v>3533</v>
      </c>
      <c r="B2340" s="212" t="s">
        <v>3840</v>
      </c>
      <c r="C2340" s="219" t="s">
        <v>23</v>
      </c>
      <c r="D2340" s="219" t="s">
        <v>285</v>
      </c>
      <c r="E2340" s="348">
        <f t="shared" si="36"/>
        <v>2.83</v>
      </c>
      <c r="F2340" s="220">
        <v>2.83</v>
      </c>
      <c r="G2340" s="220">
        <v>2.67</v>
      </c>
    </row>
    <row r="2341" spans="1:7">
      <c r="A2341" s="219">
        <v>3538</v>
      </c>
      <c r="B2341" s="212" t="s">
        <v>3841</v>
      </c>
      <c r="C2341" s="219" t="s">
        <v>23</v>
      </c>
      <c r="D2341" s="219" t="s">
        <v>285</v>
      </c>
      <c r="E2341" s="348">
        <f t="shared" si="36"/>
        <v>5.36</v>
      </c>
      <c r="F2341" s="220">
        <v>5.36</v>
      </c>
      <c r="G2341" s="220">
        <v>5.05</v>
      </c>
    </row>
    <row r="2342" spans="1:7">
      <c r="A2342" s="219">
        <v>3498</v>
      </c>
      <c r="B2342" s="212" t="s">
        <v>3842</v>
      </c>
      <c r="C2342" s="219" t="s">
        <v>23</v>
      </c>
      <c r="D2342" s="219" t="s">
        <v>285</v>
      </c>
      <c r="E2342" s="348">
        <f t="shared" si="36"/>
        <v>5.2</v>
      </c>
      <c r="F2342" s="220">
        <v>5.2</v>
      </c>
      <c r="G2342" s="220">
        <v>4.9000000000000004</v>
      </c>
    </row>
    <row r="2343" spans="1:7">
      <c r="A2343" s="219">
        <v>3496</v>
      </c>
      <c r="B2343" s="212" t="s">
        <v>3843</v>
      </c>
      <c r="C2343" s="219" t="s">
        <v>23</v>
      </c>
      <c r="D2343" s="219" t="s">
        <v>285</v>
      </c>
      <c r="E2343" s="348">
        <f t="shared" si="36"/>
        <v>3.48</v>
      </c>
      <c r="F2343" s="220">
        <v>3.48</v>
      </c>
      <c r="G2343" s="220">
        <v>3.28</v>
      </c>
    </row>
    <row r="2344" spans="1:7">
      <c r="A2344" s="219">
        <v>38429</v>
      </c>
      <c r="B2344" s="212" t="s">
        <v>3844</v>
      </c>
      <c r="C2344" s="219" t="s">
        <v>23</v>
      </c>
      <c r="D2344" s="219" t="s">
        <v>285</v>
      </c>
      <c r="E2344" s="348">
        <f t="shared" si="36"/>
        <v>11.49</v>
      </c>
      <c r="F2344" s="220">
        <v>11.49</v>
      </c>
      <c r="G2344" s="220">
        <v>12.52</v>
      </c>
    </row>
    <row r="2345" spans="1:7">
      <c r="A2345" s="219">
        <v>38431</v>
      </c>
      <c r="B2345" s="212" t="s">
        <v>3845</v>
      </c>
      <c r="C2345" s="219" t="s">
        <v>23</v>
      </c>
      <c r="D2345" s="219" t="s">
        <v>285</v>
      </c>
      <c r="E2345" s="348">
        <f t="shared" si="36"/>
        <v>14.41</v>
      </c>
      <c r="F2345" s="220">
        <v>14.41</v>
      </c>
      <c r="G2345" s="220">
        <v>15.71</v>
      </c>
    </row>
    <row r="2346" spans="1:7">
      <c r="A2346" s="219">
        <v>38430</v>
      </c>
      <c r="B2346" s="212" t="s">
        <v>3846</v>
      </c>
      <c r="C2346" s="219" t="s">
        <v>23</v>
      </c>
      <c r="D2346" s="219" t="s">
        <v>285</v>
      </c>
      <c r="E2346" s="348">
        <f t="shared" si="36"/>
        <v>22.34</v>
      </c>
      <c r="F2346" s="220">
        <v>22.34</v>
      </c>
      <c r="G2346" s="220">
        <v>24.35</v>
      </c>
    </row>
    <row r="2347" spans="1:7">
      <c r="A2347" s="219">
        <v>36348</v>
      </c>
      <c r="B2347" s="212" t="s">
        <v>3847</v>
      </c>
      <c r="C2347" s="219" t="s">
        <v>23</v>
      </c>
      <c r="D2347" s="219" t="s">
        <v>285</v>
      </c>
      <c r="E2347" s="348">
        <f t="shared" si="36"/>
        <v>1.86</v>
      </c>
      <c r="F2347" s="220"/>
      <c r="G2347" s="220">
        <v>1.86</v>
      </c>
    </row>
    <row r="2348" spans="1:7">
      <c r="A2348" s="219">
        <v>36349</v>
      </c>
      <c r="B2348" s="212" t="s">
        <v>3848</v>
      </c>
      <c r="C2348" s="219" t="s">
        <v>23</v>
      </c>
      <c r="D2348" s="219" t="s">
        <v>285</v>
      </c>
      <c r="E2348" s="348">
        <f t="shared" si="36"/>
        <v>2.57</v>
      </c>
      <c r="F2348" s="220"/>
      <c r="G2348" s="220">
        <v>2.57</v>
      </c>
    </row>
    <row r="2349" spans="1:7">
      <c r="A2349" s="219">
        <v>38987</v>
      </c>
      <c r="B2349" s="212" t="s">
        <v>3849</v>
      </c>
      <c r="C2349" s="219" t="s">
        <v>23</v>
      </c>
      <c r="D2349" s="219" t="s">
        <v>285</v>
      </c>
      <c r="E2349" s="348">
        <f t="shared" si="36"/>
        <v>12.37</v>
      </c>
      <c r="F2349" s="220"/>
      <c r="G2349" s="220">
        <v>12.37</v>
      </c>
    </row>
    <row r="2350" spans="1:7">
      <c r="A2350" s="219">
        <v>38988</v>
      </c>
      <c r="B2350" s="212" t="s">
        <v>3850</v>
      </c>
      <c r="C2350" s="219" t="s">
        <v>23</v>
      </c>
      <c r="D2350" s="219" t="s">
        <v>285</v>
      </c>
      <c r="E2350" s="348">
        <f t="shared" si="36"/>
        <v>20.16</v>
      </c>
      <c r="F2350" s="220"/>
      <c r="G2350" s="220">
        <v>20.16</v>
      </c>
    </row>
    <row r="2351" spans="1:7">
      <c r="A2351" s="219">
        <v>38989</v>
      </c>
      <c r="B2351" s="212" t="s">
        <v>3851</v>
      </c>
      <c r="C2351" s="219" t="s">
        <v>23</v>
      </c>
      <c r="D2351" s="219" t="s">
        <v>285</v>
      </c>
      <c r="E2351" s="348">
        <f t="shared" si="36"/>
        <v>33.92</v>
      </c>
      <c r="F2351" s="220"/>
      <c r="G2351" s="220">
        <v>33.92</v>
      </c>
    </row>
    <row r="2352" spans="1:7">
      <c r="A2352" s="219">
        <v>38990</v>
      </c>
      <c r="B2352" s="212" t="s">
        <v>3852</v>
      </c>
      <c r="C2352" s="219" t="s">
        <v>23</v>
      </c>
      <c r="D2352" s="219" t="s">
        <v>285</v>
      </c>
      <c r="E2352" s="348">
        <f t="shared" si="36"/>
        <v>67.78</v>
      </c>
      <c r="F2352" s="220"/>
      <c r="G2352" s="220">
        <v>67.78</v>
      </c>
    </row>
    <row r="2353" spans="1:7">
      <c r="A2353" s="219">
        <v>38991</v>
      </c>
      <c r="B2353" s="212" t="s">
        <v>3853</v>
      </c>
      <c r="C2353" s="219" t="s">
        <v>23</v>
      </c>
      <c r="D2353" s="219" t="s">
        <v>285</v>
      </c>
      <c r="E2353" s="348">
        <f t="shared" si="36"/>
        <v>121.96</v>
      </c>
      <c r="F2353" s="220"/>
      <c r="G2353" s="220">
        <v>121.96</v>
      </c>
    </row>
    <row r="2354" spans="1:7">
      <c r="A2354" s="219">
        <v>38433</v>
      </c>
      <c r="B2354" s="212" t="s">
        <v>3854</v>
      </c>
      <c r="C2354" s="219" t="s">
        <v>23</v>
      </c>
      <c r="D2354" s="219" t="s">
        <v>285</v>
      </c>
      <c r="E2354" s="348">
        <f t="shared" si="36"/>
        <v>6.3</v>
      </c>
      <c r="F2354" s="220"/>
      <c r="G2354" s="220">
        <v>6.3</v>
      </c>
    </row>
    <row r="2355" spans="1:7">
      <c r="A2355" s="219">
        <v>38440</v>
      </c>
      <c r="B2355" s="212" t="s">
        <v>3855</v>
      </c>
      <c r="C2355" s="219" t="s">
        <v>23</v>
      </c>
      <c r="D2355" s="219" t="s">
        <v>285</v>
      </c>
      <c r="E2355" s="348">
        <f t="shared" si="36"/>
        <v>265.8</v>
      </c>
      <c r="F2355" s="220"/>
      <c r="G2355" s="220">
        <v>265.8</v>
      </c>
    </row>
    <row r="2356" spans="1:7">
      <c r="A2356" s="219">
        <v>36359</v>
      </c>
      <c r="B2356" s="212" t="s">
        <v>3856</v>
      </c>
      <c r="C2356" s="219" t="s">
        <v>23</v>
      </c>
      <c r="D2356" s="219" t="s">
        <v>285</v>
      </c>
      <c r="E2356" s="348">
        <f t="shared" si="36"/>
        <v>1.66</v>
      </c>
      <c r="F2356" s="220"/>
      <c r="G2356" s="220">
        <v>1.66</v>
      </c>
    </row>
    <row r="2357" spans="1:7">
      <c r="A2357" s="219">
        <v>36360</v>
      </c>
      <c r="B2357" s="212" t="s">
        <v>3857</v>
      </c>
      <c r="C2357" s="219" t="s">
        <v>23</v>
      </c>
      <c r="D2357" s="219" t="s">
        <v>285</v>
      </c>
      <c r="E2357" s="348">
        <f t="shared" si="36"/>
        <v>2.23</v>
      </c>
      <c r="F2357" s="220"/>
      <c r="G2357" s="220">
        <v>2.23</v>
      </c>
    </row>
    <row r="2358" spans="1:7">
      <c r="A2358" s="219">
        <v>38434</v>
      </c>
      <c r="B2358" s="212" t="s">
        <v>3858</v>
      </c>
      <c r="C2358" s="219" t="s">
        <v>23</v>
      </c>
      <c r="D2358" s="219" t="s">
        <v>285</v>
      </c>
      <c r="E2358" s="348">
        <f t="shared" si="36"/>
        <v>3.4</v>
      </c>
      <c r="F2358" s="220"/>
      <c r="G2358" s="220">
        <v>3.4</v>
      </c>
    </row>
    <row r="2359" spans="1:7">
      <c r="A2359" s="219">
        <v>38435</v>
      </c>
      <c r="B2359" s="212" t="s">
        <v>3859</v>
      </c>
      <c r="C2359" s="219" t="s">
        <v>23</v>
      </c>
      <c r="D2359" s="219" t="s">
        <v>285</v>
      </c>
      <c r="E2359" s="348">
        <f t="shared" si="36"/>
        <v>7.64</v>
      </c>
      <c r="F2359" s="220"/>
      <c r="G2359" s="220">
        <v>7.64</v>
      </c>
    </row>
    <row r="2360" spans="1:7">
      <c r="A2360" s="219">
        <v>38436</v>
      </c>
      <c r="B2360" s="212" t="s">
        <v>3860</v>
      </c>
      <c r="C2360" s="219" t="s">
        <v>23</v>
      </c>
      <c r="D2360" s="219" t="s">
        <v>285</v>
      </c>
      <c r="E2360" s="348">
        <f t="shared" si="36"/>
        <v>12.67</v>
      </c>
      <c r="F2360" s="220"/>
      <c r="G2360" s="220">
        <v>12.67</v>
      </c>
    </row>
    <row r="2361" spans="1:7">
      <c r="A2361" s="219">
        <v>38437</v>
      </c>
      <c r="B2361" s="212" t="s">
        <v>3861</v>
      </c>
      <c r="C2361" s="219" t="s">
        <v>23</v>
      </c>
      <c r="D2361" s="219" t="s">
        <v>285</v>
      </c>
      <c r="E2361" s="348">
        <f t="shared" si="36"/>
        <v>20.56</v>
      </c>
      <c r="F2361" s="220"/>
      <c r="G2361" s="220">
        <v>20.56</v>
      </c>
    </row>
    <row r="2362" spans="1:7">
      <c r="A2362" s="219">
        <v>38438</v>
      </c>
      <c r="B2362" s="212" t="s">
        <v>3862</v>
      </c>
      <c r="C2362" s="219" t="s">
        <v>23</v>
      </c>
      <c r="D2362" s="219" t="s">
        <v>285</v>
      </c>
      <c r="E2362" s="348">
        <f t="shared" si="36"/>
        <v>59.63</v>
      </c>
      <c r="F2362" s="220"/>
      <c r="G2362" s="220">
        <v>59.63</v>
      </c>
    </row>
    <row r="2363" spans="1:7">
      <c r="A2363" s="219">
        <v>38439</v>
      </c>
      <c r="B2363" s="212" t="s">
        <v>3863</v>
      </c>
      <c r="C2363" s="219" t="s">
        <v>23</v>
      </c>
      <c r="D2363" s="219" t="s">
        <v>285</v>
      </c>
      <c r="E2363" s="348">
        <f t="shared" si="36"/>
        <v>75.77</v>
      </c>
      <c r="F2363" s="220"/>
      <c r="G2363" s="220">
        <v>75.77</v>
      </c>
    </row>
    <row r="2364" spans="1:7">
      <c r="A2364" s="219">
        <v>10836</v>
      </c>
      <c r="B2364" s="212" t="s">
        <v>3864</v>
      </c>
      <c r="C2364" s="219" t="s">
        <v>23</v>
      </c>
      <c r="D2364" s="219" t="s">
        <v>285</v>
      </c>
      <c r="E2364" s="348">
        <f t="shared" si="36"/>
        <v>20.440000000000001</v>
      </c>
      <c r="F2364" s="220">
        <v>20.440000000000001</v>
      </c>
      <c r="G2364" s="220">
        <v>21.84</v>
      </c>
    </row>
    <row r="2365" spans="1:7">
      <c r="A2365" s="219">
        <v>3510</v>
      </c>
      <c r="B2365" s="212" t="s">
        <v>3865</v>
      </c>
      <c r="C2365" s="219" t="s">
        <v>23</v>
      </c>
      <c r="D2365" s="219" t="s">
        <v>285</v>
      </c>
      <c r="E2365" s="348">
        <f t="shared" si="36"/>
        <v>13.05</v>
      </c>
      <c r="F2365" s="220">
        <v>13.05</v>
      </c>
      <c r="G2365" s="220">
        <v>12.29</v>
      </c>
    </row>
    <row r="2366" spans="1:7">
      <c r="A2366" s="219">
        <v>10835</v>
      </c>
      <c r="B2366" s="212" t="s">
        <v>3866</v>
      </c>
      <c r="C2366" s="219" t="s">
        <v>23</v>
      </c>
      <c r="D2366" s="219" t="s">
        <v>285</v>
      </c>
      <c r="E2366" s="348">
        <f t="shared" si="36"/>
        <v>5.7</v>
      </c>
      <c r="F2366" s="220">
        <v>5.7</v>
      </c>
      <c r="G2366" s="220">
        <v>6.1</v>
      </c>
    </row>
    <row r="2367" spans="1:7">
      <c r="A2367" s="219">
        <v>3485</v>
      </c>
      <c r="B2367" s="212" t="s">
        <v>3867</v>
      </c>
      <c r="C2367" s="219" t="s">
        <v>23</v>
      </c>
      <c r="D2367" s="219" t="s">
        <v>285</v>
      </c>
      <c r="E2367" s="348">
        <f t="shared" si="36"/>
        <v>13.72</v>
      </c>
      <c r="F2367" s="220">
        <v>13.72</v>
      </c>
      <c r="G2367" s="220">
        <v>12.92</v>
      </c>
    </row>
    <row r="2368" spans="1:7">
      <c r="A2368" s="219">
        <v>3475</v>
      </c>
      <c r="B2368" s="212" t="s">
        <v>3868</v>
      </c>
      <c r="C2368" s="219" t="s">
        <v>23</v>
      </c>
      <c r="D2368" s="219" t="s">
        <v>285</v>
      </c>
      <c r="E2368" s="348">
        <f t="shared" si="36"/>
        <v>4.96</v>
      </c>
      <c r="F2368" s="220">
        <v>4.96</v>
      </c>
      <c r="G2368" s="220">
        <v>4.68</v>
      </c>
    </row>
    <row r="2369" spans="1:7">
      <c r="A2369" s="219">
        <v>3534</v>
      </c>
      <c r="B2369" s="212" t="s">
        <v>3869</v>
      </c>
      <c r="C2369" s="219" t="s">
        <v>23</v>
      </c>
      <c r="D2369" s="219" t="s">
        <v>285</v>
      </c>
      <c r="E2369" s="348">
        <f t="shared" si="36"/>
        <v>7.87</v>
      </c>
      <c r="F2369" s="220">
        <v>7.87</v>
      </c>
      <c r="G2369" s="220">
        <v>7.41</v>
      </c>
    </row>
    <row r="2370" spans="1:7">
      <c r="A2370" s="219">
        <v>3482</v>
      </c>
      <c r="B2370" s="212" t="s">
        <v>3870</v>
      </c>
      <c r="C2370" s="219" t="s">
        <v>23</v>
      </c>
      <c r="D2370" s="219" t="s">
        <v>285</v>
      </c>
      <c r="E2370" s="348">
        <f t="shared" si="36"/>
        <v>5.63</v>
      </c>
      <c r="F2370" s="220">
        <v>5.63</v>
      </c>
      <c r="G2370" s="220">
        <v>5.3</v>
      </c>
    </row>
    <row r="2371" spans="1:7">
      <c r="A2371" s="219">
        <v>3543</v>
      </c>
      <c r="B2371" s="212" t="s">
        <v>3871</v>
      </c>
      <c r="C2371" s="219" t="s">
        <v>23</v>
      </c>
      <c r="D2371" s="219" t="s">
        <v>285</v>
      </c>
      <c r="E2371" s="348">
        <f t="shared" si="36"/>
        <v>1.83</v>
      </c>
      <c r="F2371" s="220">
        <v>1.83</v>
      </c>
      <c r="G2371" s="220">
        <v>1.72</v>
      </c>
    </row>
    <row r="2372" spans="1:7">
      <c r="A2372" s="219">
        <v>3505</v>
      </c>
      <c r="B2372" s="212" t="s">
        <v>3872</v>
      </c>
      <c r="C2372" s="219" t="s">
        <v>23</v>
      </c>
      <c r="D2372" s="219" t="s">
        <v>285</v>
      </c>
      <c r="E2372" s="348">
        <f t="shared" si="36"/>
        <v>2.71</v>
      </c>
      <c r="F2372" s="220">
        <v>2.71</v>
      </c>
      <c r="G2372" s="220">
        <v>2.56</v>
      </c>
    </row>
    <row r="2373" spans="1:7">
      <c r="A2373" s="219">
        <v>3521</v>
      </c>
      <c r="B2373" s="212" t="s">
        <v>3873</v>
      </c>
      <c r="C2373" s="219" t="s">
        <v>23</v>
      </c>
      <c r="D2373" s="219" t="s">
        <v>285</v>
      </c>
      <c r="E2373" s="348">
        <f t="shared" si="36"/>
        <v>2.0499999999999998</v>
      </c>
      <c r="F2373" s="220">
        <v>2.0499999999999998</v>
      </c>
      <c r="G2373" s="220">
        <v>1.93</v>
      </c>
    </row>
    <row r="2374" spans="1:7">
      <c r="A2374" s="219">
        <v>3531</v>
      </c>
      <c r="B2374" s="212" t="s">
        <v>3874</v>
      </c>
      <c r="C2374" s="219" t="s">
        <v>23</v>
      </c>
      <c r="D2374" s="219" t="s">
        <v>285</v>
      </c>
      <c r="E2374" s="348">
        <f t="shared" si="36"/>
        <v>3.9</v>
      </c>
      <c r="F2374" s="220">
        <v>3.9</v>
      </c>
      <c r="G2374" s="220">
        <v>3.67</v>
      </c>
    </row>
    <row r="2375" spans="1:7">
      <c r="A2375" s="219">
        <v>3522</v>
      </c>
      <c r="B2375" s="212" t="s">
        <v>1419</v>
      </c>
      <c r="C2375" s="219" t="s">
        <v>23</v>
      </c>
      <c r="D2375" s="219" t="s">
        <v>285</v>
      </c>
      <c r="E2375" s="348">
        <f t="shared" si="36"/>
        <v>2.5099999999999998</v>
      </c>
      <c r="F2375" s="220">
        <v>2.5099999999999998</v>
      </c>
      <c r="G2375" s="220">
        <v>2.37</v>
      </c>
    </row>
    <row r="2376" spans="1:7">
      <c r="A2376" s="219">
        <v>3527</v>
      </c>
      <c r="B2376" s="212" t="s">
        <v>3875</v>
      </c>
      <c r="C2376" s="219" t="s">
        <v>23</v>
      </c>
      <c r="D2376" s="219" t="s">
        <v>285</v>
      </c>
      <c r="E2376" s="348">
        <f t="shared" si="36"/>
        <v>13.22</v>
      </c>
      <c r="F2376" s="220">
        <v>13.22</v>
      </c>
      <c r="G2376" s="220">
        <v>12.45</v>
      </c>
    </row>
    <row r="2377" spans="1:7">
      <c r="A2377" s="219">
        <v>3530</v>
      </c>
      <c r="B2377" s="212" t="s">
        <v>3876</v>
      </c>
      <c r="C2377" s="219" t="s">
        <v>23</v>
      </c>
      <c r="D2377" s="219" t="s">
        <v>285</v>
      </c>
      <c r="E2377" s="348">
        <f t="shared" si="36"/>
        <v>214.14</v>
      </c>
      <c r="F2377" s="220">
        <v>214.14</v>
      </c>
      <c r="G2377" s="220">
        <v>201.69</v>
      </c>
    </row>
    <row r="2378" spans="1:7">
      <c r="A2378" s="219">
        <v>3542</v>
      </c>
      <c r="B2378" s="212" t="s">
        <v>3877</v>
      </c>
      <c r="C2378" s="219" t="s">
        <v>23</v>
      </c>
      <c r="D2378" s="219" t="s">
        <v>285</v>
      </c>
      <c r="E2378" s="348">
        <f t="shared" si="36"/>
        <v>0.61</v>
      </c>
      <c r="F2378" s="220">
        <v>0.61</v>
      </c>
      <c r="G2378" s="220">
        <v>0.57999999999999996</v>
      </c>
    </row>
    <row r="2379" spans="1:7">
      <c r="A2379" s="219">
        <v>3529</v>
      </c>
      <c r="B2379" s="212" t="s">
        <v>1069</v>
      </c>
      <c r="C2379" s="219" t="s">
        <v>23</v>
      </c>
      <c r="D2379" s="219" t="s">
        <v>285</v>
      </c>
      <c r="E2379" s="348">
        <f t="shared" si="36"/>
        <v>0.75</v>
      </c>
      <c r="F2379" s="220">
        <v>0.75</v>
      </c>
      <c r="G2379" s="220">
        <v>0.71</v>
      </c>
    </row>
    <row r="2380" spans="1:7">
      <c r="A2380" s="219">
        <v>3536</v>
      </c>
      <c r="B2380" s="212" t="s">
        <v>3878</v>
      </c>
      <c r="C2380" s="219" t="s">
        <v>23</v>
      </c>
      <c r="D2380" s="219" t="s">
        <v>285</v>
      </c>
      <c r="E2380" s="348">
        <f t="shared" ref="E2380:E2443" si="37">IF(F2380=0,G2380,F2380)</f>
        <v>2.5099999999999998</v>
      </c>
      <c r="F2380" s="220">
        <v>2.5099999999999998</v>
      </c>
      <c r="G2380" s="220">
        <v>2.36</v>
      </c>
    </row>
    <row r="2381" spans="1:7">
      <c r="A2381" s="219">
        <v>3535</v>
      </c>
      <c r="B2381" s="212" t="s">
        <v>1410</v>
      </c>
      <c r="C2381" s="219" t="s">
        <v>23</v>
      </c>
      <c r="D2381" s="219" t="s">
        <v>285</v>
      </c>
      <c r="E2381" s="348">
        <f t="shared" si="37"/>
        <v>6.11</v>
      </c>
      <c r="F2381" s="220">
        <v>6.11</v>
      </c>
      <c r="G2381" s="220">
        <v>5.75</v>
      </c>
    </row>
    <row r="2382" spans="1:7">
      <c r="A2382" s="219">
        <v>3540</v>
      </c>
      <c r="B2382" s="212" t="s">
        <v>1400</v>
      </c>
      <c r="C2382" s="219" t="s">
        <v>23</v>
      </c>
      <c r="D2382" s="219" t="s">
        <v>285</v>
      </c>
      <c r="E2382" s="348">
        <f t="shared" si="37"/>
        <v>5.17</v>
      </c>
      <c r="F2382" s="220">
        <v>5.17</v>
      </c>
      <c r="G2382" s="220">
        <v>4.87</v>
      </c>
    </row>
    <row r="2383" spans="1:7">
      <c r="A2383" s="219">
        <v>3539</v>
      </c>
      <c r="B2383" s="212" t="s">
        <v>3879</v>
      </c>
      <c r="C2383" s="219" t="s">
        <v>23</v>
      </c>
      <c r="D2383" s="219" t="s">
        <v>285</v>
      </c>
      <c r="E2383" s="348">
        <f t="shared" si="37"/>
        <v>29.97</v>
      </c>
      <c r="F2383" s="220">
        <v>29.97</v>
      </c>
      <c r="G2383" s="220">
        <v>28.23</v>
      </c>
    </row>
    <row r="2384" spans="1:7">
      <c r="A2384" s="219">
        <v>3513</v>
      </c>
      <c r="B2384" s="212" t="s">
        <v>3880</v>
      </c>
      <c r="C2384" s="219" t="s">
        <v>23</v>
      </c>
      <c r="D2384" s="219" t="s">
        <v>285</v>
      </c>
      <c r="E2384" s="348">
        <f t="shared" si="37"/>
        <v>105.68</v>
      </c>
      <c r="F2384" s="220">
        <v>105.68</v>
      </c>
      <c r="G2384" s="220">
        <v>99.54</v>
      </c>
    </row>
    <row r="2385" spans="1:7">
      <c r="A2385" s="219">
        <v>3516</v>
      </c>
      <c r="B2385" s="212" t="s">
        <v>1430</v>
      </c>
      <c r="C2385" s="219" t="s">
        <v>23</v>
      </c>
      <c r="D2385" s="219" t="s">
        <v>285</v>
      </c>
      <c r="E2385" s="348">
        <f t="shared" si="37"/>
        <v>2.35</v>
      </c>
      <c r="F2385" s="220">
        <v>2.35</v>
      </c>
      <c r="G2385" s="220">
        <v>2.52</v>
      </c>
    </row>
    <row r="2386" spans="1:7">
      <c r="A2386" s="219">
        <v>3517</v>
      </c>
      <c r="B2386" s="212" t="s">
        <v>3881</v>
      </c>
      <c r="C2386" s="219" t="s">
        <v>23</v>
      </c>
      <c r="D2386" s="219" t="s">
        <v>285</v>
      </c>
      <c r="E2386" s="348">
        <f t="shared" si="37"/>
        <v>2.12</v>
      </c>
      <c r="F2386" s="220">
        <v>2.12</v>
      </c>
      <c r="G2386" s="220">
        <v>2.27</v>
      </c>
    </row>
    <row r="2387" spans="1:7">
      <c r="A2387" s="219">
        <v>3515</v>
      </c>
      <c r="B2387" s="212" t="s">
        <v>3882</v>
      </c>
      <c r="C2387" s="219" t="s">
        <v>23</v>
      </c>
      <c r="D2387" s="219" t="s">
        <v>285</v>
      </c>
      <c r="E2387" s="348">
        <f t="shared" si="37"/>
        <v>6.74</v>
      </c>
      <c r="F2387" s="220">
        <v>6.74</v>
      </c>
      <c r="G2387" s="220">
        <v>6.35</v>
      </c>
    </row>
    <row r="2388" spans="1:7">
      <c r="A2388" s="219">
        <v>20147</v>
      </c>
      <c r="B2388" s="212" t="s">
        <v>3883</v>
      </c>
      <c r="C2388" s="219" t="s">
        <v>23</v>
      </c>
      <c r="D2388" s="219" t="s">
        <v>285</v>
      </c>
      <c r="E2388" s="348">
        <f t="shared" si="37"/>
        <v>5.54</v>
      </c>
      <c r="F2388" s="220">
        <v>5.54</v>
      </c>
      <c r="G2388" s="220">
        <v>5.22</v>
      </c>
    </row>
    <row r="2389" spans="1:7">
      <c r="A2389" s="219">
        <v>3524</v>
      </c>
      <c r="B2389" s="212" t="s">
        <v>1372</v>
      </c>
      <c r="C2389" s="219" t="s">
        <v>23</v>
      </c>
      <c r="D2389" s="219" t="s">
        <v>285</v>
      </c>
      <c r="E2389" s="348">
        <f t="shared" si="37"/>
        <v>8.35</v>
      </c>
      <c r="F2389" s="220">
        <v>8.35</v>
      </c>
      <c r="G2389" s="220">
        <v>7.86</v>
      </c>
    </row>
    <row r="2390" spans="1:7">
      <c r="A2390" s="219">
        <v>3532</v>
      </c>
      <c r="B2390" s="212" t="s">
        <v>3884</v>
      </c>
      <c r="C2390" s="219" t="s">
        <v>23</v>
      </c>
      <c r="D2390" s="219" t="s">
        <v>285</v>
      </c>
      <c r="E2390" s="348">
        <f t="shared" si="37"/>
        <v>19.29</v>
      </c>
      <c r="F2390" s="220">
        <v>19.29</v>
      </c>
      <c r="G2390" s="220">
        <v>18.16</v>
      </c>
    </row>
    <row r="2391" spans="1:7">
      <c r="A2391" s="219">
        <v>3528</v>
      </c>
      <c r="B2391" s="212" t="s">
        <v>1433</v>
      </c>
      <c r="C2391" s="219" t="s">
        <v>23</v>
      </c>
      <c r="D2391" s="219" t="s">
        <v>285</v>
      </c>
      <c r="E2391" s="348">
        <f t="shared" si="37"/>
        <v>9.1999999999999993</v>
      </c>
      <c r="F2391" s="220">
        <v>9.1999999999999993</v>
      </c>
      <c r="G2391" s="220">
        <v>9.83</v>
      </c>
    </row>
    <row r="2392" spans="1:7">
      <c r="A2392" s="219">
        <v>37952</v>
      </c>
      <c r="B2392" s="212" t="s">
        <v>3885</v>
      </c>
      <c r="C2392" s="219" t="s">
        <v>23</v>
      </c>
      <c r="D2392" s="219" t="s">
        <v>285</v>
      </c>
      <c r="E2392" s="348">
        <f t="shared" si="37"/>
        <v>65.94</v>
      </c>
      <c r="F2392" s="220">
        <v>65.94</v>
      </c>
      <c r="G2392" s="220">
        <v>70.47</v>
      </c>
    </row>
    <row r="2393" spans="1:7">
      <c r="A2393" s="219">
        <v>37951</v>
      </c>
      <c r="B2393" s="212" t="s">
        <v>3886</v>
      </c>
      <c r="C2393" s="219" t="s">
        <v>23</v>
      </c>
      <c r="D2393" s="219" t="s">
        <v>285</v>
      </c>
      <c r="E2393" s="348">
        <f t="shared" si="37"/>
        <v>2.48</v>
      </c>
      <c r="F2393" s="220">
        <v>2.48</v>
      </c>
      <c r="G2393" s="220">
        <v>2.65</v>
      </c>
    </row>
    <row r="2394" spans="1:7">
      <c r="A2394" s="219">
        <v>3518</v>
      </c>
      <c r="B2394" s="212" t="s">
        <v>1431</v>
      </c>
      <c r="C2394" s="219" t="s">
        <v>23</v>
      </c>
      <c r="D2394" s="219" t="s">
        <v>285</v>
      </c>
      <c r="E2394" s="348">
        <f t="shared" si="37"/>
        <v>3.81</v>
      </c>
      <c r="F2394" s="220">
        <v>3.81</v>
      </c>
      <c r="G2394" s="220">
        <v>4.07</v>
      </c>
    </row>
    <row r="2395" spans="1:7">
      <c r="A2395" s="219">
        <v>3519</v>
      </c>
      <c r="B2395" s="212" t="s">
        <v>3887</v>
      </c>
      <c r="C2395" s="219" t="s">
        <v>23</v>
      </c>
      <c r="D2395" s="219" t="s">
        <v>285</v>
      </c>
      <c r="E2395" s="348">
        <f t="shared" si="37"/>
        <v>7.98</v>
      </c>
      <c r="F2395" s="220">
        <v>7.98</v>
      </c>
      <c r="G2395" s="220">
        <v>8.5299999999999994</v>
      </c>
    </row>
    <row r="2396" spans="1:7">
      <c r="A2396" s="219">
        <v>3520</v>
      </c>
      <c r="B2396" s="212" t="s">
        <v>1432</v>
      </c>
      <c r="C2396" s="219" t="s">
        <v>23</v>
      </c>
      <c r="D2396" s="219" t="s">
        <v>285</v>
      </c>
      <c r="E2396" s="348">
        <f t="shared" si="37"/>
        <v>8.36</v>
      </c>
      <c r="F2396" s="220">
        <v>8.36</v>
      </c>
      <c r="G2396" s="220">
        <v>8.94</v>
      </c>
    </row>
    <row r="2397" spans="1:7">
      <c r="A2397" s="219">
        <v>37950</v>
      </c>
      <c r="B2397" s="212" t="s">
        <v>3888</v>
      </c>
      <c r="C2397" s="219" t="s">
        <v>23</v>
      </c>
      <c r="D2397" s="219" t="s">
        <v>285</v>
      </c>
      <c r="E2397" s="348">
        <f t="shared" si="37"/>
        <v>60.71</v>
      </c>
      <c r="F2397" s="220">
        <v>60.71</v>
      </c>
      <c r="G2397" s="220">
        <v>64.88</v>
      </c>
    </row>
    <row r="2398" spans="1:7">
      <c r="A2398" s="219">
        <v>37949</v>
      </c>
      <c r="B2398" s="212" t="s">
        <v>3889</v>
      </c>
      <c r="C2398" s="219" t="s">
        <v>23</v>
      </c>
      <c r="D2398" s="219" t="s">
        <v>285</v>
      </c>
      <c r="E2398" s="348">
        <f t="shared" si="37"/>
        <v>2.2400000000000002</v>
      </c>
      <c r="F2398" s="220">
        <v>2.2400000000000002</v>
      </c>
      <c r="G2398" s="220">
        <v>2.39</v>
      </c>
    </row>
    <row r="2399" spans="1:7">
      <c r="A2399" s="219">
        <v>3526</v>
      </c>
      <c r="B2399" s="212" t="s">
        <v>323</v>
      </c>
      <c r="C2399" s="219" t="s">
        <v>23</v>
      </c>
      <c r="D2399" s="219" t="s">
        <v>285</v>
      </c>
      <c r="E2399" s="348">
        <f t="shared" si="37"/>
        <v>3.08</v>
      </c>
      <c r="F2399" s="220">
        <v>3.08</v>
      </c>
      <c r="G2399" s="220">
        <v>3.29</v>
      </c>
    </row>
    <row r="2400" spans="1:7">
      <c r="A2400" s="219">
        <v>3509</v>
      </c>
      <c r="B2400" s="212" t="s">
        <v>324</v>
      </c>
      <c r="C2400" s="219" t="s">
        <v>23</v>
      </c>
      <c r="D2400" s="219" t="s">
        <v>285</v>
      </c>
      <c r="E2400" s="348">
        <f t="shared" si="37"/>
        <v>7</v>
      </c>
      <c r="F2400" s="220">
        <v>7</v>
      </c>
      <c r="G2400" s="220">
        <v>7.48</v>
      </c>
    </row>
    <row r="2401" spans="1:7">
      <c r="A2401" s="219">
        <v>20151</v>
      </c>
      <c r="B2401" s="212" t="s">
        <v>3890</v>
      </c>
      <c r="C2401" s="219" t="s">
        <v>23</v>
      </c>
      <c r="D2401" s="219" t="s">
        <v>285</v>
      </c>
      <c r="E2401" s="348">
        <f t="shared" si="37"/>
        <v>20.56</v>
      </c>
      <c r="F2401" s="220">
        <v>20.56</v>
      </c>
      <c r="G2401" s="220">
        <v>21.98</v>
      </c>
    </row>
    <row r="2402" spans="1:7">
      <c r="A2402" s="219">
        <v>20152</v>
      </c>
      <c r="B2402" s="212" t="s">
        <v>3891</v>
      </c>
      <c r="C2402" s="219" t="s">
        <v>23</v>
      </c>
      <c r="D2402" s="219" t="s">
        <v>285</v>
      </c>
      <c r="E2402" s="348">
        <f t="shared" si="37"/>
        <v>74.41</v>
      </c>
      <c r="F2402" s="220">
        <v>74.41</v>
      </c>
      <c r="G2402" s="220">
        <v>79.52</v>
      </c>
    </row>
    <row r="2403" spans="1:7">
      <c r="A2403" s="219">
        <v>20148</v>
      </c>
      <c r="B2403" s="212" t="s">
        <v>3892</v>
      </c>
      <c r="C2403" s="219" t="s">
        <v>23</v>
      </c>
      <c r="D2403" s="219" t="s">
        <v>285</v>
      </c>
      <c r="E2403" s="348">
        <f t="shared" si="37"/>
        <v>4.04</v>
      </c>
      <c r="F2403" s="220">
        <v>4.04</v>
      </c>
      <c r="G2403" s="220">
        <v>4.32</v>
      </c>
    </row>
    <row r="2404" spans="1:7">
      <c r="A2404" s="219">
        <v>20149</v>
      </c>
      <c r="B2404" s="212" t="s">
        <v>1454</v>
      </c>
      <c r="C2404" s="219" t="s">
        <v>23</v>
      </c>
      <c r="D2404" s="219" t="s">
        <v>285</v>
      </c>
      <c r="E2404" s="348">
        <f t="shared" si="37"/>
        <v>6.75</v>
      </c>
      <c r="F2404" s="220">
        <v>6.75</v>
      </c>
      <c r="G2404" s="220">
        <v>7.22</v>
      </c>
    </row>
    <row r="2405" spans="1:7">
      <c r="A2405" s="219">
        <v>20150</v>
      </c>
      <c r="B2405" s="212" t="s">
        <v>3893</v>
      </c>
      <c r="C2405" s="219" t="s">
        <v>23</v>
      </c>
      <c r="D2405" s="219" t="s">
        <v>285</v>
      </c>
      <c r="E2405" s="348">
        <f t="shared" si="37"/>
        <v>17.399999999999999</v>
      </c>
      <c r="F2405" s="220">
        <v>17.399999999999999</v>
      </c>
      <c r="G2405" s="220">
        <v>18.600000000000001</v>
      </c>
    </row>
    <row r="2406" spans="1:7">
      <c r="A2406" s="219">
        <v>20157</v>
      </c>
      <c r="B2406" s="212" t="s">
        <v>3894</v>
      </c>
      <c r="C2406" s="219" t="s">
        <v>23</v>
      </c>
      <c r="D2406" s="219" t="s">
        <v>285</v>
      </c>
      <c r="E2406" s="348">
        <f t="shared" si="37"/>
        <v>19.53</v>
      </c>
      <c r="F2406" s="220">
        <v>19.53</v>
      </c>
      <c r="G2406" s="220">
        <v>20.87</v>
      </c>
    </row>
    <row r="2407" spans="1:7">
      <c r="A2407" s="219">
        <v>20158</v>
      </c>
      <c r="B2407" s="212" t="s">
        <v>3895</v>
      </c>
      <c r="C2407" s="219" t="s">
        <v>23</v>
      </c>
      <c r="D2407" s="219" t="s">
        <v>285</v>
      </c>
      <c r="E2407" s="348">
        <f t="shared" si="37"/>
        <v>77.569999999999993</v>
      </c>
      <c r="F2407" s="220">
        <v>77.569999999999993</v>
      </c>
      <c r="G2407" s="220">
        <v>82.89</v>
      </c>
    </row>
    <row r="2408" spans="1:7">
      <c r="A2408" s="219">
        <v>20154</v>
      </c>
      <c r="B2408" s="212" t="s">
        <v>3896</v>
      </c>
      <c r="C2408" s="219" t="s">
        <v>23</v>
      </c>
      <c r="D2408" s="219" t="s">
        <v>285</v>
      </c>
      <c r="E2408" s="348">
        <f t="shared" si="37"/>
        <v>3.96</v>
      </c>
      <c r="F2408" s="220">
        <v>3.96</v>
      </c>
      <c r="G2408" s="220">
        <v>4.2300000000000004</v>
      </c>
    </row>
    <row r="2409" spans="1:7">
      <c r="A2409" s="219">
        <v>20155</v>
      </c>
      <c r="B2409" s="212" t="s">
        <v>1453</v>
      </c>
      <c r="C2409" s="219" t="s">
        <v>23</v>
      </c>
      <c r="D2409" s="219" t="s">
        <v>285</v>
      </c>
      <c r="E2409" s="348">
        <f t="shared" si="37"/>
        <v>6.03</v>
      </c>
      <c r="F2409" s="220">
        <v>6.03</v>
      </c>
      <c r="G2409" s="220">
        <v>6.44</v>
      </c>
    </row>
    <row r="2410" spans="1:7">
      <c r="A2410" s="219">
        <v>20156</v>
      </c>
      <c r="B2410" s="212" t="s">
        <v>3897</v>
      </c>
      <c r="C2410" s="219" t="s">
        <v>23</v>
      </c>
      <c r="D2410" s="219" t="s">
        <v>285</v>
      </c>
      <c r="E2410" s="348">
        <f t="shared" si="37"/>
        <v>16.940000000000001</v>
      </c>
      <c r="F2410" s="220">
        <v>16.940000000000001</v>
      </c>
      <c r="G2410" s="220">
        <v>18.11</v>
      </c>
    </row>
    <row r="2411" spans="1:7">
      <c r="A2411" s="219">
        <v>3499</v>
      </c>
      <c r="B2411" s="212" t="s">
        <v>3898</v>
      </c>
      <c r="C2411" s="219" t="s">
        <v>23</v>
      </c>
      <c r="D2411" s="219" t="s">
        <v>285</v>
      </c>
      <c r="E2411" s="348">
        <f t="shared" si="37"/>
        <v>1.17</v>
      </c>
      <c r="F2411" s="220">
        <v>1.17</v>
      </c>
      <c r="G2411" s="220">
        <v>1.1000000000000001</v>
      </c>
    </row>
    <row r="2412" spans="1:7">
      <c r="A2412" s="219">
        <v>3500</v>
      </c>
      <c r="B2412" s="212" t="s">
        <v>1426</v>
      </c>
      <c r="C2412" s="219" t="s">
        <v>23</v>
      </c>
      <c r="D2412" s="219" t="s">
        <v>285</v>
      </c>
      <c r="E2412" s="348">
        <f t="shared" si="37"/>
        <v>1.55</v>
      </c>
      <c r="F2412" s="220">
        <v>1.55</v>
      </c>
      <c r="G2412" s="220">
        <v>1.46</v>
      </c>
    </row>
    <row r="2413" spans="1:7">
      <c r="A2413" s="219">
        <v>3501</v>
      </c>
      <c r="B2413" s="212" t="s">
        <v>3899</v>
      </c>
      <c r="C2413" s="219" t="s">
        <v>23</v>
      </c>
      <c r="D2413" s="219" t="s">
        <v>285</v>
      </c>
      <c r="E2413" s="348">
        <f t="shared" si="37"/>
        <v>4.29</v>
      </c>
      <c r="F2413" s="220">
        <v>4.29</v>
      </c>
      <c r="G2413" s="220">
        <v>4.04</v>
      </c>
    </row>
    <row r="2414" spans="1:7">
      <c r="A2414" s="219">
        <v>3502</v>
      </c>
      <c r="B2414" s="212" t="s">
        <v>3900</v>
      </c>
      <c r="C2414" s="219" t="s">
        <v>23</v>
      </c>
      <c r="D2414" s="219" t="s">
        <v>285</v>
      </c>
      <c r="E2414" s="348">
        <f t="shared" si="37"/>
        <v>6.17</v>
      </c>
      <c r="F2414" s="220">
        <v>6.17</v>
      </c>
      <c r="G2414" s="220">
        <v>5.81</v>
      </c>
    </row>
    <row r="2415" spans="1:7">
      <c r="A2415" s="219">
        <v>3503</v>
      </c>
      <c r="B2415" s="212" t="s">
        <v>3901</v>
      </c>
      <c r="C2415" s="219" t="s">
        <v>23</v>
      </c>
      <c r="D2415" s="219" t="s">
        <v>285</v>
      </c>
      <c r="E2415" s="348">
        <f t="shared" si="37"/>
        <v>7.75</v>
      </c>
      <c r="F2415" s="220">
        <v>7.75</v>
      </c>
      <c r="G2415" s="220">
        <v>7.3</v>
      </c>
    </row>
    <row r="2416" spans="1:7">
      <c r="A2416" s="219">
        <v>3477</v>
      </c>
      <c r="B2416" s="212" t="s">
        <v>3902</v>
      </c>
      <c r="C2416" s="219" t="s">
        <v>23</v>
      </c>
      <c r="D2416" s="219" t="s">
        <v>285</v>
      </c>
      <c r="E2416" s="348">
        <f t="shared" si="37"/>
        <v>28.16</v>
      </c>
      <c r="F2416" s="220">
        <v>28.16</v>
      </c>
      <c r="G2416" s="220">
        <v>26.52</v>
      </c>
    </row>
    <row r="2417" spans="1:7">
      <c r="A2417" s="219">
        <v>3478</v>
      </c>
      <c r="B2417" s="212" t="s">
        <v>3903</v>
      </c>
      <c r="C2417" s="219" t="s">
        <v>23</v>
      </c>
      <c r="D2417" s="219" t="s">
        <v>285</v>
      </c>
      <c r="E2417" s="348">
        <f t="shared" si="37"/>
        <v>67.52</v>
      </c>
      <c r="F2417" s="220">
        <v>67.52</v>
      </c>
      <c r="G2417" s="220">
        <v>63.6</v>
      </c>
    </row>
    <row r="2418" spans="1:7">
      <c r="A2418" s="219">
        <v>3525</v>
      </c>
      <c r="B2418" s="212" t="s">
        <v>3904</v>
      </c>
      <c r="C2418" s="219" t="s">
        <v>23</v>
      </c>
      <c r="D2418" s="219" t="s">
        <v>285</v>
      </c>
      <c r="E2418" s="348">
        <f t="shared" si="37"/>
        <v>83.33</v>
      </c>
      <c r="F2418" s="220">
        <v>83.33</v>
      </c>
      <c r="G2418" s="220">
        <v>78.489999999999995</v>
      </c>
    </row>
    <row r="2419" spans="1:7">
      <c r="A2419" s="219">
        <v>3511</v>
      </c>
      <c r="B2419" s="212" t="s">
        <v>1381</v>
      </c>
      <c r="C2419" s="219" t="s">
        <v>23</v>
      </c>
      <c r="D2419" s="219" t="s">
        <v>285</v>
      </c>
      <c r="E2419" s="348">
        <f t="shared" si="37"/>
        <v>88.39</v>
      </c>
      <c r="F2419" s="220">
        <v>88.39</v>
      </c>
      <c r="G2419" s="220">
        <v>83.25</v>
      </c>
    </row>
    <row r="2420" spans="1:7">
      <c r="A2420" s="219">
        <v>38913</v>
      </c>
      <c r="B2420" s="212" t="s">
        <v>1629</v>
      </c>
      <c r="C2420" s="219" t="s">
        <v>23</v>
      </c>
      <c r="D2420" s="219" t="s">
        <v>285</v>
      </c>
      <c r="E2420" s="348">
        <f t="shared" si="37"/>
        <v>11.37</v>
      </c>
      <c r="F2420" s="220"/>
      <c r="G2420" s="220">
        <v>11.37</v>
      </c>
    </row>
    <row r="2421" spans="1:7">
      <c r="A2421" s="219">
        <v>38914</v>
      </c>
      <c r="B2421" s="212" t="s">
        <v>3905</v>
      </c>
      <c r="C2421" s="219" t="s">
        <v>23</v>
      </c>
      <c r="D2421" s="219" t="s">
        <v>285</v>
      </c>
      <c r="E2421" s="348">
        <f t="shared" si="37"/>
        <v>13.96</v>
      </c>
      <c r="F2421" s="220"/>
      <c r="G2421" s="220">
        <v>13.96</v>
      </c>
    </row>
    <row r="2422" spans="1:7">
      <c r="A2422" s="219">
        <v>38915</v>
      </c>
      <c r="B2422" s="212" t="s">
        <v>3906</v>
      </c>
      <c r="C2422" s="219" t="s">
        <v>23</v>
      </c>
      <c r="D2422" s="219" t="s">
        <v>285</v>
      </c>
      <c r="E2422" s="348">
        <f t="shared" si="37"/>
        <v>26.9</v>
      </c>
      <c r="F2422" s="220"/>
      <c r="G2422" s="220">
        <v>26.9</v>
      </c>
    </row>
    <row r="2423" spans="1:7">
      <c r="A2423" s="219">
        <v>38916</v>
      </c>
      <c r="B2423" s="212" t="s">
        <v>3907</v>
      </c>
      <c r="C2423" s="219" t="s">
        <v>23</v>
      </c>
      <c r="D2423" s="219" t="s">
        <v>285</v>
      </c>
      <c r="E2423" s="348">
        <f t="shared" si="37"/>
        <v>37.229999999999997</v>
      </c>
      <c r="F2423" s="220"/>
      <c r="G2423" s="220">
        <v>37.229999999999997</v>
      </c>
    </row>
    <row r="2424" spans="1:7">
      <c r="A2424" s="219">
        <v>39300</v>
      </c>
      <c r="B2424" s="212" t="s">
        <v>3908</v>
      </c>
      <c r="C2424" s="219" t="s">
        <v>23</v>
      </c>
      <c r="D2424" s="219" t="s">
        <v>285</v>
      </c>
      <c r="E2424" s="348">
        <f t="shared" si="37"/>
        <v>10.15</v>
      </c>
      <c r="F2424" s="220"/>
      <c r="G2424" s="220">
        <v>10.15</v>
      </c>
    </row>
    <row r="2425" spans="1:7">
      <c r="A2425" s="219">
        <v>39301</v>
      </c>
      <c r="B2425" s="212" t="s">
        <v>3909</v>
      </c>
      <c r="C2425" s="219" t="s">
        <v>23</v>
      </c>
      <c r="D2425" s="219" t="s">
        <v>285</v>
      </c>
      <c r="E2425" s="348">
        <f t="shared" si="37"/>
        <v>13.59</v>
      </c>
      <c r="F2425" s="220"/>
      <c r="G2425" s="220">
        <v>13.59</v>
      </c>
    </row>
    <row r="2426" spans="1:7">
      <c r="A2426" s="219">
        <v>39302</v>
      </c>
      <c r="B2426" s="212" t="s">
        <v>3910</v>
      </c>
      <c r="C2426" s="219" t="s">
        <v>23</v>
      </c>
      <c r="D2426" s="219" t="s">
        <v>285</v>
      </c>
      <c r="E2426" s="348">
        <f t="shared" si="37"/>
        <v>24.7</v>
      </c>
      <c r="F2426" s="220"/>
      <c r="G2426" s="220">
        <v>24.7</v>
      </c>
    </row>
    <row r="2427" spans="1:7">
      <c r="A2427" s="219">
        <v>38941</v>
      </c>
      <c r="B2427" s="212" t="s">
        <v>3911</v>
      </c>
      <c r="C2427" s="219" t="s">
        <v>23</v>
      </c>
      <c r="D2427" s="219" t="s">
        <v>285</v>
      </c>
      <c r="E2427" s="348">
        <f t="shared" si="37"/>
        <v>18.34</v>
      </c>
      <c r="F2427" s="220"/>
      <c r="G2427" s="220">
        <v>18.34</v>
      </c>
    </row>
    <row r="2428" spans="1:7">
      <c r="A2428" s="219">
        <v>38923</v>
      </c>
      <c r="B2428" s="212" t="s">
        <v>3912</v>
      </c>
      <c r="C2428" s="219" t="s">
        <v>23</v>
      </c>
      <c r="D2428" s="219" t="s">
        <v>285</v>
      </c>
      <c r="E2428" s="348">
        <f t="shared" si="37"/>
        <v>12.17</v>
      </c>
      <c r="F2428" s="220"/>
      <c r="G2428" s="220">
        <v>12.17</v>
      </c>
    </row>
    <row r="2429" spans="1:7">
      <c r="A2429" s="219">
        <v>38925</v>
      </c>
      <c r="B2429" s="212" t="s">
        <v>3913</v>
      </c>
      <c r="C2429" s="219" t="s">
        <v>23</v>
      </c>
      <c r="D2429" s="219" t="s">
        <v>285</v>
      </c>
      <c r="E2429" s="348">
        <f t="shared" si="37"/>
        <v>14.12</v>
      </c>
      <c r="F2429" s="220"/>
      <c r="G2429" s="220">
        <v>14.12</v>
      </c>
    </row>
    <row r="2430" spans="1:7">
      <c r="A2430" s="219">
        <v>38926</v>
      </c>
      <c r="B2430" s="212" t="s">
        <v>3914</v>
      </c>
      <c r="C2430" s="219" t="s">
        <v>23</v>
      </c>
      <c r="D2430" s="219" t="s">
        <v>285</v>
      </c>
      <c r="E2430" s="348">
        <f t="shared" si="37"/>
        <v>16.739999999999998</v>
      </c>
      <c r="F2430" s="220"/>
      <c r="G2430" s="220">
        <v>16.739999999999998</v>
      </c>
    </row>
    <row r="2431" spans="1:7">
      <c r="A2431" s="219">
        <v>38927</v>
      </c>
      <c r="B2431" s="212" t="s">
        <v>3915</v>
      </c>
      <c r="C2431" s="219" t="s">
        <v>23</v>
      </c>
      <c r="D2431" s="219" t="s">
        <v>285</v>
      </c>
      <c r="E2431" s="348">
        <f t="shared" si="37"/>
        <v>21.14</v>
      </c>
      <c r="F2431" s="220"/>
      <c r="G2431" s="220">
        <v>21.14</v>
      </c>
    </row>
    <row r="2432" spans="1:7">
      <c r="A2432" s="219">
        <v>39304</v>
      </c>
      <c r="B2432" s="212" t="s">
        <v>3916</v>
      </c>
      <c r="C2432" s="219" t="s">
        <v>23</v>
      </c>
      <c r="D2432" s="219" t="s">
        <v>285</v>
      </c>
      <c r="E2432" s="348">
        <f t="shared" si="37"/>
        <v>12.01</v>
      </c>
      <c r="F2432" s="220"/>
      <c r="G2432" s="220">
        <v>12.01</v>
      </c>
    </row>
    <row r="2433" spans="1:7">
      <c r="A2433" s="219">
        <v>39305</v>
      </c>
      <c r="B2433" s="212" t="s">
        <v>3917</v>
      </c>
      <c r="C2433" s="219" t="s">
        <v>23</v>
      </c>
      <c r="D2433" s="219" t="s">
        <v>285</v>
      </c>
      <c r="E2433" s="348">
        <f t="shared" si="37"/>
        <v>13.17</v>
      </c>
      <c r="F2433" s="220"/>
      <c r="G2433" s="220">
        <v>13.17</v>
      </c>
    </row>
    <row r="2434" spans="1:7">
      <c r="A2434" s="219">
        <v>39306</v>
      </c>
      <c r="B2434" s="212" t="s">
        <v>3918</v>
      </c>
      <c r="C2434" s="219" t="s">
        <v>23</v>
      </c>
      <c r="D2434" s="219" t="s">
        <v>285</v>
      </c>
      <c r="E2434" s="348">
        <f t="shared" si="37"/>
        <v>17.71</v>
      </c>
      <c r="F2434" s="220"/>
      <c r="G2434" s="220">
        <v>17.71</v>
      </c>
    </row>
    <row r="2435" spans="1:7">
      <c r="A2435" s="219">
        <v>38928</v>
      </c>
      <c r="B2435" s="212" t="s">
        <v>3919</v>
      </c>
      <c r="C2435" s="219" t="s">
        <v>23</v>
      </c>
      <c r="D2435" s="219" t="s">
        <v>285</v>
      </c>
      <c r="E2435" s="348">
        <f t="shared" si="37"/>
        <v>23.4</v>
      </c>
      <c r="F2435" s="220"/>
      <c r="G2435" s="220">
        <v>23.4</v>
      </c>
    </row>
    <row r="2436" spans="1:7">
      <c r="A2436" s="219">
        <v>38917</v>
      </c>
      <c r="B2436" s="212" t="s">
        <v>3920</v>
      </c>
      <c r="C2436" s="219" t="s">
        <v>23</v>
      </c>
      <c r="D2436" s="219" t="s">
        <v>285</v>
      </c>
      <c r="E2436" s="348">
        <f t="shared" si="37"/>
        <v>13.08</v>
      </c>
      <c r="F2436" s="220"/>
      <c r="G2436" s="220">
        <v>13.08</v>
      </c>
    </row>
    <row r="2437" spans="1:7">
      <c r="A2437" s="219">
        <v>38919</v>
      </c>
      <c r="B2437" s="212" t="s">
        <v>3921</v>
      </c>
      <c r="C2437" s="219" t="s">
        <v>23</v>
      </c>
      <c r="D2437" s="219" t="s">
        <v>285</v>
      </c>
      <c r="E2437" s="348">
        <f t="shared" si="37"/>
        <v>15.35</v>
      </c>
      <c r="F2437" s="220"/>
      <c r="G2437" s="220">
        <v>15.35</v>
      </c>
    </row>
    <row r="2438" spans="1:7">
      <c r="A2438" s="219">
        <v>38922</v>
      </c>
      <c r="B2438" s="212" t="s">
        <v>3922</v>
      </c>
      <c r="C2438" s="219" t="s">
        <v>23</v>
      </c>
      <c r="D2438" s="219" t="s">
        <v>285</v>
      </c>
      <c r="E2438" s="348">
        <f t="shared" si="37"/>
        <v>20.6</v>
      </c>
      <c r="F2438" s="220"/>
      <c r="G2438" s="220">
        <v>20.6</v>
      </c>
    </row>
    <row r="2439" spans="1:7">
      <c r="A2439" s="219">
        <v>12032</v>
      </c>
      <c r="B2439" s="212" t="s">
        <v>3923</v>
      </c>
      <c r="C2439" s="219" t="s">
        <v>489</v>
      </c>
      <c r="D2439" s="219" t="s">
        <v>285</v>
      </c>
      <c r="E2439" s="348">
        <f t="shared" si="37"/>
        <v>59.8</v>
      </c>
      <c r="F2439" s="220">
        <v>59.8</v>
      </c>
      <c r="G2439" s="220">
        <v>54.48</v>
      </c>
    </row>
    <row r="2440" spans="1:7">
      <c r="A2440" s="219">
        <v>12030</v>
      </c>
      <c r="B2440" s="212" t="s">
        <v>3924</v>
      </c>
      <c r="C2440" s="219" t="s">
        <v>489</v>
      </c>
      <c r="D2440" s="219" t="s">
        <v>285</v>
      </c>
      <c r="E2440" s="348">
        <f t="shared" si="37"/>
        <v>56.19</v>
      </c>
      <c r="F2440" s="220">
        <v>56.19</v>
      </c>
      <c r="G2440" s="220">
        <v>51.19</v>
      </c>
    </row>
    <row r="2441" spans="1:7">
      <c r="A2441" s="219">
        <v>14157</v>
      </c>
      <c r="B2441" s="212" t="s">
        <v>3925</v>
      </c>
      <c r="C2441" s="219" t="s">
        <v>23</v>
      </c>
      <c r="D2441" s="219" t="s">
        <v>285</v>
      </c>
      <c r="E2441" s="348">
        <f t="shared" si="37"/>
        <v>1.41</v>
      </c>
      <c r="F2441" s="220"/>
      <c r="G2441" s="220">
        <v>1.41</v>
      </c>
    </row>
    <row r="2442" spans="1:7">
      <c r="A2442" s="219">
        <v>10908</v>
      </c>
      <c r="B2442" s="212" t="s">
        <v>1462</v>
      </c>
      <c r="C2442" s="219" t="s">
        <v>23</v>
      </c>
      <c r="D2442" s="219" t="s">
        <v>285</v>
      </c>
      <c r="E2442" s="348">
        <f t="shared" si="37"/>
        <v>19.2</v>
      </c>
      <c r="F2442" s="220">
        <v>19.2</v>
      </c>
      <c r="G2442" s="220">
        <v>20.52</v>
      </c>
    </row>
    <row r="2443" spans="1:7">
      <c r="A2443" s="219">
        <v>10909</v>
      </c>
      <c r="B2443" s="212" t="s">
        <v>325</v>
      </c>
      <c r="C2443" s="219" t="s">
        <v>23</v>
      </c>
      <c r="D2443" s="219" t="s">
        <v>285</v>
      </c>
      <c r="E2443" s="348">
        <f t="shared" si="37"/>
        <v>22.34</v>
      </c>
      <c r="F2443" s="220">
        <v>22.34</v>
      </c>
      <c r="G2443" s="220">
        <v>23.87</v>
      </c>
    </row>
    <row r="2444" spans="1:7">
      <c r="A2444" s="219">
        <v>3669</v>
      </c>
      <c r="B2444" s="212" t="s">
        <v>326</v>
      </c>
      <c r="C2444" s="219" t="s">
        <v>23</v>
      </c>
      <c r="D2444" s="219" t="s">
        <v>285</v>
      </c>
      <c r="E2444" s="348">
        <f t="shared" ref="E2444:E2507" si="38">IF(F2444=0,G2444,F2444)</f>
        <v>13.72</v>
      </c>
      <c r="F2444" s="220">
        <v>13.72</v>
      </c>
      <c r="G2444" s="220">
        <v>14.66</v>
      </c>
    </row>
    <row r="2445" spans="1:7">
      <c r="A2445" s="219">
        <v>20139</v>
      </c>
      <c r="B2445" s="212" t="s">
        <v>3926</v>
      </c>
      <c r="C2445" s="219" t="s">
        <v>23</v>
      </c>
      <c r="D2445" s="219" t="s">
        <v>285</v>
      </c>
      <c r="E2445" s="348">
        <f t="shared" si="38"/>
        <v>118.01</v>
      </c>
      <c r="F2445" s="220">
        <v>118.01</v>
      </c>
      <c r="G2445" s="220">
        <v>126.11</v>
      </c>
    </row>
    <row r="2446" spans="1:7">
      <c r="A2446" s="219">
        <v>3668</v>
      </c>
      <c r="B2446" s="212" t="s">
        <v>3927</v>
      </c>
      <c r="C2446" s="219" t="s">
        <v>23</v>
      </c>
      <c r="D2446" s="219" t="s">
        <v>285</v>
      </c>
      <c r="E2446" s="348">
        <f t="shared" si="38"/>
        <v>42.15</v>
      </c>
      <c r="F2446" s="220">
        <v>42.15</v>
      </c>
      <c r="G2446" s="220">
        <v>45.05</v>
      </c>
    </row>
    <row r="2447" spans="1:7">
      <c r="A2447" s="219">
        <v>10911</v>
      </c>
      <c r="B2447" s="212" t="s">
        <v>3928</v>
      </c>
      <c r="C2447" s="219" t="s">
        <v>23</v>
      </c>
      <c r="D2447" s="219" t="s">
        <v>285</v>
      </c>
      <c r="E2447" s="348">
        <f t="shared" si="38"/>
        <v>18.48</v>
      </c>
      <c r="F2447" s="220">
        <v>18.48</v>
      </c>
      <c r="G2447" s="220">
        <v>19.75</v>
      </c>
    </row>
    <row r="2448" spans="1:7">
      <c r="A2448" s="219">
        <v>3659</v>
      </c>
      <c r="B2448" s="212" t="s">
        <v>3929</v>
      </c>
      <c r="C2448" s="219" t="s">
        <v>23</v>
      </c>
      <c r="D2448" s="219" t="s">
        <v>285</v>
      </c>
      <c r="E2448" s="348">
        <f t="shared" si="38"/>
        <v>18.829999999999998</v>
      </c>
      <c r="F2448" s="220">
        <v>18.829999999999998</v>
      </c>
      <c r="G2448" s="220">
        <v>20.12</v>
      </c>
    </row>
    <row r="2449" spans="1:7">
      <c r="A2449" s="219">
        <v>3660</v>
      </c>
      <c r="B2449" s="212" t="s">
        <v>3930</v>
      </c>
      <c r="C2449" s="219" t="s">
        <v>23</v>
      </c>
      <c r="D2449" s="219" t="s">
        <v>285</v>
      </c>
      <c r="E2449" s="348">
        <f t="shared" si="38"/>
        <v>24.35</v>
      </c>
      <c r="F2449" s="220">
        <v>24.35</v>
      </c>
      <c r="G2449" s="220">
        <v>26.02</v>
      </c>
    </row>
    <row r="2450" spans="1:7">
      <c r="A2450" s="219">
        <v>20144</v>
      </c>
      <c r="B2450" s="212" t="s">
        <v>3931</v>
      </c>
      <c r="C2450" s="219" t="s">
        <v>23</v>
      </c>
      <c r="D2450" s="219" t="s">
        <v>285</v>
      </c>
      <c r="E2450" s="348">
        <f t="shared" si="38"/>
        <v>54.52</v>
      </c>
      <c r="F2450" s="220">
        <v>54.52</v>
      </c>
      <c r="G2450" s="220">
        <v>58.27</v>
      </c>
    </row>
    <row r="2451" spans="1:7">
      <c r="A2451" s="219">
        <v>20143</v>
      </c>
      <c r="B2451" s="212" t="s">
        <v>3932</v>
      </c>
      <c r="C2451" s="219" t="s">
        <v>23</v>
      </c>
      <c r="D2451" s="219" t="s">
        <v>285</v>
      </c>
      <c r="E2451" s="348">
        <f t="shared" si="38"/>
        <v>69.760000000000005</v>
      </c>
      <c r="F2451" s="220">
        <v>69.760000000000005</v>
      </c>
      <c r="G2451" s="220">
        <v>74.55</v>
      </c>
    </row>
    <row r="2452" spans="1:7">
      <c r="A2452" s="219">
        <v>20145</v>
      </c>
      <c r="B2452" s="212" t="s">
        <v>3933</v>
      </c>
      <c r="C2452" s="219" t="s">
        <v>23</v>
      </c>
      <c r="D2452" s="219" t="s">
        <v>285</v>
      </c>
      <c r="E2452" s="348">
        <f t="shared" si="38"/>
        <v>134.56</v>
      </c>
      <c r="F2452" s="220">
        <v>134.56</v>
      </c>
      <c r="G2452" s="220">
        <v>143.80000000000001</v>
      </c>
    </row>
    <row r="2453" spans="1:7">
      <c r="A2453" s="219">
        <v>20146</v>
      </c>
      <c r="B2453" s="212" t="s">
        <v>3934</v>
      </c>
      <c r="C2453" s="219" t="s">
        <v>23</v>
      </c>
      <c r="D2453" s="219" t="s">
        <v>285</v>
      </c>
      <c r="E2453" s="348">
        <f t="shared" si="38"/>
        <v>183.95</v>
      </c>
      <c r="F2453" s="220">
        <v>183.95</v>
      </c>
      <c r="G2453" s="220">
        <v>196.58</v>
      </c>
    </row>
    <row r="2454" spans="1:7">
      <c r="A2454" s="219">
        <v>20140</v>
      </c>
      <c r="B2454" s="212" t="s">
        <v>3935</v>
      </c>
      <c r="C2454" s="219" t="s">
        <v>23</v>
      </c>
      <c r="D2454" s="219" t="s">
        <v>285</v>
      </c>
      <c r="E2454" s="348">
        <f t="shared" si="38"/>
        <v>8.6300000000000008</v>
      </c>
      <c r="F2454" s="220">
        <v>8.6300000000000008</v>
      </c>
      <c r="G2454" s="220">
        <v>9.2200000000000006</v>
      </c>
    </row>
    <row r="2455" spans="1:7">
      <c r="A2455" s="219">
        <v>20141</v>
      </c>
      <c r="B2455" s="212" t="s">
        <v>3936</v>
      </c>
      <c r="C2455" s="219" t="s">
        <v>23</v>
      </c>
      <c r="D2455" s="219" t="s">
        <v>285</v>
      </c>
      <c r="E2455" s="348">
        <f t="shared" si="38"/>
        <v>21.13</v>
      </c>
      <c r="F2455" s="220">
        <v>21.13</v>
      </c>
      <c r="G2455" s="220">
        <v>22.59</v>
      </c>
    </row>
    <row r="2456" spans="1:7">
      <c r="A2456" s="219">
        <v>20142</v>
      </c>
      <c r="B2456" s="212" t="s">
        <v>3937</v>
      </c>
      <c r="C2456" s="219" t="s">
        <v>23</v>
      </c>
      <c r="D2456" s="219" t="s">
        <v>285</v>
      </c>
      <c r="E2456" s="348">
        <f t="shared" si="38"/>
        <v>37.18</v>
      </c>
      <c r="F2456" s="220">
        <v>37.18</v>
      </c>
      <c r="G2456" s="220">
        <v>39.729999999999997</v>
      </c>
    </row>
    <row r="2457" spans="1:7">
      <c r="A2457" s="219">
        <v>3670</v>
      </c>
      <c r="B2457" s="212" t="s">
        <v>327</v>
      </c>
      <c r="C2457" s="219" t="s">
        <v>23</v>
      </c>
      <c r="D2457" s="219" t="s">
        <v>285</v>
      </c>
      <c r="E2457" s="348">
        <f t="shared" si="38"/>
        <v>24.18</v>
      </c>
      <c r="F2457" s="220">
        <v>24.18</v>
      </c>
      <c r="G2457" s="220">
        <v>25.84</v>
      </c>
    </row>
    <row r="2458" spans="1:7">
      <c r="A2458" s="219">
        <v>3666</v>
      </c>
      <c r="B2458" s="212" t="s">
        <v>3938</v>
      </c>
      <c r="C2458" s="219" t="s">
        <v>23</v>
      </c>
      <c r="D2458" s="219" t="s">
        <v>285</v>
      </c>
      <c r="E2458" s="348">
        <f t="shared" si="38"/>
        <v>3.8</v>
      </c>
      <c r="F2458" s="220">
        <v>3.8</v>
      </c>
      <c r="G2458" s="220">
        <v>4.07</v>
      </c>
    </row>
    <row r="2459" spans="1:7">
      <c r="A2459" s="219">
        <v>3662</v>
      </c>
      <c r="B2459" s="212" t="s">
        <v>1441</v>
      </c>
      <c r="C2459" s="219" t="s">
        <v>23</v>
      </c>
      <c r="D2459" s="219" t="s">
        <v>285</v>
      </c>
      <c r="E2459" s="348">
        <f t="shared" si="38"/>
        <v>9.92</v>
      </c>
      <c r="F2459" s="220">
        <v>9.92</v>
      </c>
      <c r="G2459" s="220">
        <v>10.6</v>
      </c>
    </row>
    <row r="2460" spans="1:7">
      <c r="A2460" s="219">
        <v>3658</v>
      </c>
      <c r="B2460" s="212" t="s">
        <v>3939</v>
      </c>
      <c r="C2460" s="219" t="s">
        <v>23</v>
      </c>
      <c r="D2460" s="219" t="s">
        <v>285</v>
      </c>
      <c r="E2460" s="348">
        <f t="shared" si="38"/>
        <v>18.8</v>
      </c>
      <c r="F2460" s="220">
        <v>18.8</v>
      </c>
      <c r="G2460" s="220">
        <v>20.09</v>
      </c>
    </row>
    <row r="2461" spans="1:7">
      <c r="A2461" s="219">
        <v>42696</v>
      </c>
      <c r="B2461" s="212" t="s">
        <v>3940</v>
      </c>
      <c r="C2461" s="219" t="s">
        <v>23</v>
      </c>
      <c r="D2461" s="219" t="s">
        <v>285</v>
      </c>
      <c r="E2461" s="348">
        <f t="shared" si="38"/>
        <v>149.06</v>
      </c>
      <c r="F2461" s="220">
        <v>149.06</v>
      </c>
      <c r="G2461" s="220">
        <v>159.29</v>
      </c>
    </row>
    <row r="2462" spans="1:7">
      <c r="A2462" s="219">
        <v>39875</v>
      </c>
      <c r="B2462" s="212" t="s">
        <v>3941</v>
      </c>
      <c r="C2462" s="219" t="s">
        <v>23</v>
      </c>
      <c r="D2462" s="219" t="s">
        <v>285</v>
      </c>
      <c r="E2462" s="348">
        <f t="shared" si="38"/>
        <v>642.87</v>
      </c>
      <c r="F2462" s="220"/>
      <c r="G2462" s="220">
        <v>642.87</v>
      </c>
    </row>
    <row r="2463" spans="1:7">
      <c r="A2463" s="219">
        <v>39876</v>
      </c>
      <c r="B2463" s="212" t="s">
        <v>3942</v>
      </c>
      <c r="C2463" s="219" t="s">
        <v>23</v>
      </c>
      <c r="D2463" s="219" t="s">
        <v>285</v>
      </c>
      <c r="E2463" s="348">
        <f t="shared" si="38"/>
        <v>804.87</v>
      </c>
      <c r="F2463" s="220"/>
      <c r="G2463" s="220">
        <v>804.87</v>
      </c>
    </row>
    <row r="2464" spans="1:7">
      <c r="A2464" s="219">
        <v>39877</v>
      </c>
      <c r="B2464" s="212" t="s">
        <v>3943</v>
      </c>
      <c r="C2464" s="219" t="s">
        <v>23</v>
      </c>
      <c r="D2464" s="219" t="s">
        <v>285</v>
      </c>
      <c r="E2464" s="348">
        <f t="shared" si="38"/>
        <v>1116.32</v>
      </c>
      <c r="F2464" s="220"/>
      <c r="G2464" s="220">
        <v>1116.32</v>
      </c>
    </row>
    <row r="2465" spans="1:7">
      <c r="A2465" s="219">
        <v>39878</v>
      </c>
      <c r="B2465" s="212" t="s">
        <v>3944</v>
      </c>
      <c r="C2465" s="219" t="s">
        <v>23</v>
      </c>
      <c r="D2465" s="219" t="s">
        <v>285</v>
      </c>
      <c r="E2465" s="348">
        <f t="shared" si="38"/>
        <v>1474.48</v>
      </c>
      <c r="F2465" s="220"/>
      <c r="G2465" s="220">
        <v>1474.48</v>
      </c>
    </row>
    <row r="2466" spans="1:7">
      <c r="A2466" s="219">
        <v>39872</v>
      </c>
      <c r="B2466" s="212" t="s">
        <v>3945</v>
      </c>
      <c r="C2466" s="219" t="s">
        <v>23</v>
      </c>
      <c r="D2466" s="219" t="s">
        <v>285</v>
      </c>
      <c r="E2466" s="348">
        <f t="shared" si="38"/>
        <v>440.86</v>
      </c>
      <c r="F2466" s="220"/>
      <c r="G2466" s="220">
        <v>440.86</v>
      </c>
    </row>
    <row r="2467" spans="1:7">
      <c r="A2467" s="219">
        <v>39873</v>
      </c>
      <c r="B2467" s="212" t="s">
        <v>3946</v>
      </c>
      <c r="C2467" s="219" t="s">
        <v>23</v>
      </c>
      <c r="D2467" s="219" t="s">
        <v>285</v>
      </c>
      <c r="E2467" s="348">
        <f t="shared" si="38"/>
        <v>511.37</v>
      </c>
      <c r="F2467" s="220"/>
      <c r="G2467" s="220">
        <v>511.37</v>
      </c>
    </row>
    <row r="2468" spans="1:7">
      <c r="A2468" s="219">
        <v>39874</v>
      </c>
      <c r="B2468" s="212" t="s">
        <v>3947</v>
      </c>
      <c r="C2468" s="219" t="s">
        <v>23</v>
      </c>
      <c r="D2468" s="219" t="s">
        <v>285</v>
      </c>
      <c r="E2468" s="348">
        <f t="shared" si="38"/>
        <v>561.67999999999995</v>
      </c>
      <c r="F2468" s="220"/>
      <c r="G2468" s="220">
        <v>561.67999999999995</v>
      </c>
    </row>
    <row r="2469" spans="1:7">
      <c r="A2469" s="219">
        <v>3674</v>
      </c>
      <c r="B2469" s="212" t="s">
        <v>3948</v>
      </c>
      <c r="C2469" s="219" t="s">
        <v>65</v>
      </c>
      <c r="D2469" s="219" t="s">
        <v>285</v>
      </c>
      <c r="E2469" s="348">
        <f t="shared" si="38"/>
        <v>89.24</v>
      </c>
      <c r="F2469" s="220"/>
      <c r="G2469" s="220">
        <v>89.24</v>
      </c>
    </row>
    <row r="2470" spans="1:7">
      <c r="A2470" s="219">
        <v>3681</v>
      </c>
      <c r="B2470" s="212" t="s">
        <v>3949</v>
      </c>
      <c r="C2470" s="219" t="s">
        <v>65</v>
      </c>
      <c r="D2470" s="219" t="s">
        <v>285</v>
      </c>
      <c r="E2470" s="348">
        <f t="shared" si="38"/>
        <v>132.78</v>
      </c>
      <c r="F2470" s="220"/>
      <c r="G2470" s="220">
        <v>132.78</v>
      </c>
    </row>
    <row r="2471" spans="1:7">
      <c r="A2471" s="219">
        <v>3676</v>
      </c>
      <c r="B2471" s="212" t="s">
        <v>3950</v>
      </c>
      <c r="C2471" s="219" t="s">
        <v>65</v>
      </c>
      <c r="D2471" s="219" t="s">
        <v>285</v>
      </c>
      <c r="E2471" s="348">
        <f t="shared" si="38"/>
        <v>499.69</v>
      </c>
      <c r="F2471" s="220"/>
      <c r="G2471" s="220">
        <v>499.69</v>
      </c>
    </row>
    <row r="2472" spans="1:7">
      <c r="A2472" s="219">
        <v>3679</v>
      </c>
      <c r="B2472" s="212" t="s">
        <v>3951</v>
      </c>
      <c r="C2472" s="219" t="s">
        <v>65</v>
      </c>
      <c r="D2472" s="219" t="s">
        <v>285</v>
      </c>
      <c r="E2472" s="348">
        <f t="shared" si="38"/>
        <v>413.41</v>
      </c>
      <c r="F2472" s="220"/>
      <c r="G2472" s="220">
        <v>413.41</v>
      </c>
    </row>
    <row r="2473" spans="1:7">
      <c r="A2473" s="219">
        <v>3672</v>
      </c>
      <c r="B2473" s="212" t="s">
        <v>3952</v>
      </c>
      <c r="C2473" s="219" t="s">
        <v>65</v>
      </c>
      <c r="D2473" s="219" t="s">
        <v>285</v>
      </c>
      <c r="E2473" s="348">
        <f t="shared" si="38"/>
        <v>1.41</v>
      </c>
      <c r="F2473" s="220"/>
      <c r="G2473" s="220">
        <v>1.41</v>
      </c>
    </row>
    <row r="2474" spans="1:7">
      <c r="A2474" s="219">
        <v>3671</v>
      </c>
      <c r="B2474" s="212" t="s">
        <v>3953</v>
      </c>
      <c r="C2474" s="219" t="s">
        <v>65</v>
      </c>
      <c r="D2474" s="219" t="s">
        <v>1699</v>
      </c>
      <c r="E2474" s="348">
        <f t="shared" si="38"/>
        <v>1.33</v>
      </c>
      <c r="F2474" s="220"/>
      <c r="G2474" s="220">
        <v>1.33</v>
      </c>
    </row>
    <row r="2475" spans="1:7">
      <c r="A2475" s="219">
        <v>3673</v>
      </c>
      <c r="B2475" s="212" t="s">
        <v>3954</v>
      </c>
      <c r="C2475" s="219" t="s">
        <v>65</v>
      </c>
      <c r="D2475" s="219" t="s">
        <v>285</v>
      </c>
      <c r="E2475" s="348">
        <f t="shared" si="38"/>
        <v>2.09</v>
      </c>
      <c r="F2475" s="220"/>
      <c r="G2475" s="220">
        <v>2.09</v>
      </c>
    </row>
    <row r="2476" spans="1:7">
      <c r="A2476" s="219">
        <v>38394</v>
      </c>
      <c r="B2476" s="212" t="s">
        <v>3955</v>
      </c>
      <c r="C2476" s="219" t="s">
        <v>23</v>
      </c>
      <c r="D2476" s="219" t="s">
        <v>285</v>
      </c>
      <c r="E2476" s="348">
        <f t="shared" si="38"/>
        <v>319.55</v>
      </c>
      <c r="F2476" s="220">
        <v>319.55</v>
      </c>
      <c r="G2476" s="220">
        <v>403.48</v>
      </c>
    </row>
    <row r="2477" spans="1:7">
      <c r="A2477" s="219">
        <v>3729</v>
      </c>
      <c r="B2477" s="212" t="s">
        <v>3956</v>
      </c>
      <c r="C2477" s="219" t="s">
        <v>23</v>
      </c>
      <c r="D2477" s="219" t="s">
        <v>285</v>
      </c>
      <c r="E2477" s="348">
        <f t="shared" si="38"/>
        <v>143.58000000000001</v>
      </c>
      <c r="F2477" s="220">
        <v>143.58000000000001</v>
      </c>
      <c r="G2477" s="220">
        <v>135.22999999999999</v>
      </c>
    </row>
    <row r="2478" spans="1:7">
      <c r="A2478" s="219">
        <v>39357</v>
      </c>
      <c r="B2478" s="212" t="s">
        <v>3957</v>
      </c>
      <c r="C2478" s="219" t="s">
        <v>23</v>
      </c>
      <c r="D2478" s="219" t="s">
        <v>285</v>
      </c>
      <c r="E2478" s="348">
        <f t="shared" si="38"/>
        <v>63</v>
      </c>
      <c r="F2478" s="220"/>
      <c r="G2478" s="220">
        <v>63</v>
      </c>
    </row>
    <row r="2479" spans="1:7">
      <c r="A2479" s="219">
        <v>39358</v>
      </c>
      <c r="B2479" s="212" t="s">
        <v>3958</v>
      </c>
      <c r="C2479" s="219" t="s">
        <v>23</v>
      </c>
      <c r="D2479" s="219" t="s">
        <v>285</v>
      </c>
      <c r="E2479" s="348">
        <f t="shared" si="38"/>
        <v>63</v>
      </c>
      <c r="F2479" s="220"/>
      <c r="G2479" s="220">
        <v>63</v>
      </c>
    </row>
    <row r="2480" spans="1:7">
      <c r="A2480" s="219">
        <v>39355</v>
      </c>
      <c r="B2480" s="212" t="s">
        <v>3959</v>
      </c>
      <c r="C2480" s="219" t="s">
        <v>23</v>
      </c>
      <c r="D2480" s="219" t="s">
        <v>285</v>
      </c>
      <c r="E2480" s="348">
        <f t="shared" si="38"/>
        <v>91.79</v>
      </c>
      <c r="F2480" s="220"/>
      <c r="G2480" s="220">
        <v>91.79</v>
      </c>
    </row>
    <row r="2481" spans="1:7">
      <c r="A2481" s="219">
        <v>39356</v>
      </c>
      <c r="B2481" s="212" t="s">
        <v>3960</v>
      </c>
      <c r="C2481" s="219" t="s">
        <v>23</v>
      </c>
      <c r="D2481" s="219" t="s">
        <v>285</v>
      </c>
      <c r="E2481" s="348">
        <f t="shared" si="38"/>
        <v>87.6</v>
      </c>
      <c r="F2481" s="220"/>
      <c r="G2481" s="220">
        <v>87.6</v>
      </c>
    </row>
    <row r="2482" spans="1:7">
      <c r="A2482" s="219">
        <v>39353</v>
      </c>
      <c r="B2482" s="212" t="s">
        <v>3961</v>
      </c>
      <c r="C2482" s="219" t="s">
        <v>23</v>
      </c>
      <c r="D2482" s="219" t="s">
        <v>285</v>
      </c>
      <c r="E2482" s="348">
        <f t="shared" si="38"/>
        <v>201.1</v>
      </c>
      <c r="F2482" s="220"/>
      <c r="G2482" s="220">
        <v>201.1</v>
      </c>
    </row>
    <row r="2483" spans="1:7">
      <c r="A2483" s="219">
        <v>39354</v>
      </c>
      <c r="B2483" s="212" t="s">
        <v>3962</v>
      </c>
      <c r="C2483" s="219" t="s">
        <v>23</v>
      </c>
      <c r="D2483" s="219" t="s">
        <v>285</v>
      </c>
      <c r="E2483" s="348">
        <f t="shared" si="38"/>
        <v>424.28</v>
      </c>
      <c r="F2483" s="220"/>
      <c r="G2483" s="220">
        <v>424.28</v>
      </c>
    </row>
    <row r="2484" spans="1:7">
      <c r="A2484" s="219">
        <v>39398</v>
      </c>
      <c r="B2484" s="212" t="s">
        <v>3963</v>
      </c>
      <c r="C2484" s="219" t="s">
        <v>23</v>
      </c>
      <c r="D2484" s="219" t="s">
        <v>285</v>
      </c>
      <c r="E2484" s="348">
        <f t="shared" si="38"/>
        <v>63.14</v>
      </c>
      <c r="F2484" s="220">
        <v>63.14</v>
      </c>
      <c r="G2484" s="220">
        <v>121.27</v>
      </c>
    </row>
    <row r="2485" spans="1:7">
      <c r="A2485" s="219">
        <v>13343</v>
      </c>
      <c r="B2485" s="212" t="s">
        <v>3964</v>
      </c>
      <c r="C2485" s="219" t="s">
        <v>23</v>
      </c>
      <c r="D2485" s="219" t="s">
        <v>285</v>
      </c>
      <c r="E2485" s="348">
        <f t="shared" si="38"/>
        <v>51.52</v>
      </c>
      <c r="F2485" s="220"/>
      <c r="G2485" s="220">
        <v>51.52</v>
      </c>
    </row>
    <row r="2486" spans="1:7">
      <c r="A2486" s="219">
        <v>12118</v>
      </c>
      <c r="B2486" s="212" t="s">
        <v>3965</v>
      </c>
      <c r="C2486" s="219" t="s">
        <v>23</v>
      </c>
      <c r="D2486" s="219" t="s">
        <v>285</v>
      </c>
      <c r="E2486" s="348">
        <f t="shared" si="38"/>
        <v>20.059999999999999</v>
      </c>
      <c r="F2486" s="220">
        <v>20.059999999999999</v>
      </c>
      <c r="G2486" s="220">
        <v>23.88</v>
      </c>
    </row>
    <row r="2487" spans="1:7">
      <c r="A2487" s="219">
        <v>39482</v>
      </c>
      <c r="B2487" s="212" t="s">
        <v>3966</v>
      </c>
      <c r="C2487" s="219" t="s">
        <v>23</v>
      </c>
      <c r="D2487" s="219" t="s">
        <v>285</v>
      </c>
      <c r="E2487" s="348">
        <f t="shared" si="38"/>
        <v>617.76</v>
      </c>
      <c r="F2487" s="220">
        <v>617.76</v>
      </c>
      <c r="G2487" s="220">
        <v>687.44</v>
      </c>
    </row>
    <row r="2488" spans="1:7">
      <c r="A2488" s="219">
        <v>39486</v>
      </c>
      <c r="B2488" s="212" t="s">
        <v>3967</v>
      </c>
      <c r="C2488" s="219" t="s">
        <v>23</v>
      </c>
      <c r="D2488" s="219" t="s">
        <v>285</v>
      </c>
      <c r="E2488" s="348">
        <f t="shared" si="38"/>
        <v>504.18</v>
      </c>
      <c r="F2488" s="220">
        <v>504.18</v>
      </c>
      <c r="G2488" s="220">
        <v>561.04999999999995</v>
      </c>
    </row>
    <row r="2489" spans="1:7">
      <c r="A2489" s="219">
        <v>39484</v>
      </c>
      <c r="B2489" s="212" t="s">
        <v>3968</v>
      </c>
      <c r="C2489" s="219" t="s">
        <v>23</v>
      </c>
      <c r="D2489" s="219" t="s">
        <v>285</v>
      </c>
      <c r="E2489" s="348">
        <f t="shared" si="38"/>
        <v>617.76</v>
      </c>
      <c r="F2489" s="220">
        <v>617.76</v>
      </c>
      <c r="G2489" s="220">
        <v>687.44</v>
      </c>
    </row>
    <row r="2490" spans="1:7">
      <c r="A2490" s="219">
        <v>39488</v>
      </c>
      <c r="B2490" s="212" t="s">
        <v>3969</v>
      </c>
      <c r="C2490" s="219" t="s">
        <v>23</v>
      </c>
      <c r="D2490" s="219" t="s">
        <v>285</v>
      </c>
      <c r="E2490" s="348">
        <f t="shared" si="38"/>
        <v>512.44000000000005</v>
      </c>
      <c r="F2490" s="220">
        <v>512.44000000000005</v>
      </c>
      <c r="G2490" s="220">
        <v>570.24</v>
      </c>
    </row>
    <row r="2491" spans="1:7">
      <c r="A2491" s="219">
        <v>39485</v>
      </c>
      <c r="B2491" s="212" t="s">
        <v>3970</v>
      </c>
      <c r="C2491" s="219" t="s">
        <v>23</v>
      </c>
      <c r="D2491" s="219" t="s">
        <v>285</v>
      </c>
      <c r="E2491" s="348">
        <f t="shared" si="38"/>
        <v>617.76</v>
      </c>
      <c r="F2491" s="220">
        <v>617.76</v>
      </c>
      <c r="G2491" s="220">
        <v>687.44</v>
      </c>
    </row>
    <row r="2492" spans="1:7">
      <c r="A2492" s="219">
        <v>39489</v>
      </c>
      <c r="B2492" s="212" t="s">
        <v>3971</v>
      </c>
      <c r="C2492" s="219" t="s">
        <v>23</v>
      </c>
      <c r="D2492" s="219" t="s">
        <v>285</v>
      </c>
      <c r="E2492" s="348">
        <f t="shared" si="38"/>
        <v>521.13</v>
      </c>
      <c r="F2492" s="220">
        <v>521.13</v>
      </c>
      <c r="G2492" s="220">
        <v>579.9</v>
      </c>
    </row>
    <row r="2493" spans="1:7">
      <c r="A2493" s="219">
        <v>39490</v>
      </c>
      <c r="B2493" s="212" t="s">
        <v>3972</v>
      </c>
      <c r="C2493" s="219" t="s">
        <v>23</v>
      </c>
      <c r="D2493" s="219" t="s">
        <v>285</v>
      </c>
      <c r="E2493" s="348">
        <f t="shared" si="38"/>
        <v>776.54</v>
      </c>
      <c r="F2493" s="220">
        <v>776.54</v>
      </c>
      <c r="G2493" s="220">
        <v>864.13</v>
      </c>
    </row>
    <row r="2494" spans="1:7">
      <c r="A2494" s="219">
        <v>39494</v>
      </c>
      <c r="B2494" s="212" t="s">
        <v>3973</v>
      </c>
      <c r="C2494" s="219" t="s">
        <v>23</v>
      </c>
      <c r="D2494" s="219" t="s">
        <v>285</v>
      </c>
      <c r="E2494" s="348">
        <f t="shared" si="38"/>
        <v>557.62</v>
      </c>
      <c r="F2494" s="220">
        <v>557.62</v>
      </c>
      <c r="G2494" s="220">
        <v>620.52</v>
      </c>
    </row>
    <row r="2495" spans="1:7">
      <c r="A2495" s="219">
        <v>39495</v>
      </c>
      <c r="B2495" s="212" t="s">
        <v>3974</v>
      </c>
      <c r="C2495" s="219" t="s">
        <v>23</v>
      </c>
      <c r="D2495" s="219" t="s">
        <v>285</v>
      </c>
      <c r="E2495" s="348">
        <f t="shared" si="38"/>
        <v>628.37</v>
      </c>
      <c r="F2495" s="220">
        <v>628.37</v>
      </c>
      <c r="G2495" s="220">
        <v>699.24</v>
      </c>
    </row>
    <row r="2496" spans="1:7">
      <c r="A2496" s="219">
        <v>39496</v>
      </c>
      <c r="B2496" s="212" t="s">
        <v>3975</v>
      </c>
      <c r="C2496" s="219" t="s">
        <v>23</v>
      </c>
      <c r="D2496" s="219" t="s">
        <v>285</v>
      </c>
      <c r="E2496" s="348">
        <f t="shared" si="38"/>
        <v>691.2</v>
      </c>
      <c r="F2496" s="220">
        <v>691.2</v>
      </c>
      <c r="G2496" s="220">
        <v>769.16</v>
      </c>
    </row>
    <row r="2497" spans="1:7">
      <c r="A2497" s="219">
        <v>39492</v>
      </c>
      <c r="B2497" s="212" t="s">
        <v>328</v>
      </c>
      <c r="C2497" s="219" t="s">
        <v>23</v>
      </c>
      <c r="D2497" s="219" t="s">
        <v>285</v>
      </c>
      <c r="E2497" s="348">
        <f t="shared" si="38"/>
        <v>800.22</v>
      </c>
      <c r="F2497" s="220">
        <v>800.22</v>
      </c>
      <c r="G2497" s="220">
        <v>890.48</v>
      </c>
    </row>
    <row r="2498" spans="1:7">
      <c r="A2498" s="219">
        <v>39497</v>
      </c>
      <c r="B2498" s="212" t="s">
        <v>3976</v>
      </c>
      <c r="C2498" s="219" t="s">
        <v>23</v>
      </c>
      <c r="D2498" s="219" t="s">
        <v>285</v>
      </c>
      <c r="E2498" s="348">
        <f t="shared" si="38"/>
        <v>722.81</v>
      </c>
      <c r="F2498" s="220">
        <v>722.81</v>
      </c>
      <c r="G2498" s="220">
        <v>804.34</v>
      </c>
    </row>
    <row r="2499" spans="1:7">
      <c r="A2499" s="219">
        <v>39493</v>
      </c>
      <c r="B2499" s="212" t="s">
        <v>3977</v>
      </c>
      <c r="C2499" s="219" t="s">
        <v>23</v>
      </c>
      <c r="D2499" s="219" t="s">
        <v>285</v>
      </c>
      <c r="E2499" s="348">
        <f t="shared" si="38"/>
        <v>858.32</v>
      </c>
      <c r="F2499" s="220">
        <v>858.32</v>
      </c>
      <c r="G2499" s="220">
        <v>955.13</v>
      </c>
    </row>
    <row r="2500" spans="1:7">
      <c r="A2500" s="219">
        <v>43628</v>
      </c>
      <c r="B2500" s="212" t="s">
        <v>3978</v>
      </c>
      <c r="C2500" s="219" t="s">
        <v>23</v>
      </c>
      <c r="D2500" s="219" t="s">
        <v>285</v>
      </c>
      <c r="E2500" s="348">
        <f t="shared" si="38"/>
        <v>910.39</v>
      </c>
      <c r="F2500" s="220">
        <v>910.39</v>
      </c>
      <c r="G2500" s="220">
        <v>1013.08</v>
      </c>
    </row>
    <row r="2501" spans="1:7">
      <c r="A2501" s="219">
        <v>39500</v>
      </c>
      <c r="B2501" s="212" t="s">
        <v>3979</v>
      </c>
      <c r="C2501" s="219" t="s">
        <v>23</v>
      </c>
      <c r="D2501" s="219" t="s">
        <v>285</v>
      </c>
      <c r="E2501" s="348">
        <f t="shared" si="38"/>
        <v>936.49</v>
      </c>
      <c r="F2501" s="220">
        <v>936.49</v>
      </c>
      <c r="G2501" s="220">
        <v>1042.1199999999999</v>
      </c>
    </row>
    <row r="2502" spans="1:7">
      <c r="A2502" s="219">
        <v>39498</v>
      </c>
      <c r="B2502" s="212" t="s">
        <v>3980</v>
      </c>
      <c r="C2502" s="219" t="s">
        <v>23</v>
      </c>
      <c r="D2502" s="219" t="s">
        <v>285</v>
      </c>
      <c r="E2502" s="348">
        <f t="shared" si="38"/>
        <v>1155.01</v>
      </c>
      <c r="F2502" s="220">
        <v>1155.01</v>
      </c>
      <c r="G2502" s="220">
        <v>1285.28</v>
      </c>
    </row>
    <row r="2503" spans="1:7">
      <c r="A2503" s="219">
        <v>43621</v>
      </c>
      <c r="B2503" s="212" t="s">
        <v>3981</v>
      </c>
      <c r="C2503" s="219" t="s">
        <v>23</v>
      </c>
      <c r="D2503" s="219" t="s">
        <v>285</v>
      </c>
      <c r="E2503" s="348">
        <f t="shared" si="38"/>
        <v>967.29</v>
      </c>
      <c r="F2503" s="220">
        <v>967.29</v>
      </c>
      <c r="G2503" s="220">
        <v>1076.3900000000001</v>
      </c>
    </row>
    <row r="2504" spans="1:7">
      <c r="A2504" s="219">
        <v>39501</v>
      </c>
      <c r="B2504" s="212" t="s">
        <v>3982</v>
      </c>
      <c r="C2504" s="219" t="s">
        <v>23</v>
      </c>
      <c r="D2504" s="219" t="s">
        <v>285</v>
      </c>
      <c r="E2504" s="348">
        <f t="shared" si="38"/>
        <v>961.85</v>
      </c>
      <c r="F2504" s="220">
        <v>961.85</v>
      </c>
      <c r="G2504" s="220">
        <v>1070.3399999999999</v>
      </c>
    </row>
    <row r="2505" spans="1:7">
      <c r="A2505" s="219">
        <v>39499</v>
      </c>
      <c r="B2505" s="212" t="s">
        <v>3983</v>
      </c>
      <c r="C2505" s="219" t="s">
        <v>23</v>
      </c>
      <c r="D2505" s="219" t="s">
        <v>285</v>
      </c>
      <c r="E2505" s="348">
        <f t="shared" si="38"/>
        <v>1171.4100000000001</v>
      </c>
      <c r="F2505" s="220">
        <v>1171.4100000000001</v>
      </c>
      <c r="G2505" s="220">
        <v>1303.53</v>
      </c>
    </row>
    <row r="2506" spans="1:7">
      <c r="A2506" s="219">
        <v>3733</v>
      </c>
      <c r="B2506" s="212" t="s">
        <v>3984</v>
      </c>
      <c r="C2506" s="219" t="s">
        <v>53</v>
      </c>
      <c r="D2506" s="219" t="s">
        <v>285</v>
      </c>
      <c r="E2506" s="348">
        <f t="shared" si="38"/>
        <v>91.57</v>
      </c>
      <c r="F2506" s="220"/>
      <c r="G2506" s="220">
        <v>91.57</v>
      </c>
    </row>
    <row r="2507" spans="1:7">
      <c r="A2507" s="219">
        <v>3731</v>
      </c>
      <c r="B2507" s="212" t="s">
        <v>3985</v>
      </c>
      <c r="C2507" s="219" t="s">
        <v>53</v>
      </c>
      <c r="D2507" s="219" t="s">
        <v>1699</v>
      </c>
      <c r="E2507" s="348">
        <f t="shared" si="38"/>
        <v>85</v>
      </c>
      <c r="F2507" s="220"/>
      <c r="G2507" s="220">
        <v>85</v>
      </c>
    </row>
    <row r="2508" spans="1:7">
      <c r="A2508" s="219">
        <v>38137</v>
      </c>
      <c r="B2508" s="212" t="s">
        <v>3986</v>
      </c>
      <c r="C2508" s="219" t="s">
        <v>53</v>
      </c>
      <c r="D2508" s="219" t="s">
        <v>285</v>
      </c>
      <c r="E2508" s="348">
        <f t="shared" ref="E2508:E2571" si="39">IF(F2508=0,G2508,F2508)</f>
        <v>85.5</v>
      </c>
      <c r="F2508" s="220"/>
      <c r="G2508" s="220">
        <v>85.5</v>
      </c>
    </row>
    <row r="2509" spans="1:7">
      <c r="A2509" s="219">
        <v>38138</v>
      </c>
      <c r="B2509" s="212" t="s">
        <v>3987</v>
      </c>
      <c r="C2509" s="219" t="s">
        <v>53</v>
      </c>
      <c r="D2509" s="219" t="s">
        <v>285</v>
      </c>
      <c r="E2509" s="348">
        <f t="shared" si="39"/>
        <v>83.96</v>
      </c>
      <c r="F2509" s="220"/>
      <c r="G2509" s="220">
        <v>83.96</v>
      </c>
    </row>
    <row r="2510" spans="1:7">
      <c r="A2510" s="219">
        <v>3745</v>
      </c>
      <c r="B2510" s="212" t="s">
        <v>3988</v>
      </c>
      <c r="C2510" s="219" t="s">
        <v>53</v>
      </c>
      <c r="D2510" s="219" t="s">
        <v>285</v>
      </c>
      <c r="E2510" s="348">
        <f t="shared" si="39"/>
        <v>51.7</v>
      </c>
      <c r="F2510" s="220">
        <v>51.7</v>
      </c>
      <c r="G2510" s="220">
        <v>53.72</v>
      </c>
    </row>
    <row r="2511" spans="1:7">
      <c r="A2511" s="219">
        <v>3736</v>
      </c>
      <c r="B2511" s="212" t="s">
        <v>3989</v>
      </c>
      <c r="C2511" s="219" t="s">
        <v>53</v>
      </c>
      <c r="D2511" s="219" t="s">
        <v>1699</v>
      </c>
      <c r="E2511" s="348">
        <f t="shared" si="39"/>
        <v>46</v>
      </c>
      <c r="F2511" s="220">
        <v>46</v>
      </c>
      <c r="G2511" s="220">
        <v>47.8</v>
      </c>
    </row>
    <row r="2512" spans="1:7">
      <c r="A2512" s="219">
        <v>3741</v>
      </c>
      <c r="B2512" s="212" t="s">
        <v>3990</v>
      </c>
      <c r="C2512" s="219" t="s">
        <v>53</v>
      </c>
      <c r="D2512" s="219" t="s">
        <v>285</v>
      </c>
      <c r="E2512" s="348">
        <f t="shared" si="39"/>
        <v>47.95</v>
      </c>
      <c r="F2512" s="220">
        <v>47.95</v>
      </c>
      <c r="G2512" s="220">
        <v>49.82</v>
      </c>
    </row>
    <row r="2513" spans="1:7">
      <c r="A2513" s="219">
        <v>3747</v>
      </c>
      <c r="B2513" s="212" t="s">
        <v>3991</v>
      </c>
      <c r="C2513" s="219" t="s">
        <v>53</v>
      </c>
      <c r="D2513" s="219" t="s">
        <v>285</v>
      </c>
      <c r="E2513" s="348">
        <f t="shared" si="39"/>
        <v>52.59</v>
      </c>
      <c r="F2513" s="220">
        <v>52.59</v>
      </c>
      <c r="G2513" s="220">
        <v>54.65</v>
      </c>
    </row>
    <row r="2514" spans="1:7">
      <c r="A2514" s="219">
        <v>3743</v>
      </c>
      <c r="B2514" s="212" t="s">
        <v>3992</v>
      </c>
      <c r="C2514" s="219" t="s">
        <v>53</v>
      </c>
      <c r="D2514" s="219" t="s">
        <v>285</v>
      </c>
      <c r="E2514" s="348">
        <f t="shared" si="39"/>
        <v>47.78</v>
      </c>
      <c r="F2514" s="220">
        <v>47.78</v>
      </c>
      <c r="G2514" s="220">
        <v>49.65</v>
      </c>
    </row>
    <row r="2515" spans="1:7">
      <c r="A2515" s="219">
        <v>3744</v>
      </c>
      <c r="B2515" s="212" t="s">
        <v>3993</v>
      </c>
      <c r="C2515" s="219" t="s">
        <v>53</v>
      </c>
      <c r="D2515" s="219" t="s">
        <v>285</v>
      </c>
      <c r="E2515" s="348">
        <f t="shared" si="39"/>
        <v>52.59</v>
      </c>
      <c r="F2515" s="220">
        <v>52.59</v>
      </c>
      <c r="G2515" s="220">
        <v>54.65</v>
      </c>
    </row>
    <row r="2516" spans="1:7">
      <c r="A2516" s="219">
        <v>3739</v>
      </c>
      <c r="B2516" s="212" t="s">
        <v>3994</v>
      </c>
      <c r="C2516" s="219" t="s">
        <v>53</v>
      </c>
      <c r="D2516" s="219" t="s">
        <v>285</v>
      </c>
      <c r="E2516" s="348">
        <f t="shared" si="39"/>
        <v>55.27</v>
      </c>
      <c r="F2516" s="220">
        <v>55.27</v>
      </c>
      <c r="G2516" s="220">
        <v>57.43</v>
      </c>
    </row>
    <row r="2517" spans="1:7">
      <c r="A2517" s="219">
        <v>3737</v>
      </c>
      <c r="B2517" s="212" t="s">
        <v>3995</v>
      </c>
      <c r="C2517" s="219" t="s">
        <v>53</v>
      </c>
      <c r="D2517" s="219" t="s">
        <v>285</v>
      </c>
      <c r="E2517" s="348">
        <f t="shared" si="39"/>
        <v>57.94</v>
      </c>
      <c r="F2517" s="220">
        <v>57.94</v>
      </c>
      <c r="G2517" s="220">
        <v>60.21</v>
      </c>
    </row>
    <row r="2518" spans="1:7">
      <c r="A2518" s="219">
        <v>3738</v>
      </c>
      <c r="B2518" s="212" t="s">
        <v>3996</v>
      </c>
      <c r="C2518" s="219" t="s">
        <v>53</v>
      </c>
      <c r="D2518" s="219" t="s">
        <v>285</v>
      </c>
      <c r="E2518" s="348">
        <f t="shared" si="39"/>
        <v>66.86</v>
      </c>
      <c r="F2518" s="220">
        <v>66.86</v>
      </c>
      <c r="G2518" s="220">
        <v>69.47</v>
      </c>
    </row>
    <row r="2519" spans="1:7">
      <c r="A2519" s="219">
        <v>11649</v>
      </c>
      <c r="B2519" s="212" t="s">
        <v>3997</v>
      </c>
      <c r="C2519" s="219" t="s">
        <v>23</v>
      </c>
      <c r="D2519" s="219" t="s">
        <v>285</v>
      </c>
      <c r="E2519" s="348">
        <f t="shared" si="39"/>
        <v>381.55</v>
      </c>
      <c r="F2519" s="220">
        <v>381.55</v>
      </c>
      <c r="G2519" s="220">
        <v>396.48</v>
      </c>
    </row>
    <row r="2520" spans="1:7">
      <c r="A2520" s="219">
        <v>11650</v>
      </c>
      <c r="B2520" s="212" t="s">
        <v>3998</v>
      </c>
      <c r="C2520" s="219" t="s">
        <v>23</v>
      </c>
      <c r="D2520" s="219" t="s">
        <v>285</v>
      </c>
      <c r="E2520" s="348">
        <f t="shared" si="39"/>
        <v>650.32000000000005</v>
      </c>
      <c r="F2520" s="220">
        <v>650.32000000000005</v>
      </c>
      <c r="G2520" s="220">
        <v>675.77</v>
      </c>
    </row>
    <row r="2521" spans="1:7">
      <c r="A2521" s="219">
        <v>3742</v>
      </c>
      <c r="B2521" s="212" t="s">
        <v>3999</v>
      </c>
      <c r="C2521" s="219" t="s">
        <v>53</v>
      </c>
      <c r="D2521" s="219" t="s">
        <v>285</v>
      </c>
      <c r="E2521" s="348">
        <f t="shared" si="39"/>
        <v>69.349999999999994</v>
      </c>
      <c r="F2521" s="220">
        <v>69.349999999999994</v>
      </c>
      <c r="G2521" s="220">
        <v>72.069999999999993</v>
      </c>
    </row>
    <row r="2522" spans="1:7">
      <c r="A2522" s="219">
        <v>3746</v>
      </c>
      <c r="B2522" s="212" t="s">
        <v>4000</v>
      </c>
      <c r="C2522" s="219" t="s">
        <v>53</v>
      </c>
      <c r="D2522" s="219" t="s">
        <v>285</v>
      </c>
      <c r="E2522" s="348">
        <f t="shared" si="39"/>
        <v>80.98</v>
      </c>
      <c r="F2522" s="220">
        <v>80.98</v>
      </c>
      <c r="G2522" s="220">
        <v>84.15</v>
      </c>
    </row>
    <row r="2523" spans="1:7">
      <c r="A2523" s="219">
        <v>21106</v>
      </c>
      <c r="B2523" s="212" t="s">
        <v>4001</v>
      </c>
      <c r="C2523" s="219" t="s">
        <v>63</v>
      </c>
      <c r="D2523" s="219" t="s">
        <v>285</v>
      </c>
      <c r="E2523" s="348">
        <f t="shared" si="39"/>
        <v>43.07</v>
      </c>
      <c r="F2523" s="220"/>
      <c r="G2523" s="220">
        <v>43.07</v>
      </c>
    </row>
    <row r="2524" spans="1:7">
      <c r="A2524" s="219">
        <v>38194</v>
      </c>
      <c r="B2524" s="212" t="s">
        <v>4002</v>
      </c>
      <c r="C2524" s="219" t="s">
        <v>23</v>
      </c>
      <c r="D2524" s="219" t="s">
        <v>1699</v>
      </c>
      <c r="E2524" s="348">
        <f t="shared" si="39"/>
        <v>4.5999999999999996</v>
      </c>
      <c r="F2524" s="220">
        <v>4.5999999999999996</v>
      </c>
      <c r="G2524" s="220">
        <v>4.6399999999999997</v>
      </c>
    </row>
    <row r="2525" spans="1:7">
      <c r="A2525" s="219">
        <v>38193</v>
      </c>
      <c r="B2525" s="212" t="s">
        <v>1540</v>
      </c>
      <c r="C2525" s="219" t="s">
        <v>23</v>
      </c>
      <c r="D2525" s="219" t="s">
        <v>285</v>
      </c>
      <c r="E2525" s="348">
        <f t="shared" si="39"/>
        <v>3.99</v>
      </c>
      <c r="F2525" s="220">
        <v>3.99</v>
      </c>
      <c r="G2525" s="220">
        <v>4.03</v>
      </c>
    </row>
    <row r="2526" spans="1:7">
      <c r="A2526" s="219">
        <v>39388</v>
      </c>
      <c r="B2526" s="212" t="s">
        <v>4003</v>
      </c>
      <c r="C2526" s="219" t="s">
        <v>23</v>
      </c>
      <c r="D2526" s="219" t="s">
        <v>285</v>
      </c>
      <c r="E2526" s="348">
        <f t="shared" si="39"/>
        <v>5.65</v>
      </c>
      <c r="F2526" s="220">
        <v>5.65</v>
      </c>
      <c r="G2526" s="220">
        <v>5.7</v>
      </c>
    </row>
    <row r="2527" spans="1:7">
      <c r="A2527" s="219">
        <v>39387</v>
      </c>
      <c r="B2527" s="212" t="s">
        <v>1573</v>
      </c>
      <c r="C2527" s="219" t="s">
        <v>23</v>
      </c>
      <c r="D2527" s="219" t="s">
        <v>285</v>
      </c>
      <c r="E2527" s="348">
        <f t="shared" si="39"/>
        <v>8.82</v>
      </c>
      <c r="F2527" s="220">
        <v>8.82</v>
      </c>
      <c r="G2527" s="220">
        <v>8.89</v>
      </c>
    </row>
    <row r="2528" spans="1:7">
      <c r="A2528" s="219">
        <v>39386</v>
      </c>
      <c r="B2528" s="212" t="s">
        <v>1576</v>
      </c>
      <c r="C2528" s="219" t="s">
        <v>23</v>
      </c>
      <c r="D2528" s="219" t="s">
        <v>285</v>
      </c>
      <c r="E2528" s="348">
        <f t="shared" si="39"/>
        <v>6.15</v>
      </c>
      <c r="F2528" s="220">
        <v>6.15</v>
      </c>
      <c r="G2528" s="220">
        <v>6.2</v>
      </c>
    </row>
    <row r="2529" spans="1:7">
      <c r="A2529" s="219">
        <v>746</v>
      </c>
      <c r="B2529" s="212" t="s">
        <v>4004</v>
      </c>
      <c r="C2529" s="219" t="s">
        <v>23</v>
      </c>
      <c r="D2529" s="219" t="s">
        <v>1699</v>
      </c>
      <c r="E2529" s="348">
        <f t="shared" si="39"/>
        <v>2020</v>
      </c>
      <c r="F2529" s="220">
        <v>2020</v>
      </c>
      <c r="G2529" s="220">
        <v>3262.27</v>
      </c>
    </row>
    <row r="2530" spans="1:7">
      <c r="A2530" s="219">
        <v>20269</v>
      </c>
      <c r="B2530" s="212" t="s">
        <v>1491</v>
      </c>
      <c r="C2530" s="219" t="s">
        <v>23</v>
      </c>
      <c r="D2530" s="219" t="s">
        <v>285</v>
      </c>
      <c r="E2530" s="348">
        <f t="shared" si="39"/>
        <v>87.64</v>
      </c>
      <c r="F2530" s="220">
        <v>87.64</v>
      </c>
      <c r="G2530" s="220">
        <v>90.42</v>
      </c>
    </row>
    <row r="2531" spans="1:7">
      <c r="A2531" s="219">
        <v>20270</v>
      </c>
      <c r="B2531" s="212" t="s">
        <v>4005</v>
      </c>
      <c r="C2531" s="219" t="s">
        <v>23</v>
      </c>
      <c r="D2531" s="219" t="s">
        <v>285</v>
      </c>
      <c r="E2531" s="348">
        <f t="shared" si="39"/>
        <v>96.84</v>
      </c>
      <c r="F2531" s="220">
        <v>96.84</v>
      </c>
      <c r="G2531" s="220">
        <v>99.91</v>
      </c>
    </row>
    <row r="2532" spans="1:7">
      <c r="A2532" s="219">
        <v>11696</v>
      </c>
      <c r="B2532" s="212" t="s">
        <v>4006</v>
      </c>
      <c r="C2532" s="219" t="s">
        <v>23</v>
      </c>
      <c r="D2532" s="219" t="s">
        <v>285</v>
      </c>
      <c r="E2532" s="348">
        <f t="shared" si="39"/>
        <v>155.03</v>
      </c>
      <c r="F2532" s="220">
        <v>155.03</v>
      </c>
      <c r="G2532" s="220">
        <v>159.94</v>
      </c>
    </row>
    <row r="2533" spans="1:7">
      <c r="A2533" s="219">
        <v>10427</v>
      </c>
      <c r="B2533" s="212" t="s">
        <v>4007</v>
      </c>
      <c r="C2533" s="219" t="s">
        <v>23</v>
      </c>
      <c r="D2533" s="219" t="s">
        <v>285</v>
      </c>
      <c r="E2533" s="348">
        <f t="shared" si="39"/>
        <v>433.83</v>
      </c>
      <c r="F2533" s="220">
        <v>433.83</v>
      </c>
      <c r="G2533" s="220">
        <v>447.57</v>
      </c>
    </row>
    <row r="2534" spans="1:7">
      <c r="A2534" s="219">
        <v>10428</v>
      </c>
      <c r="B2534" s="212" t="s">
        <v>4008</v>
      </c>
      <c r="C2534" s="219" t="s">
        <v>23</v>
      </c>
      <c r="D2534" s="219" t="s">
        <v>285</v>
      </c>
      <c r="E2534" s="348">
        <f t="shared" si="39"/>
        <v>446.98</v>
      </c>
      <c r="F2534" s="220">
        <v>446.98</v>
      </c>
      <c r="G2534" s="220">
        <v>461.14</v>
      </c>
    </row>
    <row r="2535" spans="1:7">
      <c r="A2535" s="219">
        <v>36521</v>
      </c>
      <c r="B2535" s="212" t="s">
        <v>4009</v>
      </c>
      <c r="C2535" s="219" t="s">
        <v>23</v>
      </c>
      <c r="D2535" s="219" t="s">
        <v>285</v>
      </c>
      <c r="E2535" s="348">
        <f t="shared" si="39"/>
        <v>139.46</v>
      </c>
      <c r="F2535" s="220">
        <v>139.46</v>
      </c>
      <c r="G2535" s="220">
        <v>143.88</v>
      </c>
    </row>
    <row r="2536" spans="1:7">
      <c r="A2536" s="219">
        <v>36794</v>
      </c>
      <c r="B2536" s="212" t="s">
        <v>4010</v>
      </c>
      <c r="C2536" s="219" t="s">
        <v>23</v>
      </c>
      <c r="D2536" s="219" t="s">
        <v>285</v>
      </c>
      <c r="E2536" s="348">
        <f t="shared" si="39"/>
        <v>148.47</v>
      </c>
      <c r="F2536" s="220">
        <v>148.47</v>
      </c>
      <c r="G2536" s="220">
        <v>153.16999999999999</v>
      </c>
    </row>
    <row r="2537" spans="1:7">
      <c r="A2537" s="219">
        <v>10426</v>
      </c>
      <c r="B2537" s="212" t="s">
        <v>4011</v>
      </c>
      <c r="C2537" s="219" t="s">
        <v>23</v>
      </c>
      <c r="D2537" s="219" t="s">
        <v>285</v>
      </c>
      <c r="E2537" s="348">
        <f t="shared" si="39"/>
        <v>166.26</v>
      </c>
      <c r="F2537" s="220">
        <v>166.26</v>
      </c>
      <c r="G2537" s="220">
        <v>171.52</v>
      </c>
    </row>
    <row r="2538" spans="1:7">
      <c r="A2538" s="219">
        <v>10425</v>
      </c>
      <c r="B2538" s="212" t="s">
        <v>1505</v>
      </c>
      <c r="C2538" s="219" t="s">
        <v>23</v>
      </c>
      <c r="D2538" s="219" t="s">
        <v>285</v>
      </c>
      <c r="E2538" s="348">
        <f t="shared" si="39"/>
        <v>84.34</v>
      </c>
      <c r="F2538" s="220">
        <v>84.34</v>
      </c>
      <c r="G2538" s="220">
        <v>87.01</v>
      </c>
    </row>
    <row r="2539" spans="1:7">
      <c r="A2539" s="219">
        <v>10431</v>
      </c>
      <c r="B2539" s="212" t="s">
        <v>4012</v>
      </c>
      <c r="C2539" s="219" t="s">
        <v>23</v>
      </c>
      <c r="D2539" s="219" t="s">
        <v>285</v>
      </c>
      <c r="E2539" s="348">
        <f t="shared" si="39"/>
        <v>288.77</v>
      </c>
      <c r="F2539" s="220">
        <v>288.77</v>
      </c>
      <c r="G2539" s="220">
        <v>297.91000000000003</v>
      </c>
    </row>
    <row r="2540" spans="1:7">
      <c r="A2540" s="219">
        <v>10429</v>
      </c>
      <c r="B2540" s="212" t="s">
        <v>4013</v>
      </c>
      <c r="C2540" s="219" t="s">
        <v>23</v>
      </c>
      <c r="D2540" s="219" t="s">
        <v>285</v>
      </c>
      <c r="E2540" s="348">
        <f t="shared" si="39"/>
        <v>142.44999999999999</v>
      </c>
      <c r="F2540" s="220">
        <v>142.44999999999999</v>
      </c>
      <c r="G2540" s="220">
        <v>146.96</v>
      </c>
    </row>
    <row r="2541" spans="1:7">
      <c r="A2541" s="219">
        <v>10853</v>
      </c>
      <c r="B2541" s="212" t="s">
        <v>329</v>
      </c>
      <c r="C2541" s="219" t="s">
        <v>23</v>
      </c>
      <c r="D2541" s="219" t="s">
        <v>285</v>
      </c>
      <c r="E2541" s="348">
        <f t="shared" si="39"/>
        <v>91.2</v>
      </c>
      <c r="F2541" s="220">
        <v>91.2</v>
      </c>
      <c r="G2541" s="220">
        <v>96.49</v>
      </c>
    </row>
    <row r="2542" spans="1:7">
      <c r="A2542" s="219">
        <v>5093</v>
      </c>
      <c r="B2542" s="212" t="s">
        <v>4014</v>
      </c>
      <c r="C2542" s="219" t="s">
        <v>491</v>
      </c>
      <c r="D2542" s="219" t="s">
        <v>285</v>
      </c>
      <c r="E2542" s="348">
        <f t="shared" si="39"/>
        <v>19</v>
      </c>
      <c r="F2542" s="220">
        <v>19</v>
      </c>
      <c r="G2542" s="220">
        <v>17.309999999999999</v>
      </c>
    </row>
    <row r="2543" spans="1:7">
      <c r="A2543" s="219">
        <v>44331</v>
      </c>
      <c r="B2543" s="212" t="s">
        <v>4015</v>
      </c>
      <c r="C2543" s="219" t="s">
        <v>168</v>
      </c>
      <c r="D2543" s="219" t="s">
        <v>285</v>
      </c>
      <c r="E2543" s="348">
        <f t="shared" si="39"/>
        <v>51.8</v>
      </c>
      <c r="F2543" s="220">
        <v>51.8</v>
      </c>
      <c r="G2543" s="220">
        <v>55.67</v>
      </c>
    </row>
    <row r="2544" spans="1:7">
      <c r="A2544" s="219">
        <v>37768</v>
      </c>
      <c r="B2544" s="212" t="s">
        <v>4016</v>
      </c>
      <c r="C2544" s="219" t="s">
        <v>23</v>
      </c>
      <c r="D2544" s="219" t="s">
        <v>1699</v>
      </c>
      <c r="E2544" s="348">
        <f t="shared" si="39"/>
        <v>295000</v>
      </c>
      <c r="F2544" s="220"/>
      <c r="G2544" s="220">
        <v>295000</v>
      </c>
    </row>
    <row r="2545" spans="1:7">
      <c r="A2545" s="219">
        <v>37773</v>
      </c>
      <c r="B2545" s="212" t="s">
        <v>4017</v>
      </c>
      <c r="C2545" s="219" t="s">
        <v>23</v>
      </c>
      <c r="D2545" s="219" t="s">
        <v>285</v>
      </c>
      <c r="E2545" s="348">
        <f t="shared" si="39"/>
        <v>250504.73</v>
      </c>
      <c r="F2545" s="220"/>
      <c r="G2545" s="220">
        <v>250504.73</v>
      </c>
    </row>
    <row r="2546" spans="1:7">
      <c r="A2546" s="219">
        <v>37769</v>
      </c>
      <c r="B2546" s="212" t="s">
        <v>4018</v>
      </c>
      <c r="C2546" s="219" t="s">
        <v>23</v>
      </c>
      <c r="D2546" s="219" t="s">
        <v>285</v>
      </c>
      <c r="E2546" s="348">
        <f t="shared" si="39"/>
        <v>419376.48</v>
      </c>
      <c r="F2546" s="220"/>
      <c r="G2546" s="220">
        <v>419376.48</v>
      </c>
    </row>
    <row r="2547" spans="1:7">
      <c r="A2547" s="219">
        <v>37770</v>
      </c>
      <c r="B2547" s="212" t="s">
        <v>4019</v>
      </c>
      <c r="C2547" s="219" t="s">
        <v>23</v>
      </c>
      <c r="D2547" s="219" t="s">
        <v>285</v>
      </c>
      <c r="E2547" s="348">
        <f t="shared" si="39"/>
        <v>711748.8</v>
      </c>
      <c r="F2547" s="220"/>
      <c r="G2547" s="220">
        <v>711748.8</v>
      </c>
    </row>
    <row r="2548" spans="1:7">
      <c r="A2548" s="219">
        <v>38382</v>
      </c>
      <c r="B2548" s="212" t="s">
        <v>4020</v>
      </c>
      <c r="C2548" s="219" t="s">
        <v>23</v>
      </c>
      <c r="D2548" s="219" t="s">
        <v>285</v>
      </c>
      <c r="E2548" s="348">
        <f t="shared" si="39"/>
        <v>11.63</v>
      </c>
      <c r="F2548" s="220">
        <v>11.63</v>
      </c>
      <c r="G2548" s="220">
        <v>14.68</v>
      </c>
    </row>
    <row r="2549" spans="1:7">
      <c r="A2549" s="219">
        <v>38383</v>
      </c>
      <c r="B2549" s="212" t="s">
        <v>4021</v>
      </c>
      <c r="C2549" s="219" t="s">
        <v>23</v>
      </c>
      <c r="D2549" s="219" t="s">
        <v>285</v>
      </c>
      <c r="E2549" s="348">
        <f t="shared" si="39"/>
        <v>2.17</v>
      </c>
      <c r="F2549" s="220">
        <v>2.17</v>
      </c>
      <c r="G2549" s="220">
        <v>2.75</v>
      </c>
    </row>
    <row r="2550" spans="1:7">
      <c r="A2550" s="219">
        <v>3768</v>
      </c>
      <c r="B2550" s="212" t="s">
        <v>4022</v>
      </c>
      <c r="C2550" s="219" t="s">
        <v>23</v>
      </c>
      <c r="D2550" s="219" t="s">
        <v>285</v>
      </c>
      <c r="E2550" s="348">
        <f t="shared" si="39"/>
        <v>2.42</v>
      </c>
      <c r="F2550" s="220">
        <v>2.42</v>
      </c>
      <c r="G2550" s="220">
        <v>3.63</v>
      </c>
    </row>
    <row r="2551" spans="1:7">
      <c r="A2551" s="219">
        <v>3767</v>
      </c>
      <c r="B2551" s="212" t="s">
        <v>4023</v>
      </c>
      <c r="C2551" s="219" t="s">
        <v>23</v>
      </c>
      <c r="D2551" s="219" t="s">
        <v>285</v>
      </c>
      <c r="E2551" s="348">
        <f t="shared" si="39"/>
        <v>0.81</v>
      </c>
      <c r="F2551" s="220">
        <v>0.81</v>
      </c>
      <c r="G2551" s="220">
        <v>1.21</v>
      </c>
    </row>
    <row r="2552" spans="1:7">
      <c r="A2552" s="219">
        <v>13192</v>
      </c>
      <c r="B2552" s="212" t="s">
        <v>4024</v>
      </c>
      <c r="C2552" s="219" t="s">
        <v>23</v>
      </c>
      <c r="D2552" s="219" t="s">
        <v>285</v>
      </c>
      <c r="E2552" s="348">
        <f t="shared" si="39"/>
        <v>5442.17</v>
      </c>
      <c r="F2552" s="220">
        <v>5442.17</v>
      </c>
      <c r="G2552" s="220">
        <v>5298.79</v>
      </c>
    </row>
    <row r="2553" spans="1:7">
      <c r="A2553" s="219">
        <v>38413</v>
      </c>
      <c r="B2553" s="212" t="s">
        <v>4025</v>
      </c>
      <c r="C2553" s="219" t="s">
        <v>23</v>
      </c>
      <c r="D2553" s="219" t="s">
        <v>285</v>
      </c>
      <c r="E2553" s="348">
        <f t="shared" si="39"/>
        <v>900.05</v>
      </c>
      <c r="F2553" s="220">
        <v>900.05</v>
      </c>
      <c r="G2553" s="220">
        <v>876.34</v>
      </c>
    </row>
    <row r="2554" spans="1:7">
      <c r="A2554" s="219">
        <v>42440</v>
      </c>
      <c r="B2554" s="212" t="s">
        <v>4026</v>
      </c>
      <c r="C2554" s="219" t="s">
        <v>23</v>
      </c>
      <c r="D2554" s="219" t="s">
        <v>285</v>
      </c>
      <c r="E2554" s="348">
        <f t="shared" si="39"/>
        <v>1235.9100000000001</v>
      </c>
      <c r="F2554" s="220"/>
      <c r="G2554" s="220">
        <v>1235.9100000000001</v>
      </c>
    </row>
    <row r="2555" spans="1:7">
      <c r="A2555" s="219">
        <v>20193</v>
      </c>
      <c r="B2555" s="212" t="s">
        <v>4027</v>
      </c>
      <c r="C2555" s="219" t="s">
        <v>330</v>
      </c>
      <c r="D2555" s="219" t="s">
        <v>285</v>
      </c>
      <c r="E2555" s="348">
        <f t="shared" si="39"/>
        <v>21</v>
      </c>
      <c r="F2555" s="220">
        <v>21</v>
      </c>
      <c r="G2555" s="220">
        <v>22.5</v>
      </c>
    </row>
    <row r="2556" spans="1:7">
      <c r="A2556" s="219">
        <v>10527</v>
      </c>
      <c r="B2556" s="212" t="s">
        <v>4028</v>
      </c>
      <c r="C2556" s="219" t="s">
        <v>4029</v>
      </c>
      <c r="D2556" s="219" t="s">
        <v>1699</v>
      </c>
      <c r="E2556" s="348">
        <f t="shared" si="39"/>
        <v>28</v>
      </c>
      <c r="F2556" s="220">
        <v>28</v>
      </c>
      <c r="G2556" s="220">
        <v>30</v>
      </c>
    </row>
    <row r="2557" spans="1:7">
      <c r="A2557" s="219">
        <v>41805</v>
      </c>
      <c r="B2557" s="212" t="s">
        <v>4030</v>
      </c>
      <c r="C2557" s="219" t="s">
        <v>426</v>
      </c>
      <c r="D2557" s="219" t="s">
        <v>285</v>
      </c>
      <c r="E2557" s="348">
        <f t="shared" si="39"/>
        <v>805</v>
      </c>
      <c r="F2557" s="220">
        <v>805</v>
      </c>
      <c r="G2557" s="220">
        <v>862.5</v>
      </c>
    </row>
    <row r="2558" spans="1:7">
      <c r="A2558" s="219">
        <v>40271</v>
      </c>
      <c r="B2558" s="212" t="s">
        <v>1268</v>
      </c>
      <c r="C2558" s="219" t="s">
        <v>548</v>
      </c>
      <c r="D2558" s="219" t="s">
        <v>285</v>
      </c>
      <c r="E2558" s="348">
        <f t="shared" si="39"/>
        <v>21.43</v>
      </c>
      <c r="F2558" s="220">
        <v>21.43</v>
      </c>
      <c r="G2558" s="220">
        <v>22.96</v>
      </c>
    </row>
    <row r="2559" spans="1:7">
      <c r="A2559" s="219">
        <v>40287</v>
      </c>
      <c r="B2559" s="212" t="s">
        <v>1270</v>
      </c>
      <c r="C2559" s="219" t="s">
        <v>426</v>
      </c>
      <c r="D2559" s="219" t="s">
        <v>285</v>
      </c>
      <c r="E2559" s="348">
        <f t="shared" si="39"/>
        <v>8.25</v>
      </c>
      <c r="F2559" s="220">
        <v>8.25</v>
      </c>
      <c r="G2559" s="220">
        <v>8.84</v>
      </c>
    </row>
    <row r="2560" spans="1:7">
      <c r="A2560" s="219">
        <v>4084</v>
      </c>
      <c r="B2560" s="212" t="s">
        <v>4031</v>
      </c>
      <c r="C2560" s="219" t="s">
        <v>134</v>
      </c>
      <c r="D2560" s="219" t="s">
        <v>285</v>
      </c>
      <c r="E2560" s="348">
        <f t="shared" si="39"/>
        <v>3.6</v>
      </c>
      <c r="F2560" s="220">
        <v>3.6</v>
      </c>
      <c r="G2560" s="220">
        <v>2.0299999999999998</v>
      </c>
    </row>
    <row r="2561" spans="1:7">
      <c r="A2561" s="219">
        <v>743</v>
      </c>
      <c r="B2561" s="212" t="s">
        <v>4032</v>
      </c>
      <c r="C2561" s="219" t="s">
        <v>134</v>
      </c>
      <c r="D2561" s="219" t="s">
        <v>1699</v>
      </c>
      <c r="E2561" s="348">
        <f t="shared" si="39"/>
        <v>3.6</v>
      </c>
      <c r="F2561" s="220">
        <v>3.6</v>
      </c>
      <c r="G2561" s="220">
        <v>2.0299999999999998</v>
      </c>
    </row>
    <row r="2562" spans="1:7">
      <c r="A2562" s="219">
        <v>40293</v>
      </c>
      <c r="B2562" s="212" t="s">
        <v>4033</v>
      </c>
      <c r="C2562" s="219" t="s">
        <v>134</v>
      </c>
      <c r="D2562" s="219" t="s">
        <v>285</v>
      </c>
      <c r="E2562" s="348">
        <f t="shared" si="39"/>
        <v>4.32</v>
      </c>
      <c r="F2562" s="220">
        <v>4.32</v>
      </c>
      <c r="G2562" s="220">
        <v>2.4300000000000002</v>
      </c>
    </row>
    <row r="2563" spans="1:7">
      <c r="A2563" s="219">
        <v>40294</v>
      </c>
      <c r="B2563" s="212" t="s">
        <v>4034</v>
      </c>
      <c r="C2563" s="219" t="s">
        <v>134</v>
      </c>
      <c r="D2563" s="219" t="s">
        <v>285</v>
      </c>
      <c r="E2563" s="348">
        <f t="shared" si="39"/>
        <v>3.6</v>
      </c>
      <c r="F2563" s="220">
        <v>3.6</v>
      </c>
      <c r="G2563" s="220">
        <v>2.0299999999999998</v>
      </c>
    </row>
    <row r="2564" spans="1:7">
      <c r="A2564" s="219">
        <v>4085</v>
      </c>
      <c r="B2564" s="212" t="s">
        <v>4035</v>
      </c>
      <c r="C2564" s="219" t="s">
        <v>134</v>
      </c>
      <c r="D2564" s="219" t="s">
        <v>285</v>
      </c>
      <c r="E2564" s="348">
        <f t="shared" si="39"/>
        <v>5.04</v>
      </c>
      <c r="F2564" s="220">
        <v>5.04</v>
      </c>
      <c r="G2564" s="220">
        <v>2.84</v>
      </c>
    </row>
    <row r="2565" spans="1:7">
      <c r="A2565" s="219">
        <v>10779</v>
      </c>
      <c r="B2565" s="212" t="s">
        <v>4036</v>
      </c>
      <c r="C2565" s="219" t="s">
        <v>426</v>
      </c>
      <c r="D2565" s="219" t="s">
        <v>285</v>
      </c>
      <c r="E2565" s="348">
        <f t="shared" si="39"/>
        <v>1040.6199999999999</v>
      </c>
      <c r="F2565" s="220"/>
      <c r="G2565" s="220">
        <v>1040.6199999999999</v>
      </c>
    </row>
    <row r="2566" spans="1:7">
      <c r="A2566" s="219">
        <v>10777</v>
      </c>
      <c r="B2566" s="212" t="s">
        <v>1214</v>
      </c>
      <c r="C2566" s="219" t="s">
        <v>426</v>
      </c>
      <c r="D2566" s="219" t="s">
        <v>285</v>
      </c>
      <c r="E2566" s="348">
        <f t="shared" si="39"/>
        <v>945.23</v>
      </c>
      <c r="F2566" s="220"/>
      <c r="G2566" s="220">
        <v>945.23</v>
      </c>
    </row>
    <row r="2567" spans="1:7">
      <c r="A2567" s="219">
        <v>10775</v>
      </c>
      <c r="B2567" s="212" t="s">
        <v>1219</v>
      </c>
      <c r="C2567" s="219" t="s">
        <v>426</v>
      </c>
      <c r="D2567" s="219" t="s">
        <v>1699</v>
      </c>
      <c r="E2567" s="348">
        <f t="shared" si="39"/>
        <v>832.5</v>
      </c>
      <c r="F2567" s="220"/>
      <c r="G2567" s="220">
        <v>832.5</v>
      </c>
    </row>
    <row r="2568" spans="1:7">
      <c r="A2568" s="219">
        <v>10776</v>
      </c>
      <c r="B2568" s="212" t="s">
        <v>4037</v>
      </c>
      <c r="C2568" s="219" t="s">
        <v>426</v>
      </c>
      <c r="D2568" s="219" t="s">
        <v>285</v>
      </c>
      <c r="E2568" s="348">
        <f t="shared" si="39"/>
        <v>650.39</v>
      </c>
      <c r="F2568" s="220"/>
      <c r="G2568" s="220">
        <v>650.39</v>
      </c>
    </row>
    <row r="2569" spans="1:7">
      <c r="A2569" s="219">
        <v>10778</v>
      </c>
      <c r="B2569" s="212" t="s">
        <v>4038</v>
      </c>
      <c r="C2569" s="219" t="s">
        <v>426</v>
      </c>
      <c r="D2569" s="219" t="s">
        <v>285</v>
      </c>
      <c r="E2569" s="348">
        <f t="shared" si="39"/>
        <v>1040.6199999999999</v>
      </c>
      <c r="F2569" s="220"/>
      <c r="G2569" s="220">
        <v>1040.6199999999999</v>
      </c>
    </row>
    <row r="2570" spans="1:7">
      <c r="A2570" s="219">
        <v>40339</v>
      </c>
      <c r="B2570" s="212" t="s">
        <v>1273</v>
      </c>
      <c r="C2570" s="219" t="s">
        <v>548</v>
      </c>
      <c r="D2570" s="219" t="s">
        <v>285</v>
      </c>
      <c r="E2570" s="348">
        <f t="shared" si="39"/>
        <v>7.51</v>
      </c>
      <c r="F2570" s="220">
        <v>7.51</v>
      </c>
      <c r="G2570" s="220">
        <v>8.0500000000000007</v>
      </c>
    </row>
    <row r="2571" spans="1:7">
      <c r="A2571" s="219">
        <v>10749</v>
      </c>
      <c r="B2571" s="212" t="s">
        <v>1272</v>
      </c>
      <c r="C2571" s="219" t="s">
        <v>548</v>
      </c>
      <c r="D2571" s="219" t="s">
        <v>285</v>
      </c>
      <c r="E2571" s="348">
        <f t="shared" si="39"/>
        <v>24.85</v>
      </c>
      <c r="F2571" s="220">
        <v>24.85</v>
      </c>
      <c r="G2571" s="220">
        <v>26.62</v>
      </c>
    </row>
    <row r="2572" spans="1:7">
      <c r="A2572" s="219">
        <v>40290</v>
      </c>
      <c r="B2572" s="212" t="s">
        <v>4039</v>
      </c>
      <c r="C2572" s="219" t="s">
        <v>548</v>
      </c>
      <c r="D2572" s="219" t="s">
        <v>285</v>
      </c>
      <c r="E2572" s="348">
        <f t="shared" ref="E2572:E2635" si="40">IF(F2572=0,G2572,F2572)</f>
        <v>13.44</v>
      </c>
      <c r="F2572" s="220">
        <v>13.44</v>
      </c>
      <c r="G2572" s="220">
        <v>14.4</v>
      </c>
    </row>
    <row r="2573" spans="1:7">
      <c r="A2573" s="219">
        <v>3346</v>
      </c>
      <c r="B2573" s="212" t="s">
        <v>4040</v>
      </c>
      <c r="C2573" s="219" t="s">
        <v>134</v>
      </c>
      <c r="D2573" s="219" t="s">
        <v>1699</v>
      </c>
      <c r="E2573" s="348">
        <f t="shared" si="40"/>
        <v>18</v>
      </c>
      <c r="F2573" s="220">
        <v>18</v>
      </c>
      <c r="G2573" s="220">
        <v>19.309999999999999</v>
      </c>
    </row>
    <row r="2574" spans="1:7">
      <c r="A2574" s="219">
        <v>3348</v>
      </c>
      <c r="B2574" s="212" t="s">
        <v>4041</v>
      </c>
      <c r="C2574" s="219" t="s">
        <v>134</v>
      </c>
      <c r="D2574" s="219" t="s">
        <v>285</v>
      </c>
      <c r="E2574" s="348">
        <f t="shared" si="40"/>
        <v>21.53</v>
      </c>
      <c r="F2574" s="220">
        <v>21.53</v>
      </c>
      <c r="G2574" s="220">
        <v>23.1</v>
      </c>
    </row>
    <row r="2575" spans="1:7">
      <c r="A2575" s="219">
        <v>39833</v>
      </c>
      <c r="B2575" s="212" t="s">
        <v>4042</v>
      </c>
      <c r="C2575" s="219" t="s">
        <v>134</v>
      </c>
      <c r="D2575" s="219" t="s">
        <v>285</v>
      </c>
      <c r="E2575" s="348">
        <f t="shared" si="40"/>
        <v>29.49</v>
      </c>
      <c r="F2575" s="220">
        <v>29.49</v>
      </c>
      <c r="G2575" s="220">
        <v>31.64</v>
      </c>
    </row>
    <row r="2576" spans="1:7">
      <c r="A2576" s="219">
        <v>7252</v>
      </c>
      <c r="B2576" s="212" t="s">
        <v>4043</v>
      </c>
      <c r="C2576" s="219" t="s">
        <v>134</v>
      </c>
      <c r="D2576" s="219" t="s">
        <v>285</v>
      </c>
      <c r="E2576" s="348">
        <f t="shared" si="40"/>
        <v>2.36</v>
      </c>
      <c r="F2576" s="220"/>
      <c r="G2576" s="220">
        <v>2.36</v>
      </c>
    </row>
    <row r="2577" spans="1:7">
      <c r="A2577" s="219">
        <v>7247</v>
      </c>
      <c r="B2577" s="212" t="s">
        <v>4044</v>
      </c>
      <c r="C2577" s="219" t="s">
        <v>134</v>
      </c>
      <c r="D2577" s="219" t="s">
        <v>1699</v>
      </c>
      <c r="E2577" s="348">
        <f t="shared" si="40"/>
        <v>2.36</v>
      </c>
      <c r="F2577" s="220"/>
      <c r="G2577" s="220">
        <v>2.36</v>
      </c>
    </row>
    <row r="2578" spans="1:7">
      <c r="A2578" s="219">
        <v>40291</v>
      </c>
      <c r="B2578" s="212" t="s">
        <v>4045</v>
      </c>
      <c r="C2578" s="219" t="s">
        <v>548</v>
      </c>
      <c r="D2578" s="219" t="s">
        <v>285</v>
      </c>
      <c r="E2578" s="348">
        <f t="shared" si="40"/>
        <v>700</v>
      </c>
      <c r="F2578" s="220">
        <v>700</v>
      </c>
      <c r="G2578" s="220">
        <v>750</v>
      </c>
    </row>
    <row r="2579" spans="1:7">
      <c r="A2579" s="219">
        <v>40275</v>
      </c>
      <c r="B2579" s="212" t="s">
        <v>1269</v>
      </c>
      <c r="C2579" s="219" t="s">
        <v>548</v>
      </c>
      <c r="D2579" s="219" t="s">
        <v>285</v>
      </c>
      <c r="E2579" s="348">
        <f t="shared" si="40"/>
        <v>22.4</v>
      </c>
      <c r="F2579" s="220">
        <v>22.4</v>
      </c>
      <c r="G2579" s="220">
        <v>24</v>
      </c>
    </row>
    <row r="2580" spans="1:7">
      <c r="A2580" s="219">
        <v>42408</v>
      </c>
      <c r="B2580" s="212" t="s">
        <v>4046</v>
      </c>
      <c r="C2580" s="219" t="s">
        <v>53</v>
      </c>
      <c r="D2580" s="219" t="s">
        <v>285</v>
      </c>
      <c r="E2580" s="348">
        <f t="shared" si="40"/>
        <v>1.77</v>
      </c>
      <c r="F2580" s="220">
        <v>1.77</v>
      </c>
      <c r="G2580" s="220">
        <v>1.19</v>
      </c>
    </row>
    <row r="2581" spans="1:7">
      <c r="A2581" s="219">
        <v>3777</v>
      </c>
      <c r="B2581" s="212" t="s">
        <v>4047</v>
      </c>
      <c r="C2581" s="219" t="s">
        <v>53</v>
      </c>
      <c r="D2581" s="219" t="s">
        <v>1699</v>
      </c>
      <c r="E2581" s="348">
        <f t="shared" si="40"/>
        <v>1.28</v>
      </c>
      <c r="F2581" s="220">
        <v>1.28</v>
      </c>
      <c r="G2581" s="220">
        <v>0.86</v>
      </c>
    </row>
    <row r="2582" spans="1:7">
      <c r="A2582" s="219">
        <v>44699</v>
      </c>
      <c r="B2582" s="212" t="s">
        <v>4048</v>
      </c>
      <c r="C2582" s="219" t="s">
        <v>63</v>
      </c>
      <c r="D2582" s="219" t="s">
        <v>285</v>
      </c>
      <c r="E2582" s="348">
        <f t="shared" si="40"/>
        <v>47.51</v>
      </c>
      <c r="F2582" s="220">
        <v>47.51</v>
      </c>
      <c r="G2582" s="220">
        <v>47.99</v>
      </c>
    </row>
    <row r="2583" spans="1:7">
      <c r="A2583" s="219">
        <v>3798</v>
      </c>
      <c r="B2583" s="212" t="s">
        <v>4049</v>
      </c>
      <c r="C2583" s="219" t="s">
        <v>23</v>
      </c>
      <c r="D2583" s="219" t="s">
        <v>285</v>
      </c>
      <c r="E2583" s="348">
        <f t="shared" si="40"/>
        <v>83.57</v>
      </c>
      <c r="F2583" s="220"/>
      <c r="G2583" s="220">
        <v>83.57</v>
      </c>
    </row>
    <row r="2584" spans="1:7">
      <c r="A2584" s="219">
        <v>38769</v>
      </c>
      <c r="B2584" s="212" t="s">
        <v>1541</v>
      </c>
      <c r="C2584" s="219" t="s">
        <v>23</v>
      </c>
      <c r="D2584" s="219" t="s">
        <v>285</v>
      </c>
      <c r="E2584" s="348">
        <f t="shared" si="40"/>
        <v>65.27</v>
      </c>
      <c r="F2584" s="220"/>
      <c r="G2584" s="220">
        <v>65.27</v>
      </c>
    </row>
    <row r="2585" spans="1:7">
      <c r="A2585" s="219">
        <v>38774</v>
      </c>
      <c r="B2585" s="212" t="s">
        <v>1539</v>
      </c>
      <c r="C2585" s="219" t="s">
        <v>23</v>
      </c>
      <c r="D2585" s="219" t="s">
        <v>285</v>
      </c>
      <c r="E2585" s="348">
        <f t="shared" si="40"/>
        <v>11.55</v>
      </c>
      <c r="F2585" s="220">
        <v>11.55</v>
      </c>
      <c r="G2585" s="220">
        <v>11.65</v>
      </c>
    </row>
    <row r="2586" spans="1:7">
      <c r="A2586" s="219">
        <v>42247</v>
      </c>
      <c r="B2586" s="212" t="s">
        <v>4050</v>
      </c>
      <c r="C2586" s="219" t="s">
        <v>23</v>
      </c>
      <c r="D2586" s="219" t="s">
        <v>285</v>
      </c>
      <c r="E2586" s="348">
        <f t="shared" si="40"/>
        <v>394.44</v>
      </c>
      <c r="F2586" s="220">
        <v>394.44</v>
      </c>
      <c r="G2586" s="220">
        <v>397.87</v>
      </c>
    </row>
    <row r="2587" spans="1:7">
      <c r="A2587" s="219">
        <v>42248</v>
      </c>
      <c r="B2587" s="212" t="s">
        <v>4051</v>
      </c>
      <c r="C2587" s="219" t="s">
        <v>23</v>
      </c>
      <c r="D2587" s="219" t="s">
        <v>285</v>
      </c>
      <c r="E2587" s="348">
        <f t="shared" si="40"/>
        <v>458.17</v>
      </c>
      <c r="F2587" s="220">
        <v>458.17</v>
      </c>
      <c r="G2587" s="220">
        <v>462.16</v>
      </c>
    </row>
    <row r="2588" spans="1:7">
      <c r="A2588" s="219">
        <v>42249</v>
      </c>
      <c r="B2588" s="212" t="s">
        <v>4052</v>
      </c>
      <c r="C2588" s="219" t="s">
        <v>23</v>
      </c>
      <c r="D2588" s="219" t="s">
        <v>285</v>
      </c>
      <c r="E2588" s="348">
        <f t="shared" si="40"/>
        <v>759.03</v>
      </c>
      <c r="F2588" s="220">
        <v>759.03</v>
      </c>
      <c r="G2588" s="220">
        <v>765.63</v>
      </c>
    </row>
    <row r="2589" spans="1:7">
      <c r="A2589" s="219">
        <v>42244</v>
      </c>
      <c r="B2589" s="212" t="s">
        <v>4053</v>
      </c>
      <c r="C2589" s="219" t="s">
        <v>23</v>
      </c>
      <c r="D2589" s="219" t="s">
        <v>285</v>
      </c>
      <c r="E2589" s="348">
        <f t="shared" si="40"/>
        <v>118.54</v>
      </c>
      <c r="F2589" s="220">
        <v>118.54</v>
      </c>
      <c r="G2589" s="220">
        <v>119.57</v>
      </c>
    </row>
    <row r="2590" spans="1:7">
      <c r="A2590" s="219">
        <v>42245</v>
      </c>
      <c r="B2590" s="212" t="s">
        <v>4054</v>
      </c>
      <c r="C2590" s="219" t="s">
        <v>23</v>
      </c>
      <c r="D2590" s="219" t="s">
        <v>285</v>
      </c>
      <c r="E2590" s="348">
        <f t="shared" si="40"/>
        <v>218.74</v>
      </c>
      <c r="F2590" s="220">
        <v>218.74</v>
      </c>
      <c r="G2590" s="220">
        <v>220.64</v>
      </c>
    </row>
    <row r="2591" spans="1:7">
      <c r="A2591" s="219">
        <v>42246</v>
      </c>
      <c r="B2591" s="212" t="s">
        <v>4055</v>
      </c>
      <c r="C2591" s="219" t="s">
        <v>23</v>
      </c>
      <c r="D2591" s="219" t="s">
        <v>285</v>
      </c>
      <c r="E2591" s="348">
        <f t="shared" si="40"/>
        <v>242.13</v>
      </c>
      <c r="F2591" s="220">
        <v>242.13</v>
      </c>
      <c r="G2591" s="220">
        <v>244.24</v>
      </c>
    </row>
    <row r="2592" spans="1:7">
      <c r="A2592" s="219">
        <v>42243</v>
      </c>
      <c r="B2592" s="212" t="s">
        <v>4056</v>
      </c>
      <c r="C2592" s="219" t="s">
        <v>23</v>
      </c>
      <c r="D2592" s="219" t="s">
        <v>285</v>
      </c>
      <c r="E2592" s="348">
        <f t="shared" si="40"/>
        <v>291.97000000000003</v>
      </c>
      <c r="F2592" s="220">
        <v>291.97000000000003</v>
      </c>
      <c r="G2592" s="220">
        <v>294.51</v>
      </c>
    </row>
    <row r="2593" spans="1:7">
      <c r="A2593" s="219">
        <v>38889</v>
      </c>
      <c r="B2593" s="212" t="s">
        <v>4057</v>
      </c>
      <c r="C2593" s="219" t="s">
        <v>23</v>
      </c>
      <c r="D2593" s="219" t="s">
        <v>285</v>
      </c>
      <c r="E2593" s="348">
        <f t="shared" si="40"/>
        <v>50.02</v>
      </c>
      <c r="F2593" s="220"/>
      <c r="G2593" s="220">
        <v>50.02</v>
      </c>
    </row>
    <row r="2594" spans="1:7">
      <c r="A2594" s="219">
        <v>38784</v>
      </c>
      <c r="B2594" s="212" t="s">
        <v>4058</v>
      </c>
      <c r="C2594" s="219" t="s">
        <v>23</v>
      </c>
      <c r="D2594" s="219" t="s">
        <v>285</v>
      </c>
      <c r="E2594" s="348">
        <f t="shared" si="40"/>
        <v>66.92</v>
      </c>
      <c r="F2594" s="220"/>
      <c r="G2594" s="220">
        <v>66.92</v>
      </c>
    </row>
    <row r="2595" spans="1:7">
      <c r="A2595" s="219">
        <v>3780</v>
      </c>
      <c r="B2595" s="212" t="s">
        <v>4059</v>
      </c>
      <c r="C2595" s="219" t="s">
        <v>23</v>
      </c>
      <c r="D2595" s="219" t="s">
        <v>1699</v>
      </c>
      <c r="E2595" s="348">
        <f t="shared" si="40"/>
        <v>102.9</v>
      </c>
      <c r="F2595" s="220"/>
      <c r="G2595" s="220">
        <v>102.9</v>
      </c>
    </row>
    <row r="2596" spans="1:7">
      <c r="A2596" s="219">
        <v>38773</v>
      </c>
      <c r="B2596" s="212" t="s">
        <v>4060</v>
      </c>
      <c r="C2596" s="219" t="s">
        <v>23</v>
      </c>
      <c r="D2596" s="219" t="s">
        <v>285</v>
      </c>
      <c r="E2596" s="348">
        <f t="shared" si="40"/>
        <v>6.56</v>
      </c>
      <c r="F2596" s="220"/>
      <c r="G2596" s="220">
        <v>6.56</v>
      </c>
    </row>
    <row r="2597" spans="1:7">
      <c r="A2597" s="219">
        <v>12271</v>
      </c>
      <c r="B2597" s="212" t="s">
        <v>4061</v>
      </c>
      <c r="C2597" s="219" t="s">
        <v>23</v>
      </c>
      <c r="D2597" s="219" t="s">
        <v>285</v>
      </c>
      <c r="E2597" s="348">
        <f t="shared" si="40"/>
        <v>365.99</v>
      </c>
      <c r="F2597" s="220"/>
      <c r="G2597" s="220">
        <v>365.99</v>
      </c>
    </row>
    <row r="2598" spans="1:7">
      <c r="A2598" s="219">
        <v>39385</v>
      </c>
      <c r="B2598" s="212" t="s">
        <v>4062</v>
      </c>
      <c r="C2598" s="219" t="s">
        <v>23</v>
      </c>
      <c r="D2598" s="219" t="s">
        <v>285</v>
      </c>
      <c r="E2598" s="348">
        <f t="shared" si="40"/>
        <v>10.57</v>
      </c>
      <c r="F2598" s="220">
        <v>10.57</v>
      </c>
      <c r="G2598" s="220">
        <v>10.66</v>
      </c>
    </row>
    <row r="2599" spans="1:7">
      <c r="A2599" s="219">
        <v>39389</v>
      </c>
      <c r="B2599" s="212" t="s">
        <v>4063</v>
      </c>
      <c r="C2599" s="219" t="s">
        <v>23</v>
      </c>
      <c r="D2599" s="219" t="s">
        <v>285</v>
      </c>
      <c r="E2599" s="348">
        <f t="shared" si="40"/>
        <v>11.46</v>
      </c>
      <c r="F2599" s="220">
        <v>11.46</v>
      </c>
      <c r="G2599" s="220">
        <v>11.56</v>
      </c>
    </row>
    <row r="2600" spans="1:7">
      <c r="A2600" s="219">
        <v>39390</v>
      </c>
      <c r="B2600" s="212" t="s">
        <v>1584</v>
      </c>
      <c r="C2600" s="219" t="s">
        <v>23</v>
      </c>
      <c r="D2600" s="219" t="s">
        <v>285</v>
      </c>
      <c r="E2600" s="348">
        <f t="shared" si="40"/>
        <v>24.04</v>
      </c>
      <c r="F2600" s="220">
        <v>24.04</v>
      </c>
      <c r="G2600" s="220">
        <v>24.24</v>
      </c>
    </row>
    <row r="2601" spans="1:7">
      <c r="A2601" s="219">
        <v>39391</v>
      </c>
      <c r="B2601" s="212" t="s">
        <v>1585</v>
      </c>
      <c r="C2601" s="219" t="s">
        <v>23</v>
      </c>
      <c r="D2601" s="219" t="s">
        <v>285</v>
      </c>
      <c r="E2601" s="348">
        <f t="shared" si="40"/>
        <v>26.98</v>
      </c>
      <c r="F2601" s="220">
        <v>26.98</v>
      </c>
      <c r="G2601" s="220">
        <v>27.22</v>
      </c>
    </row>
    <row r="2602" spans="1:7">
      <c r="A2602" s="219">
        <v>3803</v>
      </c>
      <c r="B2602" s="212" t="s">
        <v>4064</v>
      </c>
      <c r="C2602" s="219" t="s">
        <v>23</v>
      </c>
      <c r="D2602" s="219" t="s">
        <v>285</v>
      </c>
      <c r="E2602" s="348">
        <f t="shared" si="40"/>
        <v>61.89</v>
      </c>
      <c r="F2602" s="220"/>
      <c r="G2602" s="220">
        <v>61.89</v>
      </c>
    </row>
    <row r="2603" spans="1:7">
      <c r="A2603" s="219">
        <v>38770</v>
      </c>
      <c r="B2603" s="212" t="s">
        <v>4065</v>
      </c>
      <c r="C2603" s="219" t="s">
        <v>23</v>
      </c>
      <c r="D2603" s="219" t="s">
        <v>285</v>
      </c>
      <c r="E2603" s="348">
        <f t="shared" si="40"/>
        <v>71.66</v>
      </c>
      <c r="F2603" s="220"/>
      <c r="G2603" s="220">
        <v>71.66</v>
      </c>
    </row>
    <row r="2604" spans="1:7">
      <c r="A2604" s="219">
        <v>12267</v>
      </c>
      <c r="B2604" s="212" t="s">
        <v>4066</v>
      </c>
      <c r="C2604" s="219" t="s">
        <v>23</v>
      </c>
      <c r="D2604" s="219" t="s">
        <v>285</v>
      </c>
      <c r="E2604" s="348">
        <f t="shared" si="40"/>
        <v>210</v>
      </c>
      <c r="F2604" s="220"/>
      <c r="G2604" s="220">
        <v>210</v>
      </c>
    </row>
    <row r="2605" spans="1:7">
      <c r="A2605" s="219">
        <v>43265</v>
      </c>
      <c r="B2605" s="212" t="s">
        <v>4067</v>
      </c>
      <c r="C2605" s="219" t="s">
        <v>23</v>
      </c>
      <c r="D2605" s="219" t="s">
        <v>285</v>
      </c>
      <c r="E2605" s="348">
        <f t="shared" si="40"/>
        <v>33.049999999999997</v>
      </c>
      <c r="F2605" s="220">
        <v>33.049999999999997</v>
      </c>
      <c r="G2605" s="220">
        <v>33.340000000000003</v>
      </c>
    </row>
    <row r="2606" spans="1:7">
      <c r="A2606" s="219">
        <v>12266</v>
      </c>
      <c r="B2606" s="212" t="s">
        <v>4068</v>
      </c>
      <c r="C2606" s="219" t="s">
        <v>23</v>
      </c>
      <c r="D2606" s="219" t="s">
        <v>285</v>
      </c>
      <c r="E2606" s="348">
        <f t="shared" si="40"/>
        <v>107.48</v>
      </c>
      <c r="F2606" s="220"/>
      <c r="G2606" s="220">
        <v>107.48</v>
      </c>
    </row>
    <row r="2607" spans="1:7">
      <c r="A2607" s="219">
        <v>39378</v>
      </c>
      <c r="B2607" s="212" t="s">
        <v>4069</v>
      </c>
      <c r="C2607" s="219" t="s">
        <v>23</v>
      </c>
      <c r="D2607" s="219" t="s">
        <v>285</v>
      </c>
      <c r="E2607" s="348">
        <f t="shared" si="40"/>
        <v>76.2</v>
      </c>
      <c r="F2607" s="220"/>
      <c r="G2607" s="220">
        <v>76.2</v>
      </c>
    </row>
    <row r="2608" spans="1:7">
      <c r="A2608" s="219">
        <v>43543</v>
      </c>
      <c r="B2608" s="212" t="s">
        <v>4070</v>
      </c>
      <c r="C2608" s="219" t="s">
        <v>23</v>
      </c>
      <c r="D2608" s="219" t="s">
        <v>285</v>
      </c>
      <c r="E2608" s="348">
        <f t="shared" si="40"/>
        <v>158.76</v>
      </c>
      <c r="F2608" s="220"/>
      <c r="G2608" s="220">
        <v>158.76</v>
      </c>
    </row>
    <row r="2609" spans="1:7">
      <c r="A2609" s="219">
        <v>38775</v>
      </c>
      <c r="B2609" s="212" t="s">
        <v>4071</v>
      </c>
      <c r="C2609" s="219" t="s">
        <v>23</v>
      </c>
      <c r="D2609" s="219" t="s">
        <v>285</v>
      </c>
      <c r="E2609" s="348">
        <f t="shared" si="40"/>
        <v>80.790000000000006</v>
      </c>
      <c r="F2609" s="220"/>
      <c r="G2609" s="220">
        <v>80.790000000000006</v>
      </c>
    </row>
    <row r="2610" spans="1:7">
      <c r="A2610" s="219">
        <v>44252</v>
      </c>
      <c r="B2610" s="212" t="s">
        <v>4072</v>
      </c>
      <c r="C2610" s="219" t="s">
        <v>23</v>
      </c>
      <c r="D2610" s="219" t="s">
        <v>285</v>
      </c>
      <c r="E2610" s="348">
        <f t="shared" si="40"/>
        <v>177.48</v>
      </c>
      <c r="F2610" s="220">
        <v>177.48</v>
      </c>
      <c r="G2610" s="220">
        <v>193.43</v>
      </c>
    </row>
    <row r="2611" spans="1:7">
      <c r="A2611" s="219">
        <v>21119</v>
      </c>
      <c r="B2611" s="212" t="s">
        <v>4073</v>
      </c>
      <c r="C2611" s="219" t="s">
        <v>23</v>
      </c>
      <c r="D2611" s="219" t="s">
        <v>285</v>
      </c>
      <c r="E2611" s="348">
        <f t="shared" si="40"/>
        <v>1.78</v>
      </c>
      <c r="F2611" s="220">
        <v>1.78</v>
      </c>
      <c r="G2611" s="220">
        <v>1.94</v>
      </c>
    </row>
    <row r="2612" spans="1:7">
      <c r="A2612" s="219">
        <v>37974</v>
      </c>
      <c r="B2612" s="212" t="s">
        <v>4074</v>
      </c>
      <c r="C2612" s="219" t="s">
        <v>23</v>
      </c>
      <c r="D2612" s="219" t="s">
        <v>285</v>
      </c>
      <c r="E2612" s="348">
        <f t="shared" si="40"/>
        <v>2.2999999999999998</v>
      </c>
      <c r="F2612" s="220">
        <v>2.2999999999999998</v>
      </c>
      <c r="G2612" s="220">
        <v>2.5099999999999998</v>
      </c>
    </row>
    <row r="2613" spans="1:7">
      <c r="A2613" s="219">
        <v>37975</v>
      </c>
      <c r="B2613" s="212" t="s">
        <v>4075</v>
      </c>
      <c r="C2613" s="219" t="s">
        <v>23</v>
      </c>
      <c r="D2613" s="219" t="s">
        <v>285</v>
      </c>
      <c r="E2613" s="348">
        <f t="shared" si="40"/>
        <v>5.12</v>
      </c>
      <c r="F2613" s="220">
        <v>5.12</v>
      </c>
      <c r="G2613" s="220">
        <v>5.58</v>
      </c>
    </row>
    <row r="2614" spans="1:7">
      <c r="A2614" s="219">
        <v>37976</v>
      </c>
      <c r="B2614" s="212" t="s">
        <v>4076</v>
      </c>
      <c r="C2614" s="219" t="s">
        <v>23</v>
      </c>
      <c r="D2614" s="219" t="s">
        <v>285</v>
      </c>
      <c r="E2614" s="348">
        <f t="shared" si="40"/>
        <v>11.41</v>
      </c>
      <c r="F2614" s="220">
        <v>11.41</v>
      </c>
      <c r="G2614" s="220">
        <v>12.44</v>
      </c>
    </row>
    <row r="2615" spans="1:7">
      <c r="A2615" s="219">
        <v>37977</v>
      </c>
      <c r="B2615" s="212" t="s">
        <v>4077</v>
      </c>
      <c r="C2615" s="219" t="s">
        <v>23</v>
      </c>
      <c r="D2615" s="219" t="s">
        <v>285</v>
      </c>
      <c r="E2615" s="348">
        <f t="shared" si="40"/>
        <v>15.79</v>
      </c>
      <c r="F2615" s="220">
        <v>15.79</v>
      </c>
      <c r="G2615" s="220">
        <v>17.21</v>
      </c>
    </row>
    <row r="2616" spans="1:7">
      <c r="A2616" s="219">
        <v>37978</v>
      </c>
      <c r="B2616" s="212" t="s">
        <v>4078</v>
      </c>
      <c r="C2616" s="219" t="s">
        <v>23</v>
      </c>
      <c r="D2616" s="219" t="s">
        <v>285</v>
      </c>
      <c r="E2616" s="348">
        <f t="shared" si="40"/>
        <v>31.31</v>
      </c>
      <c r="F2616" s="220">
        <v>31.31</v>
      </c>
      <c r="G2616" s="220">
        <v>34.119999999999997</v>
      </c>
    </row>
    <row r="2617" spans="1:7">
      <c r="A2617" s="219">
        <v>37979</v>
      </c>
      <c r="B2617" s="212" t="s">
        <v>4079</v>
      </c>
      <c r="C2617" s="219" t="s">
        <v>23</v>
      </c>
      <c r="D2617" s="219" t="s">
        <v>285</v>
      </c>
      <c r="E2617" s="348">
        <f t="shared" si="40"/>
        <v>132.87</v>
      </c>
      <c r="F2617" s="220">
        <v>132.87</v>
      </c>
      <c r="G2617" s="220">
        <v>144.81</v>
      </c>
    </row>
    <row r="2618" spans="1:7">
      <c r="A2618" s="219">
        <v>37980</v>
      </c>
      <c r="B2618" s="212" t="s">
        <v>4080</v>
      </c>
      <c r="C2618" s="219" t="s">
        <v>23</v>
      </c>
      <c r="D2618" s="219" t="s">
        <v>285</v>
      </c>
      <c r="E2618" s="348">
        <f t="shared" si="40"/>
        <v>152.63</v>
      </c>
      <c r="F2618" s="220">
        <v>152.63</v>
      </c>
      <c r="G2618" s="220">
        <v>166.34</v>
      </c>
    </row>
    <row r="2619" spans="1:7">
      <c r="A2619" s="219">
        <v>36147</v>
      </c>
      <c r="B2619" s="212" t="s">
        <v>4081</v>
      </c>
      <c r="C2619" s="219" t="s">
        <v>491</v>
      </c>
      <c r="D2619" s="219" t="s">
        <v>285</v>
      </c>
      <c r="E2619" s="348">
        <f t="shared" si="40"/>
        <v>317.76</v>
      </c>
      <c r="F2619" s="220">
        <v>317.76</v>
      </c>
      <c r="G2619" s="220">
        <v>388.14</v>
      </c>
    </row>
    <row r="2620" spans="1:7">
      <c r="A2620" s="219">
        <v>12731</v>
      </c>
      <c r="B2620" s="212" t="s">
        <v>4082</v>
      </c>
      <c r="C2620" s="219" t="s">
        <v>23</v>
      </c>
      <c r="D2620" s="219" t="s">
        <v>285</v>
      </c>
      <c r="E2620" s="348">
        <f t="shared" si="40"/>
        <v>366.88</v>
      </c>
      <c r="F2620" s="220"/>
      <c r="G2620" s="220">
        <v>366.88</v>
      </c>
    </row>
    <row r="2621" spans="1:7">
      <c r="A2621" s="219">
        <v>12723</v>
      </c>
      <c r="B2621" s="212" t="s">
        <v>4083</v>
      </c>
      <c r="C2621" s="219" t="s">
        <v>23</v>
      </c>
      <c r="D2621" s="219" t="s">
        <v>285</v>
      </c>
      <c r="E2621" s="348">
        <f t="shared" si="40"/>
        <v>2.84</v>
      </c>
      <c r="F2621" s="220"/>
      <c r="G2621" s="220">
        <v>2.84</v>
      </c>
    </row>
    <row r="2622" spans="1:7">
      <c r="A2622" s="219">
        <v>12724</v>
      </c>
      <c r="B2622" s="212" t="s">
        <v>4084</v>
      </c>
      <c r="C2622" s="219" t="s">
        <v>23</v>
      </c>
      <c r="D2622" s="219" t="s">
        <v>285</v>
      </c>
      <c r="E2622" s="348">
        <f t="shared" si="40"/>
        <v>5.46</v>
      </c>
      <c r="F2622" s="220"/>
      <c r="G2622" s="220">
        <v>5.46</v>
      </c>
    </row>
    <row r="2623" spans="1:7">
      <c r="A2623" s="219">
        <v>12725</v>
      </c>
      <c r="B2623" s="212" t="s">
        <v>4085</v>
      </c>
      <c r="C2623" s="219" t="s">
        <v>23</v>
      </c>
      <c r="D2623" s="219" t="s">
        <v>285</v>
      </c>
      <c r="E2623" s="348">
        <f t="shared" si="40"/>
        <v>10.96</v>
      </c>
      <c r="F2623" s="220"/>
      <c r="G2623" s="220">
        <v>10.96</v>
      </c>
    </row>
    <row r="2624" spans="1:7">
      <c r="A2624" s="219">
        <v>12726</v>
      </c>
      <c r="B2624" s="212" t="s">
        <v>4086</v>
      </c>
      <c r="C2624" s="219" t="s">
        <v>23</v>
      </c>
      <c r="D2624" s="219" t="s">
        <v>285</v>
      </c>
      <c r="E2624" s="348">
        <f t="shared" si="40"/>
        <v>24.2</v>
      </c>
      <c r="F2624" s="220"/>
      <c r="G2624" s="220">
        <v>24.2</v>
      </c>
    </row>
    <row r="2625" spans="1:7">
      <c r="A2625" s="219">
        <v>12727</v>
      </c>
      <c r="B2625" s="212" t="s">
        <v>4087</v>
      </c>
      <c r="C2625" s="219" t="s">
        <v>23</v>
      </c>
      <c r="D2625" s="219" t="s">
        <v>285</v>
      </c>
      <c r="E2625" s="348">
        <f t="shared" si="40"/>
        <v>30.69</v>
      </c>
      <c r="F2625" s="220"/>
      <c r="G2625" s="220">
        <v>30.69</v>
      </c>
    </row>
    <row r="2626" spans="1:7">
      <c r="A2626" s="219">
        <v>12728</v>
      </c>
      <c r="B2626" s="212" t="s">
        <v>4088</v>
      </c>
      <c r="C2626" s="219" t="s">
        <v>23</v>
      </c>
      <c r="D2626" s="219" t="s">
        <v>285</v>
      </c>
      <c r="E2626" s="348">
        <f t="shared" si="40"/>
        <v>50.14</v>
      </c>
      <c r="F2626" s="220"/>
      <c r="G2626" s="220">
        <v>50.14</v>
      </c>
    </row>
    <row r="2627" spans="1:7">
      <c r="A2627" s="219">
        <v>12729</v>
      </c>
      <c r="B2627" s="212" t="s">
        <v>4089</v>
      </c>
      <c r="C2627" s="219" t="s">
        <v>23</v>
      </c>
      <c r="D2627" s="219" t="s">
        <v>285</v>
      </c>
      <c r="E2627" s="348">
        <f t="shared" si="40"/>
        <v>164.33</v>
      </c>
      <c r="F2627" s="220"/>
      <c r="G2627" s="220">
        <v>164.33</v>
      </c>
    </row>
    <row r="2628" spans="1:7">
      <c r="A2628" s="219">
        <v>12730</v>
      </c>
      <c r="B2628" s="212" t="s">
        <v>4090</v>
      </c>
      <c r="C2628" s="219" t="s">
        <v>23</v>
      </c>
      <c r="D2628" s="219" t="s">
        <v>285</v>
      </c>
      <c r="E2628" s="348">
        <f t="shared" si="40"/>
        <v>251.6</v>
      </c>
      <c r="F2628" s="220"/>
      <c r="G2628" s="220">
        <v>251.6</v>
      </c>
    </row>
    <row r="2629" spans="1:7">
      <c r="A2629" s="219">
        <v>3840</v>
      </c>
      <c r="B2629" s="212" t="s">
        <v>4091</v>
      </c>
      <c r="C2629" s="219" t="s">
        <v>23</v>
      </c>
      <c r="D2629" s="219" t="s">
        <v>285</v>
      </c>
      <c r="E2629" s="348">
        <f t="shared" si="40"/>
        <v>56.73</v>
      </c>
      <c r="F2629" s="220"/>
      <c r="G2629" s="220">
        <v>56.73</v>
      </c>
    </row>
    <row r="2630" spans="1:7">
      <c r="A2630" s="219">
        <v>3838</v>
      </c>
      <c r="B2630" s="212" t="s">
        <v>4092</v>
      </c>
      <c r="C2630" s="219" t="s">
        <v>23</v>
      </c>
      <c r="D2630" s="219" t="s">
        <v>285</v>
      </c>
      <c r="E2630" s="348">
        <f t="shared" si="40"/>
        <v>125.21</v>
      </c>
      <c r="F2630" s="220"/>
      <c r="G2630" s="220">
        <v>125.21</v>
      </c>
    </row>
    <row r="2631" spans="1:7">
      <c r="A2631" s="219">
        <v>3844</v>
      </c>
      <c r="B2631" s="212" t="s">
        <v>4093</v>
      </c>
      <c r="C2631" s="219" t="s">
        <v>23</v>
      </c>
      <c r="D2631" s="219" t="s">
        <v>285</v>
      </c>
      <c r="E2631" s="348">
        <f t="shared" si="40"/>
        <v>223.34</v>
      </c>
      <c r="F2631" s="220"/>
      <c r="G2631" s="220">
        <v>223.34</v>
      </c>
    </row>
    <row r="2632" spans="1:7">
      <c r="A2632" s="219">
        <v>3839</v>
      </c>
      <c r="B2632" s="212" t="s">
        <v>4094</v>
      </c>
      <c r="C2632" s="219" t="s">
        <v>23</v>
      </c>
      <c r="D2632" s="219" t="s">
        <v>285</v>
      </c>
      <c r="E2632" s="348">
        <f t="shared" si="40"/>
        <v>406.81</v>
      </c>
      <c r="F2632" s="220"/>
      <c r="G2632" s="220">
        <v>406.81</v>
      </c>
    </row>
    <row r="2633" spans="1:7">
      <c r="A2633" s="219">
        <v>3843</v>
      </c>
      <c r="B2633" s="212" t="s">
        <v>4095</v>
      </c>
      <c r="C2633" s="219" t="s">
        <v>23</v>
      </c>
      <c r="D2633" s="219" t="s">
        <v>285</v>
      </c>
      <c r="E2633" s="348">
        <f t="shared" si="40"/>
        <v>558.36</v>
      </c>
      <c r="F2633" s="220"/>
      <c r="G2633" s="220">
        <v>558.36</v>
      </c>
    </row>
    <row r="2634" spans="1:7">
      <c r="A2634" s="219">
        <v>3900</v>
      </c>
      <c r="B2634" s="212" t="s">
        <v>4096</v>
      </c>
      <c r="C2634" s="219" t="s">
        <v>23</v>
      </c>
      <c r="D2634" s="219" t="s">
        <v>285</v>
      </c>
      <c r="E2634" s="348">
        <f t="shared" si="40"/>
        <v>48.28</v>
      </c>
      <c r="F2634" s="220">
        <v>48.28</v>
      </c>
      <c r="G2634" s="220">
        <v>45.47</v>
      </c>
    </row>
    <row r="2635" spans="1:7">
      <c r="A2635" s="219">
        <v>3846</v>
      </c>
      <c r="B2635" s="212" t="s">
        <v>4097</v>
      </c>
      <c r="C2635" s="219" t="s">
        <v>23</v>
      </c>
      <c r="D2635" s="219" t="s">
        <v>285</v>
      </c>
      <c r="E2635" s="348">
        <f t="shared" si="40"/>
        <v>14.5</v>
      </c>
      <c r="F2635" s="220">
        <v>14.5</v>
      </c>
      <c r="G2635" s="220">
        <v>13.66</v>
      </c>
    </row>
    <row r="2636" spans="1:7">
      <c r="A2636" s="219">
        <v>3886</v>
      </c>
      <c r="B2636" s="212" t="s">
        <v>4098</v>
      </c>
      <c r="C2636" s="219" t="s">
        <v>23</v>
      </c>
      <c r="D2636" s="219" t="s">
        <v>285</v>
      </c>
      <c r="E2636" s="348">
        <f t="shared" ref="E2636:E2699" si="41">IF(F2636=0,G2636,F2636)</f>
        <v>19.260000000000002</v>
      </c>
      <c r="F2636" s="220">
        <v>19.260000000000002</v>
      </c>
      <c r="G2636" s="220">
        <v>18.14</v>
      </c>
    </row>
    <row r="2637" spans="1:7">
      <c r="A2637" s="219">
        <v>3854</v>
      </c>
      <c r="B2637" s="212" t="s">
        <v>4099</v>
      </c>
      <c r="C2637" s="219" t="s">
        <v>23</v>
      </c>
      <c r="D2637" s="219" t="s">
        <v>285</v>
      </c>
      <c r="E2637" s="348">
        <f t="shared" si="41"/>
        <v>10.98</v>
      </c>
      <c r="F2637" s="220">
        <v>10.98</v>
      </c>
      <c r="G2637" s="220">
        <v>10.34</v>
      </c>
    </row>
    <row r="2638" spans="1:7">
      <c r="A2638" s="219">
        <v>3873</v>
      </c>
      <c r="B2638" s="212" t="s">
        <v>4100</v>
      </c>
      <c r="C2638" s="219" t="s">
        <v>23</v>
      </c>
      <c r="D2638" s="219" t="s">
        <v>285</v>
      </c>
      <c r="E2638" s="348">
        <f t="shared" si="41"/>
        <v>12.78</v>
      </c>
      <c r="F2638" s="220">
        <v>12.78</v>
      </c>
      <c r="G2638" s="220">
        <v>12.03</v>
      </c>
    </row>
    <row r="2639" spans="1:7">
      <c r="A2639" s="219">
        <v>38021</v>
      </c>
      <c r="B2639" s="212" t="s">
        <v>4101</v>
      </c>
      <c r="C2639" s="219" t="s">
        <v>23</v>
      </c>
      <c r="D2639" s="219" t="s">
        <v>285</v>
      </c>
      <c r="E2639" s="348">
        <f t="shared" si="41"/>
        <v>22.69</v>
      </c>
      <c r="F2639" s="220">
        <v>22.69</v>
      </c>
      <c r="G2639" s="220">
        <v>21.37</v>
      </c>
    </row>
    <row r="2640" spans="1:7">
      <c r="A2640" s="219">
        <v>43838</v>
      </c>
      <c r="B2640" s="212" t="s">
        <v>4102</v>
      </c>
      <c r="C2640" s="219" t="s">
        <v>23</v>
      </c>
      <c r="D2640" s="219" t="s">
        <v>285</v>
      </c>
      <c r="E2640" s="348">
        <f t="shared" si="41"/>
        <v>29.32</v>
      </c>
      <c r="F2640" s="220">
        <v>29.32</v>
      </c>
      <c r="G2640" s="220">
        <v>27.62</v>
      </c>
    </row>
    <row r="2641" spans="1:7">
      <c r="A2641" s="219">
        <v>3847</v>
      </c>
      <c r="B2641" s="212" t="s">
        <v>4103</v>
      </c>
      <c r="C2641" s="219" t="s">
        <v>23</v>
      </c>
      <c r="D2641" s="219" t="s">
        <v>285</v>
      </c>
      <c r="E2641" s="348">
        <f t="shared" si="41"/>
        <v>29.57</v>
      </c>
      <c r="F2641" s="220">
        <v>29.57</v>
      </c>
      <c r="G2641" s="220">
        <v>27.85</v>
      </c>
    </row>
    <row r="2642" spans="1:7">
      <c r="A2642" s="219">
        <v>38022</v>
      </c>
      <c r="B2642" s="212" t="s">
        <v>4104</v>
      </c>
      <c r="C2642" s="219" t="s">
        <v>23</v>
      </c>
      <c r="D2642" s="219" t="s">
        <v>285</v>
      </c>
      <c r="E2642" s="348">
        <f t="shared" si="41"/>
        <v>40.64</v>
      </c>
      <c r="F2642" s="220">
        <v>40.64</v>
      </c>
      <c r="G2642" s="220">
        <v>38.28</v>
      </c>
    </row>
    <row r="2643" spans="1:7">
      <c r="A2643" s="219">
        <v>3826</v>
      </c>
      <c r="B2643" s="212" t="s">
        <v>4105</v>
      </c>
      <c r="C2643" s="219" t="s">
        <v>23</v>
      </c>
      <c r="D2643" s="219" t="s">
        <v>285</v>
      </c>
      <c r="E2643" s="348">
        <f t="shared" si="41"/>
        <v>56.29</v>
      </c>
      <c r="F2643" s="220"/>
      <c r="G2643" s="220">
        <v>56.29</v>
      </c>
    </row>
    <row r="2644" spans="1:7">
      <c r="A2644" s="219">
        <v>3825</v>
      </c>
      <c r="B2644" s="212" t="s">
        <v>4106</v>
      </c>
      <c r="C2644" s="219" t="s">
        <v>23</v>
      </c>
      <c r="D2644" s="219" t="s">
        <v>285</v>
      </c>
      <c r="E2644" s="348">
        <f t="shared" si="41"/>
        <v>16.190000000000001</v>
      </c>
      <c r="F2644" s="220"/>
      <c r="G2644" s="220">
        <v>16.190000000000001</v>
      </c>
    </row>
    <row r="2645" spans="1:7">
      <c r="A2645" s="219">
        <v>3827</v>
      </c>
      <c r="B2645" s="212" t="s">
        <v>4107</v>
      </c>
      <c r="C2645" s="219" t="s">
        <v>23</v>
      </c>
      <c r="D2645" s="219" t="s">
        <v>285</v>
      </c>
      <c r="E2645" s="348">
        <f t="shared" si="41"/>
        <v>35.369999999999997</v>
      </c>
      <c r="F2645" s="220"/>
      <c r="G2645" s="220">
        <v>35.369999999999997</v>
      </c>
    </row>
    <row r="2646" spans="1:7">
      <c r="A2646" s="219">
        <v>3830</v>
      </c>
      <c r="B2646" s="212" t="s">
        <v>4108</v>
      </c>
      <c r="C2646" s="219" t="s">
        <v>23</v>
      </c>
      <c r="D2646" s="219" t="s">
        <v>285</v>
      </c>
      <c r="E2646" s="348">
        <f t="shared" si="41"/>
        <v>198.95</v>
      </c>
      <c r="F2646" s="220">
        <v>198.95</v>
      </c>
      <c r="G2646" s="220">
        <v>212.61</v>
      </c>
    </row>
    <row r="2647" spans="1:7">
      <c r="A2647" s="219">
        <v>37981</v>
      </c>
      <c r="B2647" s="212" t="s">
        <v>4109</v>
      </c>
      <c r="C2647" s="219" t="s">
        <v>23</v>
      </c>
      <c r="D2647" s="219" t="s">
        <v>285</v>
      </c>
      <c r="E2647" s="348">
        <f t="shared" si="41"/>
        <v>6.65</v>
      </c>
      <c r="F2647" s="220">
        <v>6.65</v>
      </c>
      <c r="G2647" s="220">
        <v>7.24</v>
      </c>
    </row>
    <row r="2648" spans="1:7">
      <c r="A2648" s="219">
        <v>37982</v>
      </c>
      <c r="B2648" s="212" t="s">
        <v>4110</v>
      </c>
      <c r="C2648" s="219" t="s">
        <v>23</v>
      </c>
      <c r="D2648" s="219" t="s">
        <v>285</v>
      </c>
      <c r="E2648" s="348">
        <f t="shared" si="41"/>
        <v>9.65</v>
      </c>
      <c r="F2648" s="220">
        <v>9.65</v>
      </c>
      <c r="G2648" s="220">
        <v>10.51</v>
      </c>
    </row>
    <row r="2649" spans="1:7">
      <c r="A2649" s="219">
        <v>37983</v>
      </c>
      <c r="B2649" s="212" t="s">
        <v>4111</v>
      </c>
      <c r="C2649" s="219" t="s">
        <v>23</v>
      </c>
      <c r="D2649" s="219" t="s">
        <v>285</v>
      </c>
      <c r="E2649" s="348">
        <f t="shared" si="41"/>
        <v>14.26</v>
      </c>
      <c r="F2649" s="220">
        <v>14.26</v>
      </c>
      <c r="G2649" s="220">
        <v>15.54</v>
      </c>
    </row>
    <row r="2650" spans="1:7">
      <c r="A2650" s="219">
        <v>37984</v>
      </c>
      <c r="B2650" s="212" t="s">
        <v>4112</v>
      </c>
      <c r="C2650" s="219" t="s">
        <v>23</v>
      </c>
      <c r="D2650" s="219" t="s">
        <v>285</v>
      </c>
      <c r="E2650" s="348">
        <f t="shared" si="41"/>
        <v>20.03</v>
      </c>
      <c r="F2650" s="220">
        <v>20.03</v>
      </c>
      <c r="G2650" s="220">
        <v>21.83</v>
      </c>
    </row>
    <row r="2651" spans="1:7">
      <c r="A2651" s="219">
        <v>37985</v>
      </c>
      <c r="B2651" s="212" t="s">
        <v>4113</v>
      </c>
      <c r="C2651" s="219" t="s">
        <v>23</v>
      </c>
      <c r="D2651" s="219" t="s">
        <v>285</v>
      </c>
      <c r="E2651" s="348">
        <f t="shared" si="41"/>
        <v>28.46</v>
      </c>
      <c r="F2651" s="220">
        <v>28.46</v>
      </c>
      <c r="G2651" s="220">
        <v>31.02</v>
      </c>
    </row>
    <row r="2652" spans="1:7">
      <c r="A2652" s="219">
        <v>20165</v>
      </c>
      <c r="B2652" s="212" t="s">
        <v>4114</v>
      </c>
      <c r="C2652" s="219" t="s">
        <v>23</v>
      </c>
      <c r="D2652" s="219" t="s">
        <v>285</v>
      </c>
      <c r="E2652" s="348">
        <f t="shared" si="41"/>
        <v>24.66</v>
      </c>
      <c r="F2652" s="220">
        <v>24.66</v>
      </c>
      <c r="G2652" s="220">
        <v>26.35</v>
      </c>
    </row>
    <row r="2653" spans="1:7">
      <c r="A2653" s="219">
        <v>20166</v>
      </c>
      <c r="B2653" s="212" t="s">
        <v>4115</v>
      </c>
      <c r="C2653" s="219" t="s">
        <v>23</v>
      </c>
      <c r="D2653" s="219" t="s">
        <v>285</v>
      </c>
      <c r="E2653" s="348">
        <f t="shared" si="41"/>
        <v>75.319999999999993</v>
      </c>
      <c r="F2653" s="220">
        <v>75.319999999999993</v>
      </c>
      <c r="G2653" s="220">
        <v>80.5</v>
      </c>
    </row>
    <row r="2654" spans="1:7">
      <c r="A2654" s="219">
        <v>20164</v>
      </c>
      <c r="B2654" s="212" t="s">
        <v>4116</v>
      </c>
      <c r="C2654" s="219" t="s">
        <v>23</v>
      </c>
      <c r="D2654" s="219" t="s">
        <v>285</v>
      </c>
      <c r="E2654" s="348">
        <f t="shared" si="41"/>
        <v>11.85</v>
      </c>
      <c r="F2654" s="220">
        <v>11.85</v>
      </c>
      <c r="G2654" s="220">
        <v>12.66</v>
      </c>
    </row>
    <row r="2655" spans="1:7">
      <c r="A2655" s="219">
        <v>3893</v>
      </c>
      <c r="B2655" s="212" t="s">
        <v>1437</v>
      </c>
      <c r="C2655" s="219" t="s">
        <v>23</v>
      </c>
      <c r="D2655" s="219" t="s">
        <v>285</v>
      </c>
      <c r="E2655" s="348">
        <f t="shared" si="41"/>
        <v>18.57</v>
      </c>
      <c r="F2655" s="220">
        <v>18.57</v>
      </c>
      <c r="G2655" s="220">
        <v>19.84</v>
      </c>
    </row>
    <row r="2656" spans="1:7">
      <c r="A2656" s="219">
        <v>3848</v>
      </c>
      <c r="B2656" s="212" t="s">
        <v>1435</v>
      </c>
      <c r="C2656" s="219" t="s">
        <v>23</v>
      </c>
      <c r="D2656" s="219" t="s">
        <v>285</v>
      </c>
      <c r="E2656" s="348">
        <f t="shared" si="41"/>
        <v>11.32</v>
      </c>
      <c r="F2656" s="220">
        <v>11.32</v>
      </c>
      <c r="G2656" s="220">
        <v>12.1</v>
      </c>
    </row>
    <row r="2657" spans="1:7">
      <c r="A2657" s="219">
        <v>3895</v>
      </c>
      <c r="B2657" s="212" t="s">
        <v>331</v>
      </c>
      <c r="C2657" s="219" t="s">
        <v>23</v>
      </c>
      <c r="D2657" s="219" t="s">
        <v>285</v>
      </c>
      <c r="E2657" s="348">
        <f t="shared" si="41"/>
        <v>12.58</v>
      </c>
      <c r="F2657" s="220">
        <v>12.58</v>
      </c>
      <c r="G2657" s="220">
        <v>13.44</v>
      </c>
    </row>
    <row r="2658" spans="1:7">
      <c r="A2658" s="219">
        <v>12404</v>
      </c>
      <c r="B2658" s="212" t="s">
        <v>4117</v>
      </c>
      <c r="C2658" s="219" t="s">
        <v>23</v>
      </c>
      <c r="D2658" s="219" t="s">
        <v>285</v>
      </c>
      <c r="E2658" s="348">
        <f t="shared" si="41"/>
        <v>12.43</v>
      </c>
      <c r="F2658" s="220"/>
      <c r="G2658" s="220">
        <v>12.43</v>
      </c>
    </row>
    <row r="2659" spans="1:7">
      <c r="A2659" s="219">
        <v>3939</v>
      </c>
      <c r="B2659" s="212" t="s">
        <v>4118</v>
      </c>
      <c r="C2659" s="219" t="s">
        <v>23</v>
      </c>
      <c r="D2659" s="219" t="s">
        <v>285</v>
      </c>
      <c r="E2659" s="348">
        <f t="shared" si="41"/>
        <v>25.6</v>
      </c>
      <c r="F2659" s="220"/>
      <c r="G2659" s="220">
        <v>25.6</v>
      </c>
    </row>
    <row r="2660" spans="1:7">
      <c r="A2660" s="219">
        <v>3911</v>
      </c>
      <c r="B2660" s="212" t="s">
        <v>4119</v>
      </c>
      <c r="C2660" s="219" t="s">
        <v>23</v>
      </c>
      <c r="D2660" s="219" t="s">
        <v>285</v>
      </c>
      <c r="E2660" s="348">
        <f t="shared" si="41"/>
        <v>20.92</v>
      </c>
      <c r="F2660" s="220"/>
      <c r="G2660" s="220">
        <v>20.92</v>
      </c>
    </row>
    <row r="2661" spans="1:7">
      <c r="A2661" s="219">
        <v>3910</v>
      </c>
      <c r="B2661" s="212" t="s">
        <v>4120</v>
      </c>
      <c r="C2661" s="219" t="s">
        <v>23</v>
      </c>
      <c r="D2661" s="219" t="s">
        <v>285</v>
      </c>
      <c r="E2661" s="348">
        <f t="shared" si="41"/>
        <v>14.96</v>
      </c>
      <c r="F2661" s="220"/>
      <c r="G2661" s="220">
        <v>14.96</v>
      </c>
    </row>
    <row r="2662" spans="1:7">
      <c r="A2662" s="219">
        <v>3908</v>
      </c>
      <c r="B2662" s="212" t="s">
        <v>4121</v>
      </c>
      <c r="C2662" s="219" t="s">
        <v>23</v>
      </c>
      <c r="D2662" s="219" t="s">
        <v>285</v>
      </c>
      <c r="E2662" s="348">
        <f t="shared" si="41"/>
        <v>6.76</v>
      </c>
      <c r="F2662" s="220"/>
      <c r="G2662" s="220">
        <v>6.76</v>
      </c>
    </row>
    <row r="2663" spans="1:7">
      <c r="A2663" s="219">
        <v>3913</v>
      </c>
      <c r="B2663" s="212" t="s">
        <v>4122</v>
      </c>
      <c r="C2663" s="219" t="s">
        <v>23</v>
      </c>
      <c r="D2663" s="219" t="s">
        <v>285</v>
      </c>
      <c r="E2663" s="348">
        <f t="shared" si="41"/>
        <v>71.53</v>
      </c>
      <c r="F2663" s="220"/>
      <c r="G2663" s="220">
        <v>71.53</v>
      </c>
    </row>
    <row r="2664" spans="1:7">
      <c r="A2664" s="219">
        <v>3912</v>
      </c>
      <c r="B2664" s="212" t="s">
        <v>4123</v>
      </c>
      <c r="C2664" s="219" t="s">
        <v>23</v>
      </c>
      <c r="D2664" s="219" t="s">
        <v>285</v>
      </c>
      <c r="E2664" s="348">
        <f t="shared" si="41"/>
        <v>39.21</v>
      </c>
      <c r="F2664" s="220"/>
      <c r="G2664" s="220">
        <v>39.21</v>
      </c>
    </row>
    <row r="2665" spans="1:7">
      <c r="A2665" s="219">
        <v>3914</v>
      </c>
      <c r="B2665" s="212" t="s">
        <v>4124</v>
      </c>
      <c r="C2665" s="219" t="s">
        <v>23</v>
      </c>
      <c r="D2665" s="219" t="s">
        <v>285</v>
      </c>
      <c r="E2665" s="348">
        <f t="shared" si="41"/>
        <v>107.91</v>
      </c>
      <c r="F2665" s="220"/>
      <c r="G2665" s="220">
        <v>107.91</v>
      </c>
    </row>
    <row r="2666" spans="1:7">
      <c r="A2666" s="219">
        <v>3909</v>
      </c>
      <c r="B2666" s="212" t="s">
        <v>4125</v>
      </c>
      <c r="C2666" s="219" t="s">
        <v>23</v>
      </c>
      <c r="D2666" s="219" t="s">
        <v>285</v>
      </c>
      <c r="E2666" s="348">
        <f t="shared" si="41"/>
        <v>9.1999999999999993</v>
      </c>
      <c r="F2666" s="220"/>
      <c r="G2666" s="220">
        <v>9.1999999999999993</v>
      </c>
    </row>
    <row r="2667" spans="1:7">
      <c r="A2667" s="219">
        <v>3915</v>
      </c>
      <c r="B2667" s="212" t="s">
        <v>4126</v>
      </c>
      <c r="C2667" s="219" t="s">
        <v>23</v>
      </c>
      <c r="D2667" s="219" t="s">
        <v>285</v>
      </c>
      <c r="E2667" s="348">
        <f t="shared" si="41"/>
        <v>170.17</v>
      </c>
      <c r="F2667" s="220"/>
      <c r="G2667" s="220">
        <v>170.17</v>
      </c>
    </row>
    <row r="2668" spans="1:7">
      <c r="A2668" s="219">
        <v>3916</v>
      </c>
      <c r="B2668" s="212" t="s">
        <v>4127</v>
      </c>
      <c r="C2668" s="219" t="s">
        <v>23</v>
      </c>
      <c r="D2668" s="219" t="s">
        <v>285</v>
      </c>
      <c r="E2668" s="348">
        <f t="shared" si="41"/>
        <v>310.02</v>
      </c>
      <c r="F2668" s="220"/>
      <c r="G2668" s="220">
        <v>310.02</v>
      </c>
    </row>
    <row r="2669" spans="1:7">
      <c r="A2669" s="219">
        <v>3917</v>
      </c>
      <c r="B2669" s="212" t="s">
        <v>4128</v>
      </c>
      <c r="C2669" s="219" t="s">
        <v>23</v>
      </c>
      <c r="D2669" s="219" t="s">
        <v>285</v>
      </c>
      <c r="E2669" s="348">
        <f t="shared" si="41"/>
        <v>511.33</v>
      </c>
      <c r="F2669" s="220"/>
      <c r="G2669" s="220">
        <v>511.33</v>
      </c>
    </row>
    <row r="2670" spans="1:7">
      <c r="A2670" s="219">
        <v>1904</v>
      </c>
      <c r="B2670" s="212" t="s">
        <v>4129</v>
      </c>
      <c r="C2670" s="219" t="s">
        <v>23</v>
      </c>
      <c r="D2670" s="219" t="s">
        <v>285</v>
      </c>
      <c r="E2670" s="348">
        <f t="shared" si="41"/>
        <v>0.56000000000000005</v>
      </c>
      <c r="F2670" s="220">
        <v>0.56000000000000005</v>
      </c>
      <c r="G2670" s="220">
        <v>0.76</v>
      </c>
    </row>
    <row r="2671" spans="1:7">
      <c r="A2671" s="219">
        <v>1899</v>
      </c>
      <c r="B2671" s="212" t="s">
        <v>4130</v>
      </c>
      <c r="C2671" s="219" t="s">
        <v>23</v>
      </c>
      <c r="D2671" s="219" t="s">
        <v>285</v>
      </c>
      <c r="E2671" s="348">
        <f t="shared" si="41"/>
        <v>0.63</v>
      </c>
      <c r="F2671" s="220">
        <v>0.63</v>
      </c>
      <c r="G2671" s="220">
        <v>0.87</v>
      </c>
    </row>
    <row r="2672" spans="1:7">
      <c r="A2672" s="219">
        <v>1900</v>
      </c>
      <c r="B2672" s="212" t="s">
        <v>4131</v>
      </c>
      <c r="C2672" s="219" t="s">
        <v>23</v>
      </c>
      <c r="D2672" s="219" t="s">
        <v>285</v>
      </c>
      <c r="E2672" s="348">
        <f t="shared" si="41"/>
        <v>1.03</v>
      </c>
      <c r="F2672" s="220">
        <v>1.03</v>
      </c>
      <c r="G2672" s="220">
        <v>1.4</v>
      </c>
    </row>
    <row r="2673" spans="1:7">
      <c r="A2673" s="219">
        <v>12407</v>
      </c>
      <c r="B2673" s="212" t="s">
        <v>4132</v>
      </c>
      <c r="C2673" s="219" t="s">
        <v>23</v>
      </c>
      <c r="D2673" s="219" t="s">
        <v>285</v>
      </c>
      <c r="E2673" s="348">
        <f t="shared" si="41"/>
        <v>38.71</v>
      </c>
      <c r="F2673" s="220"/>
      <c r="G2673" s="220">
        <v>38.71</v>
      </c>
    </row>
    <row r="2674" spans="1:7">
      <c r="A2674" s="219">
        <v>12408</v>
      </c>
      <c r="B2674" s="212" t="s">
        <v>4133</v>
      </c>
      <c r="C2674" s="219" t="s">
        <v>23</v>
      </c>
      <c r="D2674" s="219" t="s">
        <v>285</v>
      </c>
      <c r="E2674" s="348">
        <f t="shared" si="41"/>
        <v>21.85</v>
      </c>
      <c r="F2674" s="220"/>
      <c r="G2674" s="220">
        <v>21.85</v>
      </c>
    </row>
    <row r="2675" spans="1:7">
      <c r="A2675" s="219">
        <v>12409</v>
      </c>
      <c r="B2675" s="212" t="s">
        <v>4134</v>
      </c>
      <c r="C2675" s="219" t="s">
        <v>23</v>
      </c>
      <c r="D2675" s="219" t="s">
        <v>285</v>
      </c>
      <c r="E2675" s="348">
        <f t="shared" si="41"/>
        <v>21.85</v>
      </c>
      <c r="F2675" s="220"/>
      <c r="G2675" s="220">
        <v>21.85</v>
      </c>
    </row>
    <row r="2676" spans="1:7">
      <c r="A2676" s="219">
        <v>12410</v>
      </c>
      <c r="B2676" s="212" t="s">
        <v>4135</v>
      </c>
      <c r="C2676" s="219" t="s">
        <v>23</v>
      </c>
      <c r="D2676" s="219" t="s">
        <v>285</v>
      </c>
      <c r="E2676" s="348">
        <f t="shared" si="41"/>
        <v>15.05</v>
      </c>
      <c r="F2676" s="220"/>
      <c r="G2676" s="220">
        <v>15.05</v>
      </c>
    </row>
    <row r="2677" spans="1:7">
      <c r="A2677" s="219">
        <v>3936</v>
      </c>
      <c r="B2677" s="212" t="s">
        <v>4136</v>
      </c>
      <c r="C2677" s="219" t="s">
        <v>23</v>
      </c>
      <c r="D2677" s="219" t="s">
        <v>285</v>
      </c>
      <c r="E2677" s="348">
        <f t="shared" si="41"/>
        <v>27.2</v>
      </c>
      <c r="F2677" s="220"/>
      <c r="G2677" s="220">
        <v>27.2</v>
      </c>
    </row>
    <row r="2678" spans="1:7">
      <c r="A2678" s="219">
        <v>3924</v>
      </c>
      <c r="B2678" s="212" t="s">
        <v>4137</v>
      </c>
      <c r="C2678" s="219" t="s">
        <v>23</v>
      </c>
      <c r="D2678" s="219" t="s">
        <v>285</v>
      </c>
      <c r="E2678" s="348">
        <f t="shared" si="41"/>
        <v>27.2</v>
      </c>
      <c r="F2678" s="220"/>
      <c r="G2678" s="220">
        <v>27.2</v>
      </c>
    </row>
    <row r="2679" spans="1:7">
      <c r="A2679" s="219">
        <v>3922</v>
      </c>
      <c r="B2679" s="212" t="s">
        <v>4138</v>
      </c>
      <c r="C2679" s="219" t="s">
        <v>23</v>
      </c>
      <c r="D2679" s="219" t="s">
        <v>285</v>
      </c>
      <c r="E2679" s="348">
        <f t="shared" si="41"/>
        <v>25.02</v>
      </c>
      <c r="F2679" s="220"/>
      <c r="G2679" s="220">
        <v>25.02</v>
      </c>
    </row>
    <row r="2680" spans="1:7">
      <c r="A2680" s="219">
        <v>3923</v>
      </c>
      <c r="B2680" s="212" t="s">
        <v>4139</v>
      </c>
      <c r="C2680" s="219" t="s">
        <v>23</v>
      </c>
      <c r="D2680" s="219" t="s">
        <v>285</v>
      </c>
      <c r="E2680" s="348">
        <f t="shared" si="41"/>
        <v>27.2</v>
      </c>
      <c r="F2680" s="220"/>
      <c r="G2680" s="220">
        <v>27.2</v>
      </c>
    </row>
    <row r="2681" spans="1:7">
      <c r="A2681" s="219">
        <v>3921</v>
      </c>
      <c r="B2681" s="212" t="s">
        <v>4140</v>
      </c>
      <c r="C2681" s="219" t="s">
        <v>23</v>
      </c>
      <c r="D2681" s="219" t="s">
        <v>285</v>
      </c>
      <c r="E2681" s="348">
        <f t="shared" si="41"/>
        <v>22.45</v>
      </c>
      <c r="F2681" s="220"/>
      <c r="G2681" s="220">
        <v>22.45</v>
      </c>
    </row>
    <row r="2682" spans="1:7">
      <c r="A2682" s="219">
        <v>3937</v>
      </c>
      <c r="B2682" s="212" t="s">
        <v>4141</v>
      </c>
      <c r="C2682" s="219" t="s">
        <v>23</v>
      </c>
      <c r="D2682" s="219" t="s">
        <v>285</v>
      </c>
      <c r="E2682" s="348">
        <f t="shared" si="41"/>
        <v>22.44</v>
      </c>
      <c r="F2682" s="220"/>
      <c r="G2682" s="220">
        <v>22.44</v>
      </c>
    </row>
    <row r="2683" spans="1:7">
      <c r="A2683" s="219">
        <v>3920</v>
      </c>
      <c r="B2683" s="212" t="s">
        <v>4142</v>
      </c>
      <c r="C2683" s="219" t="s">
        <v>23</v>
      </c>
      <c r="D2683" s="219" t="s">
        <v>285</v>
      </c>
      <c r="E2683" s="348">
        <f t="shared" si="41"/>
        <v>22.44</v>
      </c>
      <c r="F2683" s="220"/>
      <c r="G2683" s="220">
        <v>22.44</v>
      </c>
    </row>
    <row r="2684" spans="1:7">
      <c r="A2684" s="219">
        <v>3938</v>
      </c>
      <c r="B2684" s="212" t="s">
        <v>4143</v>
      </c>
      <c r="C2684" s="219" t="s">
        <v>23</v>
      </c>
      <c r="D2684" s="219" t="s">
        <v>285</v>
      </c>
      <c r="E2684" s="348">
        <f t="shared" si="41"/>
        <v>14.79</v>
      </c>
      <c r="F2684" s="220"/>
      <c r="G2684" s="220">
        <v>14.79</v>
      </c>
    </row>
    <row r="2685" spans="1:7">
      <c r="A2685" s="219">
        <v>3919</v>
      </c>
      <c r="B2685" s="212" t="s">
        <v>4144</v>
      </c>
      <c r="C2685" s="219" t="s">
        <v>23</v>
      </c>
      <c r="D2685" s="219" t="s">
        <v>285</v>
      </c>
      <c r="E2685" s="348">
        <f t="shared" si="41"/>
        <v>15.08</v>
      </c>
      <c r="F2685" s="220"/>
      <c r="G2685" s="220">
        <v>15.08</v>
      </c>
    </row>
    <row r="2686" spans="1:7">
      <c r="A2686" s="219">
        <v>3927</v>
      </c>
      <c r="B2686" s="212" t="s">
        <v>4145</v>
      </c>
      <c r="C2686" s="219" t="s">
        <v>23</v>
      </c>
      <c r="D2686" s="219" t="s">
        <v>285</v>
      </c>
      <c r="E2686" s="348">
        <f t="shared" si="41"/>
        <v>76.38</v>
      </c>
      <c r="F2686" s="220"/>
      <c r="G2686" s="220">
        <v>76.38</v>
      </c>
    </row>
    <row r="2687" spans="1:7">
      <c r="A2687" s="219">
        <v>3928</v>
      </c>
      <c r="B2687" s="212" t="s">
        <v>4146</v>
      </c>
      <c r="C2687" s="219" t="s">
        <v>23</v>
      </c>
      <c r="D2687" s="219" t="s">
        <v>285</v>
      </c>
      <c r="E2687" s="348">
        <f t="shared" si="41"/>
        <v>76.38</v>
      </c>
      <c r="F2687" s="220"/>
      <c r="G2687" s="220">
        <v>76.38</v>
      </c>
    </row>
    <row r="2688" spans="1:7">
      <c r="A2688" s="219">
        <v>3926</v>
      </c>
      <c r="B2688" s="212" t="s">
        <v>4147</v>
      </c>
      <c r="C2688" s="219" t="s">
        <v>23</v>
      </c>
      <c r="D2688" s="219" t="s">
        <v>285</v>
      </c>
      <c r="E2688" s="348">
        <f t="shared" si="41"/>
        <v>43.54</v>
      </c>
      <c r="F2688" s="220"/>
      <c r="G2688" s="220">
        <v>43.54</v>
      </c>
    </row>
    <row r="2689" spans="1:7">
      <c r="A2689" s="219">
        <v>3935</v>
      </c>
      <c r="B2689" s="212" t="s">
        <v>4148</v>
      </c>
      <c r="C2689" s="219" t="s">
        <v>23</v>
      </c>
      <c r="D2689" s="219" t="s">
        <v>285</v>
      </c>
      <c r="E2689" s="348">
        <f t="shared" si="41"/>
        <v>43.54</v>
      </c>
      <c r="F2689" s="220"/>
      <c r="G2689" s="220">
        <v>43.54</v>
      </c>
    </row>
    <row r="2690" spans="1:7">
      <c r="A2690" s="219">
        <v>3925</v>
      </c>
      <c r="B2690" s="212" t="s">
        <v>4149</v>
      </c>
      <c r="C2690" s="219" t="s">
        <v>23</v>
      </c>
      <c r="D2690" s="219" t="s">
        <v>285</v>
      </c>
      <c r="E2690" s="348">
        <f t="shared" si="41"/>
        <v>43.54</v>
      </c>
      <c r="F2690" s="220"/>
      <c r="G2690" s="220">
        <v>43.54</v>
      </c>
    </row>
    <row r="2691" spans="1:7">
      <c r="A2691" s="219">
        <v>3929</v>
      </c>
      <c r="B2691" s="212" t="s">
        <v>4150</v>
      </c>
      <c r="C2691" s="219" t="s">
        <v>23</v>
      </c>
      <c r="D2691" s="219" t="s">
        <v>285</v>
      </c>
      <c r="E2691" s="348">
        <f t="shared" si="41"/>
        <v>116.37</v>
      </c>
      <c r="F2691" s="220"/>
      <c r="G2691" s="220">
        <v>116.37</v>
      </c>
    </row>
    <row r="2692" spans="1:7">
      <c r="A2692" s="219">
        <v>3931</v>
      </c>
      <c r="B2692" s="212" t="s">
        <v>4151</v>
      </c>
      <c r="C2692" s="219" t="s">
        <v>23</v>
      </c>
      <c r="D2692" s="219" t="s">
        <v>285</v>
      </c>
      <c r="E2692" s="348">
        <f t="shared" si="41"/>
        <v>116.37</v>
      </c>
      <c r="F2692" s="220"/>
      <c r="G2692" s="220">
        <v>116.37</v>
      </c>
    </row>
    <row r="2693" spans="1:7">
      <c r="A2693" s="219">
        <v>3930</v>
      </c>
      <c r="B2693" s="212" t="s">
        <v>4152</v>
      </c>
      <c r="C2693" s="219" t="s">
        <v>23</v>
      </c>
      <c r="D2693" s="219" t="s">
        <v>285</v>
      </c>
      <c r="E2693" s="348">
        <f t="shared" si="41"/>
        <v>116.37</v>
      </c>
      <c r="F2693" s="220"/>
      <c r="G2693" s="220">
        <v>116.37</v>
      </c>
    </row>
    <row r="2694" spans="1:7">
      <c r="A2694" s="219">
        <v>12406</v>
      </c>
      <c r="B2694" s="212" t="s">
        <v>4153</v>
      </c>
      <c r="C2694" s="219" t="s">
        <v>23</v>
      </c>
      <c r="D2694" s="219" t="s">
        <v>285</v>
      </c>
      <c r="E2694" s="348">
        <f t="shared" si="41"/>
        <v>10.69</v>
      </c>
      <c r="F2694" s="220"/>
      <c r="G2694" s="220">
        <v>10.69</v>
      </c>
    </row>
    <row r="2695" spans="1:7">
      <c r="A2695" s="219">
        <v>3932</v>
      </c>
      <c r="B2695" s="212" t="s">
        <v>4154</v>
      </c>
      <c r="C2695" s="219" t="s">
        <v>23</v>
      </c>
      <c r="D2695" s="219" t="s">
        <v>285</v>
      </c>
      <c r="E2695" s="348">
        <f t="shared" si="41"/>
        <v>200.94</v>
      </c>
      <c r="F2695" s="220"/>
      <c r="G2695" s="220">
        <v>200.94</v>
      </c>
    </row>
    <row r="2696" spans="1:7">
      <c r="A2696" s="219">
        <v>3933</v>
      </c>
      <c r="B2696" s="212" t="s">
        <v>4155</v>
      </c>
      <c r="C2696" s="219" t="s">
        <v>23</v>
      </c>
      <c r="D2696" s="219" t="s">
        <v>285</v>
      </c>
      <c r="E2696" s="348">
        <f t="shared" si="41"/>
        <v>200.94</v>
      </c>
      <c r="F2696" s="220"/>
      <c r="G2696" s="220">
        <v>200.94</v>
      </c>
    </row>
    <row r="2697" spans="1:7">
      <c r="A2697" s="219">
        <v>3934</v>
      </c>
      <c r="B2697" s="212" t="s">
        <v>4156</v>
      </c>
      <c r="C2697" s="219" t="s">
        <v>23</v>
      </c>
      <c r="D2697" s="219" t="s">
        <v>285</v>
      </c>
      <c r="E2697" s="348">
        <f t="shared" si="41"/>
        <v>200.94</v>
      </c>
      <c r="F2697" s="220"/>
      <c r="G2697" s="220">
        <v>200.94</v>
      </c>
    </row>
    <row r="2698" spans="1:7">
      <c r="A2698" s="219">
        <v>40355</v>
      </c>
      <c r="B2698" s="212" t="s">
        <v>4157</v>
      </c>
      <c r="C2698" s="219" t="s">
        <v>23</v>
      </c>
      <c r="D2698" s="219" t="s">
        <v>285</v>
      </c>
      <c r="E2698" s="348">
        <f t="shared" si="41"/>
        <v>11.97</v>
      </c>
      <c r="F2698" s="220"/>
      <c r="G2698" s="220">
        <v>11.97</v>
      </c>
    </row>
    <row r="2699" spans="1:7">
      <c r="A2699" s="219">
        <v>40364</v>
      </c>
      <c r="B2699" s="212" t="s">
        <v>4158</v>
      </c>
      <c r="C2699" s="219" t="s">
        <v>23</v>
      </c>
      <c r="D2699" s="219" t="s">
        <v>285</v>
      </c>
      <c r="E2699" s="348">
        <f t="shared" si="41"/>
        <v>56.09</v>
      </c>
      <c r="F2699" s="220"/>
      <c r="G2699" s="220">
        <v>56.09</v>
      </c>
    </row>
    <row r="2700" spans="1:7">
      <c r="A2700" s="219">
        <v>40361</v>
      </c>
      <c r="B2700" s="212" t="s">
        <v>4159</v>
      </c>
      <c r="C2700" s="219" t="s">
        <v>23</v>
      </c>
      <c r="D2700" s="219" t="s">
        <v>285</v>
      </c>
      <c r="E2700" s="348">
        <f t="shared" ref="E2700:E2763" si="42">IF(F2700=0,G2700,F2700)</f>
        <v>43.86</v>
      </c>
      <c r="F2700" s="220"/>
      <c r="G2700" s="220">
        <v>43.86</v>
      </c>
    </row>
    <row r="2701" spans="1:7">
      <c r="A2701" s="219">
        <v>40358</v>
      </c>
      <c r="B2701" s="212" t="s">
        <v>4160</v>
      </c>
      <c r="C2701" s="219" t="s">
        <v>23</v>
      </c>
      <c r="D2701" s="219" t="s">
        <v>285</v>
      </c>
      <c r="E2701" s="348">
        <f t="shared" si="42"/>
        <v>16.72</v>
      </c>
      <c r="F2701" s="220"/>
      <c r="G2701" s="220">
        <v>16.72</v>
      </c>
    </row>
    <row r="2702" spans="1:7">
      <c r="A2702" s="219">
        <v>40370</v>
      </c>
      <c r="B2702" s="212" t="s">
        <v>4161</v>
      </c>
      <c r="C2702" s="219" t="s">
        <v>23</v>
      </c>
      <c r="D2702" s="219" t="s">
        <v>285</v>
      </c>
      <c r="E2702" s="348">
        <f t="shared" si="42"/>
        <v>177.99</v>
      </c>
      <c r="F2702" s="220"/>
      <c r="G2702" s="220">
        <v>177.99</v>
      </c>
    </row>
    <row r="2703" spans="1:7">
      <c r="A2703" s="219">
        <v>40367</v>
      </c>
      <c r="B2703" s="212" t="s">
        <v>4162</v>
      </c>
      <c r="C2703" s="219" t="s">
        <v>23</v>
      </c>
      <c r="D2703" s="219" t="s">
        <v>285</v>
      </c>
      <c r="E2703" s="348">
        <f t="shared" si="42"/>
        <v>88.47</v>
      </c>
      <c r="F2703" s="220"/>
      <c r="G2703" s="220">
        <v>88.47</v>
      </c>
    </row>
    <row r="2704" spans="1:7">
      <c r="A2704" s="219">
        <v>40373</v>
      </c>
      <c r="B2704" s="212" t="s">
        <v>4163</v>
      </c>
      <c r="C2704" s="219" t="s">
        <v>23</v>
      </c>
      <c r="D2704" s="219" t="s">
        <v>285</v>
      </c>
      <c r="E2704" s="348">
        <f t="shared" si="42"/>
        <v>240.69</v>
      </c>
      <c r="F2704" s="220"/>
      <c r="G2704" s="220">
        <v>240.69</v>
      </c>
    </row>
    <row r="2705" spans="1:7">
      <c r="A2705" s="219">
        <v>3907</v>
      </c>
      <c r="B2705" s="212" t="s">
        <v>4164</v>
      </c>
      <c r="C2705" s="219" t="s">
        <v>23</v>
      </c>
      <c r="D2705" s="219" t="s">
        <v>285</v>
      </c>
      <c r="E2705" s="348">
        <f t="shared" si="42"/>
        <v>5.56</v>
      </c>
      <c r="F2705" s="220">
        <v>5.56</v>
      </c>
      <c r="G2705" s="220">
        <v>5.24</v>
      </c>
    </row>
    <row r="2706" spans="1:7">
      <c r="A2706" s="219">
        <v>3889</v>
      </c>
      <c r="B2706" s="212" t="s">
        <v>4165</v>
      </c>
      <c r="C2706" s="219" t="s">
        <v>23</v>
      </c>
      <c r="D2706" s="219" t="s">
        <v>285</v>
      </c>
      <c r="E2706" s="348">
        <f t="shared" si="42"/>
        <v>3.95</v>
      </c>
      <c r="F2706" s="220">
        <v>3.95</v>
      </c>
      <c r="G2706" s="220">
        <v>3.72</v>
      </c>
    </row>
    <row r="2707" spans="1:7">
      <c r="A2707" s="219">
        <v>3868</v>
      </c>
      <c r="B2707" s="212" t="s">
        <v>4166</v>
      </c>
      <c r="C2707" s="219" t="s">
        <v>23</v>
      </c>
      <c r="D2707" s="219" t="s">
        <v>285</v>
      </c>
      <c r="E2707" s="348">
        <f t="shared" si="42"/>
        <v>1.45</v>
      </c>
      <c r="F2707" s="220">
        <v>1.45</v>
      </c>
      <c r="G2707" s="220">
        <v>1.37</v>
      </c>
    </row>
    <row r="2708" spans="1:7">
      <c r="A2708" s="219">
        <v>3869</v>
      </c>
      <c r="B2708" s="212" t="s">
        <v>4167</v>
      </c>
      <c r="C2708" s="219" t="s">
        <v>23</v>
      </c>
      <c r="D2708" s="219" t="s">
        <v>285</v>
      </c>
      <c r="E2708" s="348">
        <f t="shared" si="42"/>
        <v>3.21</v>
      </c>
      <c r="F2708" s="220">
        <v>3.21</v>
      </c>
      <c r="G2708" s="220">
        <v>3.03</v>
      </c>
    </row>
    <row r="2709" spans="1:7">
      <c r="A2709" s="219">
        <v>3872</v>
      </c>
      <c r="B2709" s="212" t="s">
        <v>4168</v>
      </c>
      <c r="C2709" s="219" t="s">
        <v>23</v>
      </c>
      <c r="D2709" s="219" t="s">
        <v>285</v>
      </c>
      <c r="E2709" s="348">
        <f t="shared" si="42"/>
        <v>5.49</v>
      </c>
      <c r="F2709" s="220">
        <v>5.49</v>
      </c>
      <c r="G2709" s="220">
        <v>5.17</v>
      </c>
    </row>
    <row r="2710" spans="1:7">
      <c r="A2710" s="219">
        <v>3850</v>
      </c>
      <c r="B2710" s="212" t="s">
        <v>4169</v>
      </c>
      <c r="C2710" s="219" t="s">
        <v>23</v>
      </c>
      <c r="D2710" s="219" t="s">
        <v>285</v>
      </c>
      <c r="E2710" s="348">
        <f t="shared" si="42"/>
        <v>12.66</v>
      </c>
      <c r="F2710" s="220">
        <v>12.66</v>
      </c>
      <c r="G2710" s="220">
        <v>11.92</v>
      </c>
    </row>
    <row r="2711" spans="1:7">
      <c r="A2711" s="219">
        <v>38023</v>
      </c>
      <c r="B2711" s="212" t="s">
        <v>4170</v>
      </c>
      <c r="C2711" s="219" t="s">
        <v>23</v>
      </c>
      <c r="D2711" s="219" t="s">
        <v>285</v>
      </c>
      <c r="E2711" s="348">
        <f t="shared" si="42"/>
        <v>6.44</v>
      </c>
      <c r="F2711" s="220">
        <v>6.44</v>
      </c>
      <c r="G2711" s="220">
        <v>6.07</v>
      </c>
    </row>
    <row r="2712" spans="1:7">
      <c r="A2712" s="219">
        <v>37986</v>
      </c>
      <c r="B2712" s="212" t="s">
        <v>4171</v>
      </c>
      <c r="C2712" s="219" t="s">
        <v>23</v>
      </c>
      <c r="D2712" s="219" t="s">
        <v>285</v>
      </c>
      <c r="E2712" s="348">
        <f t="shared" si="42"/>
        <v>2.27</v>
      </c>
      <c r="F2712" s="220">
        <v>2.27</v>
      </c>
      <c r="G2712" s="220">
        <v>2.4700000000000002</v>
      </c>
    </row>
    <row r="2713" spans="1:7">
      <c r="A2713" s="219">
        <v>21120</v>
      </c>
      <c r="B2713" s="212" t="s">
        <v>4172</v>
      </c>
      <c r="C2713" s="219" t="s">
        <v>23</v>
      </c>
      <c r="D2713" s="219" t="s">
        <v>285</v>
      </c>
      <c r="E2713" s="348">
        <f t="shared" si="42"/>
        <v>11.58</v>
      </c>
      <c r="F2713" s="220">
        <v>11.58</v>
      </c>
      <c r="G2713" s="220">
        <v>12.62</v>
      </c>
    </row>
    <row r="2714" spans="1:7">
      <c r="A2714" s="219">
        <v>39318</v>
      </c>
      <c r="B2714" s="212" t="s">
        <v>4173</v>
      </c>
      <c r="C2714" s="219" t="s">
        <v>23</v>
      </c>
      <c r="D2714" s="219" t="s">
        <v>285</v>
      </c>
      <c r="E2714" s="348">
        <f t="shared" si="42"/>
        <v>10.77</v>
      </c>
      <c r="F2714" s="220">
        <v>10.77</v>
      </c>
      <c r="G2714" s="220">
        <v>11.73</v>
      </c>
    </row>
    <row r="2715" spans="1:7">
      <c r="A2715" s="219">
        <v>37987</v>
      </c>
      <c r="B2715" s="212" t="s">
        <v>4174</v>
      </c>
      <c r="C2715" s="219" t="s">
        <v>23</v>
      </c>
      <c r="D2715" s="219" t="s">
        <v>285</v>
      </c>
      <c r="E2715" s="348">
        <f t="shared" si="42"/>
        <v>113.22</v>
      </c>
      <c r="F2715" s="220">
        <v>113.22</v>
      </c>
      <c r="G2715" s="220">
        <v>123.4</v>
      </c>
    </row>
    <row r="2716" spans="1:7">
      <c r="A2716" s="219">
        <v>37988</v>
      </c>
      <c r="B2716" s="212" t="s">
        <v>4175</v>
      </c>
      <c r="C2716" s="219" t="s">
        <v>23</v>
      </c>
      <c r="D2716" s="219" t="s">
        <v>285</v>
      </c>
      <c r="E2716" s="348">
        <f t="shared" si="42"/>
        <v>179.91</v>
      </c>
      <c r="F2716" s="220">
        <v>179.91</v>
      </c>
      <c r="G2716" s="220">
        <v>196.08</v>
      </c>
    </row>
    <row r="2717" spans="1:7">
      <c r="A2717" s="219">
        <v>40366</v>
      </c>
      <c r="B2717" s="212" t="s">
        <v>4176</v>
      </c>
      <c r="C2717" s="219" t="s">
        <v>23</v>
      </c>
      <c r="D2717" s="219" t="s">
        <v>285</v>
      </c>
      <c r="E2717" s="348">
        <f t="shared" si="42"/>
        <v>43.76</v>
      </c>
      <c r="F2717" s="220"/>
      <c r="G2717" s="220">
        <v>43.76</v>
      </c>
    </row>
    <row r="2718" spans="1:7">
      <c r="A2718" s="219">
        <v>40363</v>
      </c>
      <c r="B2718" s="212" t="s">
        <v>4177</v>
      </c>
      <c r="C2718" s="219" t="s">
        <v>23</v>
      </c>
      <c r="D2718" s="219" t="s">
        <v>285</v>
      </c>
      <c r="E2718" s="348">
        <f t="shared" si="42"/>
        <v>34.22</v>
      </c>
      <c r="F2718" s="220"/>
      <c r="G2718" s="220">
        <v>34.22</v>
      </c>
    </row>
    <row r="2719" spans="1:7">
      <c r="A2719" s="219">
        <v>40360</v>
      </c>
      <c r="B2719" s="212" t="s">
        <v>4178</v>
      </c>
      <c r="C2719" s="219" t="s">
        <v>23</v>
      </c>
      <c r="D2719" s="219" t="s">
        <v>285</v>
      </c>
      <c r="E2719" s="348">
        <f t="shared" si="42"/>
        <v>22.43</v>
      </c>
      <c r="F2719" s="220"/>
      <c r="G2719" s="220">
        <v>22.43</v>
      </c>
    </row>
    <row r="2720" spans="1:7">
      <c r="A2720" s="219">
        <v>40354</v>
      </c>
      <c r="B2720" s="212" t="s">
        <v>4179</v>
      </c>
      <c r="C2720" s="219" t="s">
        <v>23</v>
      </c>
      <c r="D2720" s="219" t="s">
        <v>1699</v>
      </c>
      <c r="E2720" s="348">
        <f t="shared" si="42"/>
        <v>14.9</v>
      </c>
      <c r="F2720" s="220"/>
      <c r="G2720" s="220">
        <v>14.9</v>
      </c>
    </row>
    <row r="2721" spans="1:7">
      <c r="A2721" s="219">
        <v>40372</v>
      </c>
      <c r="B2721" s="212" t="s">
        <v>4180</v>
      </c>
      <c r="C2721" s="219" t="s">
        <v>23</v>
      </c>
      <c r="D2721" s="219" t="s">
        <v>285</v>
      </c>
      <c r="E2721" s="348">
        <f t="shared" si="42"/>
        <v>138.56</v>
      </c>
      <c r="F2721" s="220"/>
      <c r="G2721" s="220">
        <v>138.56</v>
      </c>
    </row>
    <row r="2722" spans="1:7">
      <c r="A2722" s="219">
        <v>40369</v>
      </c>
      <c r="B2722" s="212" t="s">
        <v>4181</v>
      </c>
      <c r="C2722" s="219" t="s">
        <v>23</v>
      </c>
      <c r="D2722" s="219" t="s">
        <v>285</v>
      </c>
      <c r="E2722" s="348">
        <f t="shared" si="42"/>
        <v>68.959999999999994</v>
      </c>
      <c r="F2722" s="220"/>
      <c r="G2722" s="220">
        <v>68.959999999999994</v>
      </c>
    </row>
    <row r="2723" spans="1:7">
      <c r="A2723" s="219">
        <v>40375</v>
      </c>
      <c r="B2723" s="212" t="s">
        <v>4182</v>
      </c>
      <c r="C2723" s="219" t="s">
        <v>23</v>
      </c>
      <c r="D2723" s="219" t="s">
        <v>285</v>
      </c>
      <c r="E2723" s="348">
        <f t="shared" si="42"/>
        <v>187.57</v>
      </c>
      <c r="F2723" s="220"/>
      <c r="G2723" s="220">
        <v>187.57</v>
      </c>
    </row>
    <row r="2724" spans="1:7">
      <c r="A2724" s="219">
        <v>40357</v>
      </c>
      <c r="B2724" s="212" t="s">
        <v>4183</v>
      </c>
      <c r="C2724" s="219" t="s">
        <v>23</v>
      </c>
      <c r="D2724" s="219" t="s">
        <v>285</v>
      </c>
      <c r="E2724" s="348">
        <f t="shared" si="42"/>
        <v>16.72</v>
      </c>
      <c r="F2724" s="220"/>
      <c r="G2724" s="220">
        <v>16.72</v>
      </c>
    </row>
    <row r="2725" spans="1:7">
      <c r="A2725" s="219">
        <v>1893</v>
      </c>
      <c r="B2725" s="212" t="s">
        <v>4184</v>
      </c>
      <c r="C2725" s="219" t="s">
        <v>23</v>
      </c>
      <c r="D2725" s="219" t="s">
        <v>285</v>
      </c>
      <c r="E2725" s="348">
        <f t="shared" si="42"/>
        <v>2.12</v>
      </c>
      <c r="F2725" s="220">
        <v>2.12</v>
      </c>
      <c r="G2725" s="220">
        <v>2.89</v>
      </c>
    </row>
    <row r="2726" spans="1:7">
      <c r="A2726" s="219">
        <v>1902</v>
      </c>
      <c r="B2726" s="212" t="s">
        <v>1550</v>
      </c>
      <c r="C2726" s="219" t="s">
        <v>23</v>
      </c>
      <c r="D2726" s="219" t="s">
        <v>285</v>
      </c>
      <c r="E2726" s="348">
        <f t="shared" si="42"/>
        <v>1.54</v>
      </c>
      <c r="F2726" s="220">
        <v>1.54</v>
      </c>
      <c r="G2726" s="220">
        <v>2.1</v>
      </c>
    </row>
    <row r="2727" spans="1:7">
      <c r="A2727" s="219">
        <v>1892</v>
      </c>
      <c r="B2727" s="212" t="s">
        <v>4185</v>
      </c>
      <c r="C2727" s="219" t="s">
        <v>23</v>
      </c>
      <c r="D2727" s="219" t="s">
        <v>285</v>
      </c>
      <c r="E2727" s="348">
        <f t="shared" si="42"/>
        <v>0.99</v>
      </c>
      <c r="F2727" s="220">
        <v>0.99</v>
      </c>
      <c r="G2727" s="220">
        <v>1.35</v>
      </c>
    </row>
    <row r="2728" spans="1:7">
      <c r="A2728" s="219">
        <v>1901</v>
      </c>
      <c r="B2728" s="212" t="s">
        <v>4186</v>
      </c>
      <c r="C2728" s="219" t="s">
        <v>23</v>
      </c>
      <c r="D2728" s="219" t="s">
        <v>285</v>
      </c>
      <c r="E2728" s="348">
        <f t="shared" si="42"/>
        <v>0.48</v>
      </c>
      <c r="F2728" s="220">
        <v>0.48</v>
      </c>
      <c r="G2728" s="220">
        <v>0.65</v>
      </c>
    </row>
    <row r="2729" spans="1:7">
      <c r="A2729" s="219">
        <v>1907</v>
      </c>
      <c r="B2729" s="212" t="s">
        <v>4187</v>
      </c>
      <c r="C2729" s="219" t="s">
        <v>23</v>
      </c>
      <c r="D2729" s="219" t="s">
        <v>285</v>
      </c>
      <c r="E2729" s="348">
        <f t="shared" si="42"/>
        <v>6.82</v>
      </c>
      <c r="F2729" s="220">
        <v>6.82</v>
      </c>
      <c r="G2729" s="220">
        <v>9.31</v>
      </c>
    </row>
    <row r="2730" spans="1:7">
      <c r="A2730" s="219">
        <v>1894</v>
      </c>
      <c r="B2730" s="212" t="s">
        <v>4188</v>
      </c>
      <c r="C2730" s="219" t="s">
        <v>23</v>
      </c>
      <c r="D2730" s="219" t="s">
        <v>285</v>
      </c>
      <c r="E2730" s="348">
        <f t="shared" si="42"/>
        <v>3.07</v>
      </c>
      <c r="F2730" s="220">
        <v>3.07</v>
      </c>
      <c r="G2730" s="220">
        <v>4.18</v>
      </c>
    </row>
    <row r="2731" spans="1:7">
      <c r="A2731" s="219">
        <v>1896</v>
      </c>
      <c r="B2731" s="212" t="s">
        <v>4189</v>
      </c>
      <c r="C2731" s="219" t="s">
        <v>23</v>
      </c>
      <c r="D2731" s="219" t="s">
        <v>285</v>
      </c>
      <c r="E2731" s="348">
        <f t="shared" si="42"/>
        <v>9.16</v>
      </c>
      <c r="F2731" s="220">
        <v>9.16</v>
      </c>
      <c r="G2731" s="220">
        <v>12.5</v>
      </c>
    </row>
    <row r="2732" spans="1:7">
      <c r="A2732" s="219">
        <v>1891</v>
      </c>
      <c r="B2732" s="212" t="s">
        <v>4190</v>
      </c>
      <c r="C2732" s="219" t="s">
        <v>23</v>
      </c>
      <c r="D2732" s="219" t="s">
        <v>285</v>
      </c>
      <c r="E2732" s="348">
        <f t="shared" si="42"/>
        <v>0.71</v>
      </c>
      <c r="F2732" s="220">
        <v>0.71</v>
      </c>
      <c r="G2732" s="220">
        <v>0.97</v>
      </c>
    </row>
    <row r="2733" spans="1:7">
      <c r="A2733" s="219">
        <v>1895</v>
      </c>
      <c r="B2733" s="212" t="s">
        <v>4191</v>
      </c>
      <c r="C2733" s="219" t="s">
        <v>23</v>
      </c>
      <c r="D2733" s="219" t="s">
        <v>285</v>
      </c>
      <c r="E2733" s="348">
        <f t="shared" si="42"/>
        <v>16.100000000000001</v>
      </c>
      <c r="F2733" s="220">
        <v>16.100000000000001</v>
      </c>
      <c r="G2733" s="220">
        <v>21.97</v>
      </c>
    </row>
    <row r="2734" spans="1:7">
      <c r="A2734" s="219">
        <v>2641</v>
      </c>
      <c r="B2734" s="212" t="s">
        <v>4192</v>
      </c>
      <c r="C2734" s="219" t="s">
        <v>23</v>
      </c>
      <c r="D2734" s="219" t="s">
        <v>285</v>
      </c>
      <c r="E2734" s="348">
        <f t="shared" si="42"/>
        <v>20.96</v>
      </c>
      <c r="F2734" s="220">
        <v>20.96</v>
      </c>
      <c r="G2734" s="220">
        <v>25.99</v>
      </c>
    </row>
    <row r="2735" spans="1:7">
      <c r="A2735" s="219">
        <v>2636</v>
      </c>
      <c r="B2735" s="212" t="s">
        <v>4193</v>
      </c>
      <c r="C2735" s="219" t="s">
        <v>23</v>
      </c>
      <c r="D2735" s="219" t="s">
        <v>285</v>
      </c>
      <c r="E2735" s="348">
        <f t="shared" si="42"/>
        <v>1.35</v>
      </c>
      <c r="F2735" s="220">
        <v>1.35</v>
      </c>
      <c r="G2735" s="220">
        <v>1.67</v>
      </c>
    </row>
    <row r="2736" spans="1:7">
      <c r="A2736" s="219">
        <v>2637</v>
      </c>
      <c r="B2736" s="212" t="s">
        <v>4194</v>
      </c>
      <c r="C2736" s="219" t="s">
        <v>23</v>
      </c>
      <c r="D2736" s="219" t="s">
        <v>285</v>
      </c>
      <c r="E2736" s="348">
        <f t="shared" si="42"/>
        <v>1.43</v>
      </c>
      <c r="F2736" s="220">
        <v>1.43</v>
      </c>
      <c r="G2736" s="220">
        <v>1.78</v>
      </c>
    </row>
    <row r="2737" spans="1:7">
      <c r="A2737" s="219">
        <v>2638</v>
      </c>
      <c r="B2737" s="212" t="s">
        <v>4195</v>
      </c>
      <c r="C2737" s="219" t="s">
        <v>23</v>
      </c>
      <c r="D2737" s="219" t="s">
        <v>285</v>
      </c>
      <c r="E2737" s="348">
        <f t="shared" si="42"/>
        <v>1.67</v>
      </c>
      <c r="F2737" s="220">
        <v>1.67</v>
      </c>
      <c r="G2737" s="220">
        <v>2.0699999999999998</v>
      </c>
    </row>
    <row r="2738" spans="1:7">
      <c r="A2738" s="219">
        <v>2639</v>
      </c>
      <c r="B2738" s="212" t="s">
        <v>4196</v>
      </c>
      <c r="C2738" s="219" t="s">
        <v>23</v>
      </c>
      <c r="D2738" s="219" t="s">
        <v>285</v>
      </c>
      <c r="E2738" s="348">
        <f t="shared" si="42"/>
        <v>2.96</v>
      </c>
      <c r="F2738" s="220">
        <v>2.96</v>
      </c>
      <c r="G2738" s="220">
        <v>3.67</v>
      </c>
    </row>
    <row r="2739" spans="1:7">
      <c r="A2739" s="219">
        <v>2644</v>
      </c>
      <c r="B2739" s="212" t="s">
        <v>4197</v>
      </c>
      <c r="C2739" s="219" t="s">
        <v>23</v>
      </c>
      <c r="D2739" s="219" t="s">
        <v>285</v>
      </c>
      <c r="E2739" s="348">
        <f t="shared" si="42"/>
        <v>4.29</v>
      </c>
      <c r="F2739" s="220">
        <v>4.29</v>
      </c>
      <c r="G2739" s="220">
        <v>5.31</v>
      </c>
    </row>
    <row r="2740" spans="1:7">
      <c r="A2740" s="219">
        <v>2640</v>
      </c>
      <c r="B2740" s="212" t="s">
        <v>4198</v>
      </c>
      <c r="C2740" s="219" t="s">
        <v>23</v>
      </c>
      <c r="D2740" s="219" t="s">
        <v>285</v>
      </c>
      <c r="E2740" s="348">
        <f t="shared" si="42"/>
        <v>8.7200000000000006</v>
      </c>
      <c r="F2740" s="220">
        <v>8.7200000000000006</v>
      </c>
      <c r="G2740" s="220">
        <v>10.81</v>
      </c>
    </row>
    <row r="2741" spans="1:7">
      <c r="A2741" s="219">
        <v>2642</v>
      </c>
      <c r="B2741" s="212" t="s">
        <v>4199</v>
      </c>
      <c r="C2741" s="219" t="s">
        <v>23</v>
      </c>
      <c r="D2741" s="219" t="s">
        <v>285</v>
      </c>
      <c r="E2741" s="348">
        <f t="shared" si="42"/>
        <v>13.28</v>
      </c>
      <c r="F2741" s="220">
        <v>13.28</v>
      </c>
      <c r="G2741" s="220">
        <v>16.47</v>
      </c>
    </row>
    <row r="2742" spans="1:7">
      <c r="A2742" s="219">
        <v>2643</v>
      </c>
      <c r="B2742" s="212" t="s">
        <v>4200</v>
      </c>
      <c r="C2742" s="219" t="s">
        <v>23</v>
      </c>
      <c r="D2742" s="219" t="s">
        <v>285</v>
      </c>
      <c r="E2742" s="348">
        <f t="shared" si="42"/>
        <v>5.98</v>
      </c>
      <c r="F2742" s="220">
        <v>5.98</v>
      </c>
      <c r="G2742" s="220">
        <v>7.41</v>
      </c>
    </row>
    <row r="2743" spans="1:7">
      <c r="A2743" s="219">
        <v>44281</v>
      </c>
      <c r="B2743" s="212" t="s">
        <v>4201</v>
      </c>
      <c r="C2743" s="219" t="s">
        <v>23</v>
      </c>
      <c r="D2743" s="219" t="s">
        <v>285</v>
      </c>
      <c r="E2743" s="348">
        <f t="shared" si="42"/>
        <v>272.33999999999997</v>
      </c>
      <c r="F2743" s="220"/>
      <c r="G2743" s="220">
        <v>272.33999999999997</v>
      </c>
    </row>
    <row r="2744" spans="1:7">
      <c r="A2744" s="219">
        <v>39855</v>
      </c>
      <c r="B2744" s="212" t="s">
        <v>4202</v>
      </c>
      <c r="C2744" s="219" t="s">
        <v>23</v>
      </c>
      <c r="D2744" s="219" t="s">
        <v>285</v>
      </c>
      <c r="E2744" s="348">
        <f t="shared" si="42"/>
        <v>2.87</v>
      </c>
      <c r="F2744" s="220"/>
      <c r="G2744" s="220">
        <v>2.87</v>
      </c>
    </row>
    <row r="2745" spans="1:7">
      <c r="A2745" s="219">
        <v>39856</v>
      </c>
      <c r="B2745" s="212" t="s">
        <v>4203</v>
      </c>
      <c r="C2745" s="219" t="s">
        <v>23</v>
      </c>
      <c r="D2745" s="219" t="s">
        <v>285</v>
      </c>
      <c r="E2745" s="348">
        <f t="shared" si="42"/>
        <v>6.77</v>
      </c>
      <c r="F2745" s="220"/>
      <c r="G2745" s="220">
        <v>6.77</v>
      </c>
    </row>
    <row r="2746" spans="1:7">
      <c r="A2746" s="219">
        <v>39857</v>
      </c>
      <c r="B2746" s="212" t="s">
        <v>4204</v>
      </c>
      <c r="C2746" s="219" t="s">
        <v>23</v>
      </c>
      <c r="D2746" s="219" t="s">
        <v>285</v>
      </c>
      <c r="E2746" s="348">
        <f t="shared" si="42"/>
        <v>10.96</v>
      </c>
      <c r="F2746" s="220"/>
      <c r="G2746" s="220">
        <v>10.96</v>
      </c>
    </row>
    <row r="2747" spans="1:7">
      <c r="A2747" s="219">
        <v>39858</v>
      </c>
      <c r="B2747" s="212" t="s">
        <v>4205</v>
      </c>
      <c r="C2747" s="219" t="s">
        <v>23</v>
      </c>
      <c r="D2747" s="219" t="s">
        <v>285</v>
      </c>
      <c r="E2747" s="348">
        <f t="shared" si="42"/>
        <v>24.33</v>
      </c>
      <c r="F2747" s="220"/>
      <c r="G2747" s="220">
        <v>24.33</v>
      </c>
    </row>
    <row r="2748" spans="1:7">
      <c r="A2748" s="219">
        <v>39859</v>
      </c>
      <c r="B2748" s="212" t="s">
        <v>4206</v>
      </c>
      <c r="C2748" s="219" t="s">
        <v>23</v>
      </c>
      <c r="D2748" s="219" t="s">
        <v>285</v>
      </c>
      <c r="E2748" s="348">
        <f t="shared" si="42"/>
        <v>37.51</v>
      </c>
      <c r="F2748" s="220"/>
      <c r="G2748" s="220">
        <v>37.51</v>
      </c>
    </row>
    <row r="2749" spans="1:7">
      <c r="A2749" s="219">
        <v>39860</v>
      </c>
      <c r="B2749" s="212" t="s">
        <v>4207</v>
      </c>
      <c r="C2749" s="219" t="s">
        <v>23</v>
      </c>
      <c r="D2749" s="219" t="s">
        <v>285</v>
      </c>
      <c r="E2749" s="348">
        <f t="shared" si="42"/>
        <v>57.56</v>
      </c>
      <c r="F2749" s="220"/>
      <c r="G2749" s="220">
        <v>57.56</v>
      </c>
    </row>
    <row r="2750" spans="1:7">
      <c r="A2750" s="219">
        <v>39861</v>
      </c>
      <c r="B2750" s="212" t="s">
        <v>4208</v>
      </c>
      <c r="C2750" s="219" t="s">
        <v>23</v>
      </c>
      <c r="D2750" s="219" t="s">
        <v>285</v>
      </c>
      <c r="E2750" s="348">
        <f t="shared" si="42"/>
        <v>164.33</v>
      </c>
      <c r="F2750" s="220"/>
      <c r="G2750" s="220">
        <v>164.33</v>
      </c>
    </row>
    <row r="2751" spans="1:7">
      <c r="A2751" s="219">
        <v>3867</v>
      </c>
      <c r="B2751" s="212" t="s">
        <v>4209</v>
      </c>
      <c r="C2751" s="219" t="s">
        <v>23</v>
      </c>
      <c r="D2751" s="219" t="s">
        <v>285</v>
      </c>
      <c r="E2751" s="348">
        <f t="shared" si="42"/>
        <v>77.099999999999994</v>
      </c>
      <c r="F2751" s="220">
        <v>77.099999999999994</v>
      </c>
      <c r="G2751" s="220">
        <v>72.62</v>
      </c>
    </row>
    <row r="2752" spans="1:7">
      <c r="A2752" s="219">
        <v>3861</v>
      </c>
      <c r="B2752" s="212" t="s">
        <v>4210</v>
      </c>
      <c r="C2752" s="219" t="s">
        <v>23</v>
      </c>
      <c r="D2752" s="219" t="s">
        <v>285</v>
      </c>
      <c r="E2752" s="348">
        <f t="shared" si="42"/>
        <v>0.8</v>
      </c>
      <c r="F2752" s="220">
        <v>0.8</v>
      </c>
      <c r="G2752" s="220">
        <v>0.75</v>
      </c>
    </row>
    <row r="2753" spans="1:7">
      <c r="A2753" s="219">
        <v>3904</v>
      </c>
      <c r="B2753" s="212" t="s">
        <v>1373</v>
      </c>
      <c r="C2753" s="219" t="s">
        <v>23</v>
      </c>
      <c r="D2753" s="219" t="s">
        <v>285</v>
      </c>
      <c r="E2753" s="348">
        <f t="shared" si="42"/>
        <v>0.85</v>
      </c>
      <c r="F2753" s="220">
        <v>0.85</v>
      </c>
      <c r="G2753" s="220">
        <v>0.8</v>
      </c>
    </row>
    <row r="2754" spans="1:7">
      <c r="A2754" s="219">
        <v>3903</v>
      </c>
      <c r="B2754" s="212" t="s">
        <v>4211</v>
      </c>
      <c r="C2754" s="219" t="s">
        <v>23</v>
      </c>
      <c r="D2754" s="219" t="s">
        <v>285</v>
      </c>
      <c r="E2754" s="348">
        <f t="shared" si="42"/>
        <v>2.0699999999999998</v>
      </c>
      <c r="F2754" s="220">
        <v>2.0699999999999998</v>
      </c>
      <c r="G2754" s="220">
        <v>1.95</v>
      </c>
    </row>
    <row r="2755" spans="1:7">
      <c r="A2755" s="219">
        <v>3862</v>
      </c>
      <c r="B2755" s="212" t="s">
        <v>4212</v>
      </c>
      <c r="C2755" s="219" t="s">
        <v>23</v>
      </c>
      <c r="D2755" s="219" t="s">
        <v>285</v>
      </c>
      <c r="E2755" s="348">
        <f t="shared" si="42"/>
        <v>4.41</v>
      </c>
      <c r="F2755" s="220">
        <v>4.41</v>
      </c>
      <c r="G2755" s="220">
        <v>4.1500000000000004</v>
      </c>
    </row>
    <row r="2756" spans="1:7">
      <c r="A2756" s="219">
        <v>3863</v>
      </c>
      <c r="B2756" s="212" t="s">
        <v>1412</v>
      </c>
      <c r="C2756" s="219" t="s">
        <v>23</v>
      </c>
      <c r="D2756" s="219" t="s">
        <v>285</v>
      </c>
      <c r="E2756" s="348">
        <f t="shared" si="42"/>
        <v>4.5199999999999996</v>
      </c>
      <c r="F2756" s="220">
        <v>4.5199999999999996</v>
      </c>
      <c r="G2756" s="220">
        <v>4.25</v>
      </c>
    </row>
    <row r="2757" spans="1:7">
      <c r="A2757" s="219">
        <v>3864</v>
      </c>
      <c r="B2757" s="212" t="s">
        <v>4213</v>
      </c>
      <c r="C2757" s="219" t="s">
        <v>23</v>
      </c>
      <c r="D2757" s="219" t="s">
        <v>285</v>
      </c>
      <c r="E2757" s="348">
        <f t="shared" si="42"/>
        <v>13.83</v>
      </c>
      <c r="F2757" s="220">
        <v>13.83</v>
      </c>
      <c r="G2757" s="220">
        <v>13.02</v>
      </c>
    </row>
    <row r="2758" spans="1:7">
      <c r="A2758" s="219">
        <v>3865</v>
      </c>
      <c r="B2758" s="212" t="s">
        <v>1382</v>
      </c>
      <c r="C2758" s="219" t="s">
        <v>23</v>
      </c>
      <c r="D2758" s="219" t="s">
        <v>285</v>
      </c>
      <c r="E2758" s="348">
        <f t="shared" si="42"/>
        <v>20.22</v>
      </c>
      <c r="F2758" s="220">
        <v>20.22</v>
      </c>
      <c r="G2758" s="220">
        <v>19.05</v>
      </c>
    </row>
    <row r="2759" spans="1:7">
      <c r="A2759" s="219">
        <v>3866</v>
      </c>
      <c r="B2759" s="212" t="s">
        <v>4214</v>
      </c>
      <c r="C2759" s="219" t="s">
        <v>23</v>
      </c>
      <c r="D2759" s="219" t="s">
        <v>285</v>
      </c>
      <c r="E2759" s="348">
        <f t="shared" si="42"/>
        <v>45.41</v>
      </c>
      <c r="F2759" s="220">
        <v>45.41</v>
      </c>
      <c r="G2759" s="220">
        <v>42.77</v>
      </c>
    </row>
    <row r="2760" spans="1:7">
      <c r="A2760" s="219">
        <v>3878</v>
      </c>
      <c r="B2760" s="212" t="s">
        <v>4215</v>
      </c>
      <c r="C2760" s="219" t="s">
        <v>23</v>
      </c>
      <c r="D2760" s="219" t="s">
        <v>285</v>
      </c>
      <c r="E2760" s="348">
        <f t="shared" si="42"/>
        <v>12.38</v>
      </c>
      <c r="F2760" s="220">
        <v>12.38</v>
      </c>
      <c r="G2760" s="220">
        <v>11.66</v>
      </c>
    </row>
    <row r="2761" spans="1:7">
      <c r="A2761" s="219">
        <v>3876</v>
      </c>
      <c r="B2761" s="212" t="s">
        <v>4216</v>
      </c>
      <c r="C2761" s="219" t="s">
        <v>23</v>
      </c>
      <c r="D2761" s="219" t="s">
        <v>285</v>
      </c>
      <c r="E2761" s="348">
        <f t="shared" si="42"/>
        <v>4.93</v>
      </c>
      <c r="F2761" s="220">
        <v>4.93</v>
      </c>
      <c r="G2761" s="220">
        <v>4.6399999999999997</v>
      </c>
    </row>
    <row r="2762" spans="1:7">
      <c r="A2762" s="219">
        <v>3883</v>
      </c>
      <c r="B2762" s="212" t="s">
        <v>4217</v>
      </c>
      <c r="C2762" s="219" t="s">
        <v>23</v>
      </c>
      <c r="D2762" s="219" t="s">
        <v>285</v>
      </c>
      <c r="E2762" s="348">
        <f t="shared" si="42"/>
        <v>1.58</v>
      </c>
      <c r="F2762" s="220">
        <v>1.58</v>
      </c>
      <c r="G2762" s="220">
        <v>1.49</v>
      </c>
    </row>
    <row r="2763" spans="1:7">
      <c r="A2763" s="219">
        <v>3884</v>
      </c>
      <c r="B2763" s="212" t="s">
        <v>4218</v>
      </c>
      <c r="C2763" s="219" t="s">
        <v>23</v>
      </c>
      <c r="D2763" s="219" t="s">
        <v>285</v>
      </c>
      <c r="E2763" s="348">
        <f t="shared" si="42"/>
        <v>2.5099999999999998</v>
      </c>
      <c r="F2763" s="220">
        <v>2.5099999999999998</v>
      </c>
      <c r="G2763" s="220">
        <v>2.36</v>
      </c>
    </row>
    <row r="2764" spans="1:7">
      <c r="A2764" s="219">
        <v>12892</v>
      </c>
      <c r="B2764" s="212" t="s">
        <v>4219</v>
      </c>
      <c r="C2764" s="219" t="s">
        <v>491</v>
      </c>
      <c r="D2764" s="219" t="s">
        <v>285</v>
      </c>
      <c r="E2764" s="348">
        <f t="shared" ref="E2764:E2827" si="43">IF(F2764=0,G2764,F2764)</f>
        <v>11.05</v>
      </c>
      <c r="F2764" s="220">
        <v>11.05</v>
      </c>
      <c r="G2764" s="220">
        <v>13.5</v>
      </c>
    </row>
    <row r="2765" spans="1:7">
      <c r="A2765" s="219">
        <v>38447</v>
      </c>
      <c r="B2765" s="212" t="s">
        <v>4220</v>
      </c>
      <c r="C2765" s="219" t="s">
        <v>23</v>
      </c>
      <c r="D2765" s="219" t="s">
        <v>285</v>
      </c>
      <c r="E2765" s="348">
        <f t="shared" si="43"/>
        <v>77.81</v>
      </c>
      <c r="F2765" s="220"/>
      <c r="G2765" s="220">
        <v>77.81</v>
      </c>
    </row>
    <row r="2766" spans="1:7">
      <c r="A2766" s="219">
        <v>36320</v>
      </c>
      <c r="B2766" s="212" t="s">
        <v>4221</v>
      </c>
      <c r="C2766" s="219" t="s">
        <v>23</v>
      </c>
      <c r="D2766" s="219" t="s">
        <v>285</v>
      </c>
      <c r="E2766" s="348">
        <f t="shared" si="43"/>
        <v>2.09</v>
      </c>
      <c r="F2766" s="220"/>
      <c r="G2766" s="220">
        <v>2.09</v>
      </c>
    </row>
    <row r="2767" spans="1:7">
      <c r="A2767" s="219">
        <v>36324</v>
      </c>
      <c r="B2767" s="212" t="s">
        <v>4222</v>
      </c>
      <c r="C2767" s="219" t="s">
        <v>23</v>
      </c>
      <c r="D2767" s="219" t="s">
        <v>285</v>
      </c>
      <c r="E2767" s="348">
        <f t="shared" si="43"/>
        <v>1.91</v>
      </c>
      <c r="F2767" s="220"/>
      <c r="G2767" s="220">
        <v>1.91</v>
      </c>
    </row>
    <row r="2768" spans="1:7">
      <c r="A2768" s="219">
        <v>38441</v>
      </c>
      <c r="B2768" s="212" t="s">
        <v>4223</v>
      </c>
      <c r="C2768" s="219" t="s">
        <v>23</v>
      </c>
      <c r="D2768" s="219" t="s">
        <v>285</v>
      </c>
      <c r="E2768" s="348">
        <f t="shared" si="43"/>
        <v>3.42</v>
      </c>
      <c r="F2768" s="220"/>
      <c r="G2768" s="220">
        <v>3.42</v>
      </c>
    </row>
    <row r="2769" spans="1:7">
      <c r="A2769" s="219">
        <v>38442</v>
      </c>
      <c r="B2769" s="212" t="s">
        <v>4224</v>
      </c>
      <c r="C2769" s="219" t="s">
        <v>23</v>
      </c>
      <c r="D2769" s="219" t="s">
        <v>285</v>
      </c>
      <c r="E2769" s="348">
        <f t="shared" si="43"/>
        <v>9.7200000000000006</v>
      </c>
      <c r="F2769" s="220"/>
      <c r="G2769" s="220">
        <v>9.7200000000000006</v>
      </c>
    </row>
    <row r="2770" spans="1:7">
      <c r="A2770" s="219">
        <v>38443</v>
      </c>
      <c r="B2770" s="212" t="s">
        <v>4225</v>
      </c>
      <c r="C2770" s="219" t="s">
        <v>23</v>
      </c>
      <c r="D2770" s="219" t="s">
        <v>285</v>
      </c>
      <c r="E2770" s="348">
        <f t="shared" si="43"/>
        <v>11.79</v>
      </c>
      <c r="F2770" s="220"/>
      <c r="G2770" s="220">
        <v>11.79</v>
      </c>
    </row>
    <row r="2771" spans="1:7">
      <c r="A2771" s="219">
        <v>38444</v>
      </c>
      <c r="B2771" s="212" t="s">
        <v>4226</v>
      </c>
      <c r="C2771" s="219" t="s">
        <v>23</v>
      </c>
      <c r="D2771" s="219" t="s">
        <v>285</v>
      </c>
      <c r="E2771" s="348">
        <f t="shared" si="43"/>
        <v>19.809999999999999</v>
      </c>
      <c r="F2771" s="220"/>
      <c r="G2771" s="220">
        <v>19.809999999999999</v>
      </c>
    </row>
    <row r="2772" spans="1:7">
      <c r="A2772" s="219">
        <v>38445</v>
      </c>
      <c r="B2772" s="212" t="s">
        <v>4227</v>
      </c>
      <c r="C2772" s="219" t="s">
        <v>23</v>
      </c>
      <c r="D2772" s="219" t="s">
        <v>285</v>
      </c>
      <c r="E2772" s="348">
        <f t="shared" si="43"/>
        <v>36.729999999999997</v>
      </c>
      <c r="F2772" s="220"/>
      <c r="G2772" s="220">
        <v>36.729999999999997</v>
      </c>
    </row>
    <row r="2773" spans="1:7">
      <c r="A2773" s="219">
        <v>38446</v>
      </c>
      <c r="B2773" s="212" t="s">
        <v>4228</v>
      </c>
      <c r="C2773" s="219" t="s">
        <v>23</v>
      </c>
      <c r="D2773" s="219" t="s">
        <v>285</v>
      </c>
      <c r="E2773" s="348">
        <f t="shared" si="43"/>
        <v>60.12</v>
      </c>
      <c r="F2773" s="220"/>
      <c r="G2773" s="220">
        <v>60.12</v>
      </c>
    </row>
    <row r="2774" spans="1:7">
      <c r="A2774" s="219">
        <v>3837</v>
      </c>
      <c r="B2774" s="212" t="s">
        <v>4229</v>
      </c>
      <c r="C2774" s="219" t="s">
        <v>23</v>
      </c>
      <c r="D2774" s="219" t="s">
        <v>285</v>
      </c>
      <c r="E2774" s="348">
        <f t="shared" si="43"/>
        <v>48.87</v>
      </c>
      <c r="F2774" s="220"/>
      <c r="G2774" s="220">
        <v>48.87</v>
      </c>
    </row>
    <row r="2775" spans="1:7">
      <c r="A2775" s="219">
        <v>3845</v>
      </c>
      <c r="B2775" s="212" t="s">
        <v>4230</v>
      </c>
      <c r="C2775" s="219" t="s">
        <v>23</v>
      </c>
      <c r="D2775" s="219" t="s">
        <v>285</v>
      </c>
      <c r="E2775" s="348">
        <f t="shared" si="43"/>
        <v>17.850000000000001</v>
      </c>
      <c r="F2775" s="220"/>
      <c r="G2775" s="220">
        <v>17.850000000000001</v>
      </c>
    </row>
    <row r="2776" spans="1:7">
      <c r="A2776" s="219">
        <v>11045</v>
      </c>
      <c r="B2776" s="212" t="s">
        <v>4231</v>
      </c>
      <c r="C2776" s="219" t="s">
        <v>23</v>
      </c>
      <c r="D2776" s="219" t="s">
        <v>285</v>
      </c>
      <c r="E2776" s="348">
        <f t="shared" si="43"/>
        <v>34.43</v>
      </c>
      <c r="F2776" s="220"/>
      <c r="G2776" s="220">
        <v>34.43</v>
      </c>
    </row>
    <row r="2777" spans="1:7">
      <c r="A2777" s="219">
        <v>20170</v>
      </c>
      <c r="B2777" s="212" t="s">
        <v>1456</v>
      </c>
      <c r="C2777" s="219" t="s">
        <v>23</v>
      </c>
      <c r="D2777" s="219" t="s">
        <v>285</v>
      </c>
      <c r="E2777" s="348">
        <f t="shared" si="43"/>
        <v>13.66</v>
      </c>
      <c r="F2777" s="220">
        <v>13.66</v>
      </c>
      <c r="G2777" s="220">
        <v>14.6</v>
      </c>
    </row>
    <row r="2778" spans="1:7">
      <c r="A2778" s="219">
        <v>20171</v>
      </c>
      <c r="B2778" s="212" t="s">
        <v>1460</v>
      </c>
      <c r="C2778" s="219" t="s">
        <v>23</v>
      </c>
      <c r="D2778" s="219" t="s">
        <v>285</v>
      </c>
      <c r="E2778" s="348">
        <f t="shared" si="43"/>
        <v>39.39</v>
      </c>
      <c r="F2778" s="220">
        <v>39.39</v>
      </c>
      <c r="G2778" s="220">
        <v>42.1</v>
      </c>
    </row>
    <row r="2779" spans="1:7">
      <c r="A2779" s="219">
        <v>20167</v>
      </c>
      <c r="B2779" s="212" t="s">
        <v>4232</v>
      </c>
      <c r="C2779" s="219" t="s">
        <v>23</v>
      </c>
      <c r="D2779" s="219" t="s">
        <v>285</v>
      </c>
      <c r="E2779" s="348">
        <f t="shared" si="43"/>
        <v>4.95</v>
      </c>
      <c r="F2779" s="220">
        <v>4.95</v>
      </c>
      <c r="G2779" s="220">
        <v>5.29</v>
      </c>
    </row>
    <row r="2780" spans="1:7">
      <c r="A2780" s="219">
        <v>20168</v>
      </c>
      <c r="B2780" s="212" t="s">
        <v>1455</v>
      </c>
      <c r="C2780" s="219" t="s">
        <v>23</v>
      </c>
      <c r="D2780" s="219" t="s">
        <v>285</v>
      </c>
      <c r="E2780" s="348">
        <f t="shared" si="43"/>
        <v>10.19</v>
      </c>
      <c r="F2780" s="220">
        <v>10.19</v>
      </c>
      <c r="G2780" s="220">
        <v>10.89</v>
      </c>
    </row>
    <row r="2781" spans="1:7">
      <c r="A2781" s="219">
        <v>20169</v>
      </c>
      <c r="B2781" s="212" t="s">
        <v>4233</v>
      </c>
      <c r="C2781" s="219" t="s">
        <v>23</v>
      </c>
      <c r="D2781" s="219" t="s">
        <v>285</v>
      </c>
      <c r="E2781" s="348">
        <f t="shared" si="43"/>
        <v>11.9</v>
      </c>
      <c r="F2781" s="220">
        <v>11.9</v>
      </c>
      <c r="G2781" s="220">
        <v>12.72</v>
      </c>
    </row>
    <row r="2782" spans="1:7">
      <c r="A2782" s="219">
        <v>3899</v>
      </c>
      <c r="B2782" s="212" t="s">
        <v>1436</v>
      </c>
      <c r="C2782" s="219" t="s">
        <v>23</v>
      </c>
      <c r="D2782" s="219" t="s">
        <v>285</v>
      </c>
      <c r="E2782" s="348">
        <f t="shared" si="43"/>
        <v>6.6</v>
      </c>
      <c r="F2782" s="220">
        <v>6.6</v>
      </c>
      <c r="G2782" s="220">
        <v>7.05</v>
      </c>
    </row>
    <row r="2783" spans="1:7">
      <c r="A2783" s="219">
        <v>38676</v>
      </c>
      <c r="B2783" s="212" t="s">
        <v>4234</v>
      </c>
      <c r="C2783" s="219" t="s">
        <v>23</v>
      </c>
      <c r="D2783" s="219" t="s">
        <v>285</v>
      </c>
      <c r="E2783" s="348">
        <f t="shared" si="43"/>
        <v>33.01</v>
      </c>
      <c r="F2783" s="220">
        <v>33.01</v>
      </c>
      <c r="G2783" s="220">
        <v>35.28</v>
      </c>
    </row>
    <row r="2784" spans="1:7">
      <c r="A2784" s="219">
        <v>3897</v>
      </c>
      <c r="B2784" s="212" t="s">
        <v>4235</v>
      </c>
      <c r="C2784" s="219" t="s">
        <v>23</v>
      </c>
      <c r="D2784" s="219" t="s">
        <v>285</v>
      </c>
      <c r="E2784" s="348">
        <f t="shared" si="43"/>
        <v>1.61</v>
      </c>
      <c r="F2784" s="220">
        <v>1.61</v>
      </c>
      <c r="G2784" s="220">
        <v>1.72</v>
      </c>
    </row>
    <row r="2785" spans="1:7">
      <c r="A2785" s="219">
        <v>3875</v>
      </c>
      <c r="B2785" s="212" t="s">
        <v>1434</v>
      </c>
      <c r="C2785" s="219" t="s">
        <v>23</v>
      </c>
      <c r="D2785" s="219" t="s">
        <v>285</v>
      </c>
      <c r="E2785" s="348">
        <f t="shared" si="43"/>
        <v>3.33</v>
      </c>
      <c r="F2785" s="220">
        <v>3.33</v>
      </c>
      <c r="G2785" s="220">
        <v>3.56</v>
      </c>
    </row>
    <row r="2786" spans="1:7">
      <c r="A2786" s="219">
        <v>3898</v>
      </c>
      <c r="B2786" s="212" t="s">
        <v>4236</v>
      </c>
      <c r="C2786" s="219" t="s">
        <v>23</v>
      </c>
      <c r="D2786" s="219" t="s">
        <v>285</v>
      </c>
      <c r="E2786" s="348">
        <f t="shared" si="43"/>
        <v>6.75</v>
      </c>
      <c r="F2786" s="220">
        <v>6.75</v>
      </c>
      <c r="G2786" s="220">
        <v>7.22</v>
      </c>
    </row>
    <row r="2787" spans="1:7">
      <c r="A2787" s="219">
        <v>3855</v>
      </c>
      <c r="B2787" s="212" t="s">
        <v>4237</v>
      </c>
      <c r="C2787" s="219" t="s">
        <v>23</v>
      </c>
      <c r="D2787" s="219" t="s">
        <v>285</v>
      </c>
      <c r="E2787" s="348">
        <f t="shared" si="43"/>
        <v>5.35</v>
      </c>
      <c r="F2787" s="220">
        <v>5.35</v>
      </c>
      <c r="G2787" s="220">
        <v>5.03</v>
      </c>
    </row>
    <row r="2788" spans="1:7">
      <c r="A2788" s="219">
        <v>3874</v>
      </c>
      <c r="B2788" s="212" t="s">
        <v>4238</v>
      </c>
      <c r="C2788" s="219" t="s">
        <v>23</v>
      </c>
      <c r="D2788" s="219" t="s">
        <v>285</v>
      </c>
      <c r="E2788" s="348">
        <f t="shared" si="43"/>
        <v>6.2</v>
      </c>
      <c r="F2788" s="220">
        <v>6.2</v>
      </c>
      <c r="G2788" s="220">
        <v>5.83</v>
      </c>
    </row>
    <row r="2789" spans="1:7">
      <c r="A2789" s="219">
        <v>3870</v>
      </c>
      <c r="B2789" s="212" t="s">
        <v>1376</v>
      </c>
      <c r="C2789" s="219" t="s">
        <v>23</v>
      </c>
      <c r="D2789" s="219" t="s">
        <v>285</v>
      </c>
      <c r="E2789" s="348">
        <f t="shared" si="43"/>
        <v>6.8</v>
      </c>
      <c r="F2789" s="220">
        <v>6.8</v>
      </c>
      <c r="G2789" s="220">
        <v>6.4</v>
      </c>
    </row>
    <row r="2790" spans="1:7">
      <c r="A2790" s="219">
        <v>38678</v>
      </c>
      <c r="B2790" s="212" t="s">
        <v>4239</v>
      </c>
      <c r="C2790" s="219" t="s">
        <v>23</v>
      </c>
      <c r="D2790" s="219" t="s">
        <v>285</v>
      </c>
      <c r="E2790" s="348">
        <f t="shared" si="43"/>
        <v>17.989999999999998</v>
      </c>
      <c r="F2790" s="220">
        <v>17.989999999999998</v>
      </c>
      <c r="G2790" s="220">
        <v>16.940000000000001</v>
      </c>
    </row>
    <row r="2791" spans="1:7">
      <c r="A2791" s="219">
        <v>3859</v>
      </c>
      <c r="B2791" s="212" t="s">
        <v>4240</v>
      </c>
      <c r="C2791" s="219" t="s">
        <v>23</v>
      </c>
      <c r="D2791" s="219" t="s">
        <v>285</v>
      </c>
      <c r="E2791" s="348">
        <f t="shared" si="43"/>
        <v>1.37</v>
      </c>
      <c r="F2791" s="220">
        <v>1.37</v>
      </c>
      <c r="G2791" s="220">
        <v>1.29</v>
      </c>
    </row>
    <row r="2792" spans="1:7">
      <c r="A2792" s="219">
        <v>3856</v>
      </c>
      <c r="B2792" s="212" t="s">
        <v>4241</v>
      </c>
      <c r="C2792" s="219" t="s">
        <v>23</v>
      </c>
      <c r="D2792" s="219" t="s">
        <v>285</v>
      </c>
      <c r="E2792" s="348">
        <f t="shared" si="43"/>
        <v>1.9</v>
      </c>
      <c r="F2792" s="220">
        <v>1.9</v>
      </c>
      <c r="G2792" s="220">
        <v>1.79</v>
      </c>
    </row>
    <row r="2793" spans="1:7">
      <c r="A2793" s="219">
        <v>3906</v>
      </c>
      <c r="B2793" s="212" t="s">
        <v>4242</v>
      </c>
      <c r="C2793" s="219" t="s">
        <v>23</v>
      </c>
      <c r="D2793" s="219" t="s">
        <v>285</v>
      </c>
      <c r="E2793" s="348">
        <f t="shared" si="43"/>
        <v>1.57</v>
      </c>
      <c r="F2793" s="220">
        <v>1.57</v>
      </c>
      <c r="G2793" s="220">
        <v>1.48</v>
      </c>
    </row>
    <row r="2794" spans="1:7">
      <c r="A2794" s="219">
        <v>3860</v>
      </c>
      <c r="B2794" s="212" t="s">
        <v>4243</v>
      </c>
      <c r="C2794" s="219" t="s">
        <v>23</v>
      </c>
      <c r="D2794" s="219" t="s">
        <v>285</v>
      </c>
      <c r="E2794" s="348">
        <f t="shared" si="43"/>
        <v>4.66</v>
      </c>
      <c r="F2794" s="220">
        <v>4.66</v>
      </c>
      <c r="G2794" s="220">
        <v>4.3899999999999997</v>
      </c>
    </row>
    <row r="2795" spans="1:7">
      <c r="A2795" s="219">
        <v>3905</v>
      </c>
      <c r="B2795" s="212" t="s">
        <v>4244</v>
      </c>
      <c r="C2795" s="219" t="s">
        <v>23</v>
      </c>
      <c r="D2795" s="219" t="s">
        <v>285</v>
      </c>
      <c r="E2795" s="348">
        <f t="shared" si="43"/>
        <v>10.69</v>
      </c>
      <c r="F2795" s="220">
        <v>10.69</v>
      </c>
      <c r="G2795" s="220">
        <v>10.07</v>
      </c>
    </row>
    <row r="2796" spans="1:7">
      <c r="A2796" s="219">
        <v>3871</v>
      </c>
      <c r="B2796" s="212" t="s">
        <v>4245</v>
      </c>
      <c r="C2796" s="219" t="s">
        <v>23</v>
      </c>
      <c r="D2796" s="219" t="s">
        <v>285</v>
      </c>
      <c r="E2796" s="348">
        <f t="shared" si="43"/>
        <v>18.920000000000002</v>
      </c>
      <c r="F2796" s="220">
        <v>18.920000000000002</v>
      </c>
      <c r="G2796" s="220">
        <v>17.82</v>
      </c>
    </row>
    <row r="2797" spans="1:7">
      <c r="A2797" s="219">
        <v>37427</v>
      </c>
      <c r="B2797" s="212" t="s">
        <v>4246</v>
      </c>
      <c r="C2797" s="219" t="s">
        <v>23</v>
      </c>
      <c r="D2797" s="219" t="s">
        <v>285</v>
      </c>
      <c r="E2797" s="348">
        <f t="shared" si="43"/>
        <v>60.11</v>
      </c>
      <c r="F2797" s="220"/>
      <c r="G2797" s="220">
        <v>60.11</v>
      </c>
    </row>
    <row r="2798" spans="1:7">
      <c r="A2798" s="219">
        <v>37424</v>
      </c>
      <c r="B2798" s="212" t="s">
        <v>4247</v>
      </c>
      <c r="C2798" s="219" t="s">
        <v>23</v>
      </c>
      <c r="D2798" s="219" t="s">
        <v>285</v>
      </c>
      <c r="E2798" s="348">
        <f t="shared" si="43"/>
        <v>11.58</v>
      </c>
      <c r="F2798" s="220"/>
      <c r="G2798" s="220">
        <v>11.58</v>
      </c>
    </row>
    <row r="2799" spans="1:7">
      <c r="A2799" s="219">
        <v>37428</v>
      </c>
      <c r="B2799" s="212" t="s">
        <v>4248</v>
      </c>
      <c r="C2799" s="219" t="s">
        <v>23</v>
      </c>
      <c r="D2799" s="219" t="s">
        <v>285</v>
      </c>
      <c r="E2799" s="348">
        <f t="shared" si="43"/>
        <v>207.17</v>
      </c>
      <c r="F2799" s="220"/>
      <c r="G2799" s="220">
        <v>207.17</v>
      </c>
    </row>
    <row r="2800" spans="1:7">
      <c r="A2800" s="219">
        <v>37425</v>
      </c>
      <c r="B2800" s="212" t="s">
        <v>4249</v>
      </c>
      <c r="C2800" s="219" t="s">
        <v>23</v>
      </c>
      <c r="D2800" s="219" t="s">
        <v>285</v>
      </c>
      <c r="E2800" s="348">
        <f t="shared" si="43"/>
        <v>12.48</v>
      </c>
      <c r="F2800" s="220"/>
      <c r="G2800" s="220">
        <v>12.48</v>
      </c>
    </row>
    <row r="2801" spans="1:7">
      <c r="A2801" s="219">
        <v>37429</v>
      </c>
      <c r="B2801" s="212" t="s">
        <v>4250</v>
      </c>
      <c r="C2801" s="219" t="s">
        <v>23</v>
      </c>
      <c r="D2801" s="219" t="s">
        <v>285</v>
      </c>
      <c r="E2801" s="348">
        <f t="shared" si="43"/>
        <v>2619.8200000000002</v>
      </c>
      <c r="F2801" s="220"/>
      <c r="G2801" s="220">
        <v>2619.8200000000002</v>
      </c>
    </row>
    <row r="2802" spans="1:7">
      <c r="A2802" s="219">
        <v>37426</v>
      </c>
      <c r="B2802" s="212" t="s">
        <v>4251</v>
      </c>
      <c r="C2802" s="219" t="s">
        <v>23</v>
      </c>
      <c r="D2802" s="219" t="s">
        <v>285</v>
      </c>
      <c r="E2802" s="348">
        <f t="shared" si="43"/>
        <v>25.2</v>
      </c>
      <c r="F2802" s="220"/>
      <c r="G2802" s="220">
        <v>25.2</v>
      </c>
    </row>
    <row r="2803" spans="1:7">
      <c r="A2803" s="219">
        <v>39292</v>
      </c>
      <c r="B2803" s="212" t="s">
        <v>4252</v>
      </c>
      <c r="C2803" s="219" t="s">
        <v>23</v>
      </c>
      <c r="D2803" s="219" t="s">
        <v>285</v>
      </c>
      <c r="E2803" s="348">
        <f t="shared" si="43"/>
        <v>9.15</v>
      </c>
      <c r="F2803" s="220"/>
      <c r="G2803" s="220">
        <v>9.15</v>
      </c>
    </row>
    <row r="2804" spans="1:7">
      <c r="A2804" s="219">
        <v>39293</v>
      </c>
      <c r="B2804" s="212" t="s">
        <v>4253</v>
      </c>
      <c r="C2804" s="219" t="s">
        <v>23</v>
      </c>
      <c r="D2804" s="219" t="s">
        <v>285</v>
      </c>
      <c r="E2804" s="348">
        <f t="shared" si="43"/>
        <v>14.21</v>
      </c>
      <c r="F2804" s="220"/>
      <c r="G2804" s="220">
        <v>14.21</v>
      </c>
    </row>
    <row r="2805" spans="1:7">
      <c r="A2805" s="219">
        <v>39294</v>
      </c>
      <c r="B2805" s="212" t="s">
        <v>4254</v>
      </c>
      <c r="C2805" s="219" t="s">
        <v>23</v>
      </c>
      <c r="D2805" s="219" t="s">
        <v>285</v>
      </c>
      <c r="E2805" s="348">
        <f t="shared" si="43"/>
        <v>15.19</v>
      </c>
      <c r="F2805" s="220"/>
      <c r="G2805" s="220">
        <v>15.19</v>
      </c>
    </row>
    <row r="2806" spans="1:7">
      <c r="A2806" s="219">
        <v>39295</v>
      </c>
      <c r="B2806" s="212" t="s">
        <v>4255</v>
      </c>
      <c r="C2806" s="219" t="s">
        <v>23</v>
      </c>
      <c r="D2806" s="219" t="s">
        <v>285</v>
      </c>
      <c r="E2806" s="348">
        <f t="shared" si="43"/>
        <v>20.9</v>
      </c>
      <c r="F2806" s="220"/>
      <c r="G2806" s="220">
        <v>20.9</v>
      </c>
    </row>
    <row r="2807" spans="1:7">
      <c r="A2807" s="219">
        <v>39312</v>
      </c>
      <c r="B2807" s="212" t="s">
        <v>4256</v>
      </c>
      <c r="C2807" s="219" t="s">
        <v>23</v>
      </c>
      <c r="D2807" s="219" t="s">
        <v>285</v>
      </c>
      <c r="E2807" s="348">
        <f t="shared" si="43"/>
        <v>14.03</v>
      </c>
      <c r="F2807" s="220"/>
      <c r="G2807" s="220">
        <v>14.03</v>
      </c>
    </row>
    <row r="2808" spans="1:7">
      <c r="A2808" s="219">
        <v>39313</v>
      </c>
      <c r="B2808" s="212" t="s">
        <v>4257</v>
      </c>
      <c r="C2808" s="219" t="s">
        <v>23</v>
      </c>
      <c r="D2808" s="219" t="s">
        <v>285</v>
      </c>
      <c r="E2808" s="348">
        <f t="shared" si="43"/>
        <v>18.84</v>
      </c>
      <c r="F2808" s="220"/>
      <c r="G2808" s="220">
        <v>18.84</v>
      </c>
    </row>
    <row r="2809" spans="1:7">
      <c r="A2809" s="219">
        <v>39314</v>
      </c>
      <c r="B2809" s="212" t="s">
        <v>4258</v>
      </c>
      <c r="C2809" s="219" t="s">
        <v>23</v>
      </c>
      <c r="D2809" s="219" t="s">
        <v>285</v>
      </c>
      <c r="E2809" s="348">
        <f t="shared" si="43"/>
        <v>27.72</v>
      </c>
      <c r="F2809" s="220"/>
      <c r="G2809" s="220">
        <v>27.72</v>
      </c>
    </row>
    <row r="2810" spans="1:7">
      <c r="A2810" s="219">
        <v>39296</v>
      </c>
      <c r="B2810" s="212" t="s">
        <v>4259</v>
      </c>
      <c r="C2810" s="219" t="s">
        <v>23</v>
      </c>
      <c r="D2810" s="219" t="s">
        <v>285</v>
      </c>
      <c r="E2810" s="348">
        <f t="shared" si="43"/>
        <v>8.34</v>
      </c>
      <c r="F2810" s="220"/>
      <c r="G2810" s="220">
        <v>8.34</v>
      </c>
    </row>
    <row r="2811" spans="1:7">
      <c r="A2811" s="219">
        <v>39297</v>
      </c>
      <c r="B2811" s="212" t="s">
        <v>4260</v>
      </c>
      <c r="C2811" s="219" t="s">
        <v>23</v>
      </c>
      <c r="D2811" s="219" t="s">
        <v>285</v>
      </c>
      <c r="E2811" s="348">
        <f t="shared" si="43"/>
        <v>11.31</v>
      </c>
      <c r="F2811" s="220"/>
      <c r="G2811" s="220">
        <v>11.31</v>
      </c>
    </row>
    <row r="2812" spans="1:7">
      <c r="A2812" s="219">
        <v>39298</v>
      </c>
      <c r="B2812" s="212" t="s">
        <v>4261</v>
      </c>
      <c r="C2812" s="219" t="s">
        <v>23</v>
      </c>
      <c r="D2812" s="219" t="s">
        <v>285</v>
      </c>
      <c r="E2812" s="348">
        <f t="shared" si="43"/>
        <v>21.71</v>
      </c>
      <c r="F2812" s="220"/>
      <c r="G2812" s="220">
        <v>21.71</v>
      </c>
    </row>
    <row r="2813" spans="1:7">
      <c r="A2813" s="219">
        <v>39299</v>
      </c>
      <c r="B2813" s="212" t="s">
        <v>4262</v>
      </c>
      <c r="C2813" s="219" t="s">
        <v>23</v>
      </c>
      <c r="D2813" s="219" t="s">
        <v>285</v>
      </c>
      <c r="E2813" s="348">
        <f t="shared" si="43"/>
        <v>25.73</v>
      </c>
      <c r="F2813" s="220"/>
      <c r="G2813" s="220">
        <v>25.73</v>
      </c>
    </row>
    <row r="2814" spans="1:7">
      <c r="A2814" s="219">
        <v>39308</v>
      </c>
      <c r="B2814" s="212" t="s">
        <v>4263</v>
      </c>
      <c r="C2814" s="219" t="s">
        <v>23</v>
      </c>
      <c r="D2814" s="219" t="s">
        <v>285</v>
      </c>
      <c r="E2814" s="348">
        <f t="shared" si="43"/>
        <v>6.96</v>
      </c>
      <c r="F2814" s="220"/>
      <c r="G2814" s="220">
        <v>6.96</v>
      </c>
    </row>
    <row r="2815" spans="1:7">
      <c r="A2815" s="219">
        <v>39309</v>
      </c>
      <c r="B2815" s="212" t="s">
        <v>4264</v>
      </c>
      <c r="C2815" s="219" t="s">
        <v>23</v>
      </c>
      <c r="D2815" s="219" t="s">
        <v>285</v>
      </c>
      <c r="E2815" s="348">
        <f t="shared" si="43"/>
        <v>7.93</v>
      </c>
      <c r="F2815" s="220"/>
      <c r="G2815" s="220">
        <v>7.93</v>
      </c>
    </row>
    <row r="2816" spans="1:7">
      <c r="A2816" s="219">
        <v>39310</v>
      </c>
      <c r="B2816" s="212" t="s">
        <v>4265</v>
      </c>
      <c r="C2816" s="219" t="s">
        <v>23</v>
      </c>
      <c r="D2816" s="219" t="s">
        <v>285</v>
      </c>
      <c r="E2816" s="348">
        <f t="shared" si="43"/>
        <v>14.81</v>
      </c>
      <c r="F2816" s="220"/>
      <c r="G2816" s="220">
        <v>14.81</v>
      </c>
    </row>
    <row r="2817" spans="1:7">
      <c r="A2817" s="219">
        <v>39311</v>
      </c>
      <c r="B2817" s="212" t="s">
        <v>4266</v>
      </c>
      <c r="C2817" s="219" t="s">
        <v>23</v>
      </c>
      <c r="D2817" s="219" t="s">
        <v>285</v>
      </c>
      <c r="E2817" s="348">
        <f t="shared" si="43"/>
        <v>20.96</v>
      </c>
      <c r="F2817" s="220"/>
      <c r="G2817" s="220">
        <v>20.96</v>
      </c>
    </row>
    <row r="2818" spans="1:7">
      <c r="A2818" s="219">
        <v>11519</v>
      </c>
      <c r="B2818" s="212" t="s">
        <v>4267</v>
      </c>
      <c r="C2818" s="219" t="s">
        <v>491</v>
      </c>
      <c r="D2818" s="219" t="s">
        <v>285</v>
      </c>
      <c r="E2818" s="348">
        <f t="shared" si="43"/>
        <v>63.61</v>
      </c>
      <c r="F2818" s="220">
        <v>63.61</v>
      </c>
      <c r="G2818" s="220">
        <v>58.37</v>
      </c>
    </row>
    <row r="2819" spans="1:7">
      <c r="A2819" s="219">
        <v>11520</v>
      </c>
      <c r="B2819" s="212" t="s">
        <v>4268</v>
      </c>
      <c r="C2819" s="219" t="s">
        <v>491</v>
      </c>
      <c r="D2819" s="219" t="s">
        <v>285</v>
      </c>
      <c r="E2819" s="348">
        <f t="shared" si="43"/>
        <v>29.41</v>
      </c>
      <c r="F2819" s="220">
        <v>29.41</v>
      </c>
      <c r="G2819" s="220">
        <v>26.99</v>
      </c>
    </row>
    <row r="2820" spans="1:7">
      <c r="A2820" s="219">
        <v>11518</v>
      </c>
      <c r="B2820" s="212" t="s">
        <v>4269</v>
      </c>
      <c r="C2820" s="219" t="s">
        <v>491</v>
      </c>
      <c r="D2820" s="219" t="s">
        <v>285</v>
      </c>
      <c r="E2820" s="348">
        <f t="shared" si="43"/>
        <v>106.93</v>
      </c>
      <c r="F2820" s="220">
        <v>106.93</v>
      </c>
      <c r="G2820" s="220">
        <v>98.13</v>
      </c>
    </row>
    <row r="2821" spans="1:7">
      <c r="A2821" s="219">
        <v>38473</v>
      </c>
      <c r="B2821" s="212" t="s">
        <v>4270</v>
      </c>
      <c r="C2821" s="219" t="s">
        <v>23</v>
      </c>
      <c r="D2821" s="219" t="s">
        <v>285</v>
      </c>
      <c r="E2821" s="348">
        <f t="shared" si="43"/>
        <v>126.29</v>
      </c>
      <c r="F2821" s="220">
        <v>126.29</v>
      </c>
      <c r="G2821" s="220">
        <v>194.37</v>
      </c>
    </row>
    <row r="2822" spans="1:7">
      <c r="A2822" s="219">
        <v>4244</v>
      </c>
      <c r="B2822" s="212" t="s">
        <v>4271</v>
      </c>
      <c r="C2822" s="219" t="s">
        <v>134</v>
      </c>
      <c r="D2822" s="219" t="s">
        <v>285</v>
      </c>
      <c r="E2822" s="348">
        <f t="shared" si="43"/>
        <v>22.25</v>
      </c>
      <c r="F2822" s="220">
        <v>22.25</v>
      </c>
      <c r="G2822" s="220">
        <v>28.7</v>
      </c>
    </row>
    <row r="2823" spans="1:7">
      <c r="A2823" s="219">
        <v>40977</v>
      </c>
      <c r="B2823" s="212" t="s">
        <v>4272</v>
      </c>
      <c r="C2823" s="219" t="s">
        <v>426</v>
      </c>
      <c r="D2823" s="219" t="s">
        <v>285</v>
      </c>
      <c r="E2823" s="348">
        <f t="shared" si="43"/>
        <v>3921.77</v>
      </c>
      <c r="F2823" s="220">
        <v>3921.77</v>
      </c>
      <c r="G2823" s="220">
        <v>5026.8500000000004</v>
      </c>
    </row>
    <row r="2824" spans="1:7">
      <c r="A2824" s="219">
        <v>4115</v>
      </c>
      <c r="B2824" s="212" t="s">
        <v>4273</v>
      </c>
      <c r="C2824" s="219" t="s">
        <v>65</v>
      </c>
      <c r="D2824" s="219" t="s">
        <v>285</v>
      </c>
      <c r="E2824" s="348">
        <f t="shared" si="43"/>
        <v>31</v>
      </c>
      <c r="F2824" s="220">
        <v>31</v>
      </c>
      <c r="G2824" s="220">
        <v>26.13</v>
      </c>
    </row>
    <row r="2825" spans="1:7">
      <c r="A2825" s="219">
        <v>4119</v>
      </c>
      <c r="B2825" s="212" t="s">
        <v>4274</v>
      </c>
      <c r="C2825" s="219" t="s">
        <v>65</v>
      </c>
      <c r="D2825" s="219" t="s">
        <v>285</v>
      </c>
      <c r="E2825" s="348">
        <f t="shared" si="43"/>
        <v>62.62</v>
      </c>
      <c r="F2825" s="220">
        <v>62.62</v>
      </c>
      <c r="G2825" s="220">
        <v>52.78</v>
      </c>
    </row>
    <row r="2826" spans="1:7">
      <c r="A2826" s="219">
        <v>2794</v>
      </c>
      <c r="B2826" s="212" t="s">
        <v>4275</v>
      </c>
      <c r="C2826" s="219" t="s">
        <v>65</v>
      </c>
      <c r="D2826" s="219" t="s">
        <v>285</v>
      </c>
      <c r="E2826" s="348">
        <f t="shared" si="43"/>
        <v>166.12</v>
      </c>
      <c r="F2826" s="220">
        <v>166.12</v>
      </c>
      <c r="G2826" s="220">
        <v>140.02000000000001</v>
      </c>
    </row>
    <row r="2827" spans="1:7">
      <c r="A2827" s="219">
        <v>2788</v>
      </c>
      <c r="B2827" s="212" t="s">
        <v>4276</v>
      </c>
      <c r="C2827" s="219" t="s">
        <v>65</v>
      </c>
      <c r="D2827" s="219" t="s">
        <v>285</v>
      </c>
      <c r="E2827" s="348">
        <f t="shared" si="43"/>
        <v>242</v>
      </c>
      <c r="F2827" s="220">
        <v>242</v>
      </c>
      <c r="G2827" s="220">
        <v>203.98</v>
      </c>
    </row>
    <row r="2828" spans="1:7">
      <c r="A2828" s="219">
        <v>4006</v>
      </c>
      <c r="B2828" s="212" t="s">
        <v>4277</v>
      </c>
      <c r="C2828" s="219" t="s">
        <v>58</v>
      </c>
      <c r="D2828" s="219" t="s">
        <v>285</v>
      </c>
      <c r="E2828" s="348">
        <f t="shared" ref="E2828:E2891" si="44">IF(F2828=0,G2828,F2828)</f>
        <v>2307.61</v>
      </c>
      <c r="F2828" s="220">
        <v>2307.61</v>
      </c>
      <c r="G2828" s="220">
        <v>1657.41</v>
      </c>
    </row>
    <row r="2829" spans="1:7">
      <c r="A2829" s="219">
        <v>36151</v>
      </c>
      <c r="B2829" s="212" t="s">
        <v>4278</v>
      </c>
      <c r="C2829" s="219" t="s">
        <v>23</v>
      </c>
      <c r="D2829" s="219" t="s">
        <v>285</v>
      </c>
      <c r="E2829" s="348">
        <f t="shared" si="44"/>
        <v>24.56</v>
      </c>
      <c r="F2829" s="220">
        <v>24.56</v>
      </c>
      <c r="G2829" s="220">
        <v>30</v>
      </c>
    </row>
    <row r="2830" spans="1:7">
      <c r="A2830" s="219">
        <v>37461</v>
      </c>
      <c r="B2830" s="212" t="s">
        <v>4279</v>
      </c>
      <c r="C2830" s="219" t="s">
        <v>65</v>
      </c>
      <c r="D2830" s="219" t="s">
        <v>285</v>
      </c>
      <c r="E2830" s="348">
        <f t="shared" si="44"/>
        <v>14.99</v>
      </c>
      <c r="F2830" s="220">
        <v>14.99</v>
      </c>
      <c r="G2830" s="220">
        <v>12.91</v>
      </c>
    </row>
    <row r="2831" spans="1:7">
      <c r="A2831" s="219">
        <v>37460</v>
      </c>
      <c r="B2831" s="212" t="s">
        <v>4280</v>
      </c>
      <c r="C2831" s="219" t="s">
        <v>65</v>
      </c>
      <c r="D2831" s="219" t="s">
        <v>285</v>
      </c>
      <c r="E2831" s="348">
        <f t="shared" si="44"/>
        <v>20.47</v>
      </c>
      <c r="F2831" s="220">
        <v>20.47</v>
      </c>
      <c r="G2831" s="220">
        <v>17.64</v>
      </c>
    </row>
    <row r="2832" spans="1:7">
      <c r="A2832" s="219">
        <v>37458</v>
      </c>
      <c r="B2832" s="212" t="s">
        <v>4281</v>
      </c>
      <c r="C2832" s="219" t="s">
        <v>65</v>
      </c>
      <c r="D2832" s="219" t="s">
        <v>1699</v>
      </c>
      <c r="E2832" s="348">
        <f t="shared" si="44"/>
        <v>6</v>
      </c>
      <c r="F2832" s="220">
        <v>6</v>
      </c>
      <c r="G2832" s="220">
        <v>5.17</v>
      </c>
    </row>
    <row r="2833" spans="1:7">
      <c r="A2833" s="219">
        <v>37454</v>
      </c>
      <c r="B2833" s="212" t="s">
        <v>4282</v>
      </c>
      <c r="C2833" s="219" t="s">
        <v>65</v>
      </c>
      <c r="D2833" s="219" t="s">
        <v>285</v>
      </c>
      <c r="E2833" s="348">
        <f t="shared" si="44"/>
        <v>1.57</v>
      </c>
      <c r="F2833" s="220">
        <v>1.57</v>
      </c>
      <c r="G2833" s="220">
        <v>1.35</v>
      </c>
    </row>
    <row r="2834" spans="1:7">
      <c r="A2834" s="219">
        <v>37455</v>
      </c>
      <c r="B2834" s="212" t="s">
        <v>4283</v>
      </c>
      <c r="C2834" s="219" t="s">
        <v>65</v>
      </c>
      <c r="D2834" s="219" t="s">
        <v>285</v>
      </c>
      <c r="E2834" s="348">
        <f t="shared" si="44"/>
        <v>2.65</v>
      </c>
      <c r="F2834" s="220">
        <v>2.65</v>
      </c>
      <c r="G2834" s="220">
        <v>2.2799999999999998</v>
      </c>
    </row>
    <row r="2835" spans="1:7">
      <c r="A2835" s="219">
        <v>37459</v>
      </c>
      <c r="B2835" s="212" t="s">
        <v>4284</v>
      </c>
      <c r="C2835" s="219" t="s">
        <v>65</v>
      </c>
      <c r="D2835" s="219" t="s">
        <v>285</v>
      </c>
      <c r="E2835" s="348">
        <f t="shared" si="44"/>
        <v>8.42</v>
      </c>
      <c r="F2835" s="220">
        <v>8.42</v>
      </c>
      <c r="G2835" s="220">
        <v>7.26</v>
      </c>
    </row>
    <row r="2836" spans="1:7">
      <c r="A2836" s="219">
        <v>37457</v>
      </c>
      <c r="B2836" s="212" t="s">
        <v>4285</v>
      </c>
      <c r="C2836" s="219" t="s">
        <v>65</v>
      </c>
      <c r="D2836" s="219" t="s">
        <v>285</v>
      </c>
      <c r="E2836" s="348">
        <f t="shared" si="44"/>
        <v>4.04</v>
      </c>
      <c r="F2836" s="220">
        <v>4.04</v>
      </c>
      <c r="G2836" s="220">
        <v>3.48</v>
      </c>
    </row>
    <row r="2837" spans="1:7">
      <c r="A2837" s="219">
        <v>37456</v>
      </c>
      <c r="B2837" s="212" t="s">
        <v>4286</v>
      </c>
      <c r="C2837" s="219" t="s">
        <v>65</v>
      </c>
      <c r="D2837" s="219" t="s">
        <v>285</v>
      </c>
      <c r="E2837" s="348">
        <f t="shared" si="44"/>
        <v>2.13</v>
      </c>
      <c r="F2837" s="220">
        <v>2.13</v>
      </c>
      <c r="G2837" s="220">
        <v>1.83</v>
      </c>
    </row>
    <row r="2838" spans="1:7">
      <c r="A2838" s="219">
        <v>21029</v>
      </c>
      <c r="B2838" s="212" t="s">
        <v>4287</v>
      </c>
      <c r="C2838" s="219" t="s">
        <v>23</v>
      </c>
      <c r="D2838" s="219" t="s">
        <v>1699</v>
      </c>
      <c r="E2838" s="348">
        <f t="shared" si="44"/>
        <v>289</v>
      </c>
      <c r="F2838" s="220">
        <v>289</v>
      </c>
      <c r="G2838" s="220">
        <v>360</v>
      </c>
    </row>
    <row r="2839" spans="1:7">
      <c r="A2839" s="219">
        <v>21030</v>
      </c>
      <c r="B2839" s="212" t="s">
        <v>4288</v>
      </c>
      <c r="C2839" s="219" t="s">
        <v>23</v>
      </c>
      <c r="D2839" s="219" t="s">
        <v>285</v>
      </c>
      <c r="E2839" s="348">
        <f t="shared" si="44"/>
        <v>356.24</v>
      </c>
      <c r="F2839" s="220">
        <v>356.24</v>
      </c>
      <c r="G2839" s="220">
        <v>443.76</v>
      </c>
    </row>
    <row r="2840" spans="1:7">
      <c r="A2840" s="219">
        <v>21031</v>
      </c>
      <c r="B2840" s="212" t="s">
        <v>4289</v>
      </c>
      <c r="C2840" s="219" t="s">
        <v>23</v>
      </c>
      <c r="D2840" s="219" t="s">
        <v>285</v>
      </c>
      <c r="E2840" s="348">
        <f t="shared" si="44"/>
        <v>443.51</v>
      </c>
      <c r="F2840" s="220">
        <v>443.51</v>
      </c>
      <c r="G2840" s="220">
        <v>552.47</v>
      </c>
    </row>
    <row r="2841" spans="1:7">
      <c r="A2841" s="219">
        <v>21032</v>
      </c>
      <c r="B2841" s="212" t="s">
        <v>4290</v>
      </c>
      <c r="C2841" s="219" t="s">
        <v>23</v>
      </c>
      <c r="D2841" s="219" t="s">
        <v>285</v>
      </c>
      <c r="E2841" s="348">
        <f t="shared" si="44"/>
        <v>473.55</v>
      </c>
      <c r="F2841" s="220">
        <v>473.55</v>
      </c>
      <c r="G2841" s="220">
        <v>589.9</v>
      </c>
    </row>
    <row r="2842" spans="1:7">
      <c r="A2842" s="219">
        <v>37527</v>
      </c>
      <c r="B2842" s="212" t="s">
        <v>4291</v>
      </c>
      <c r="C2842" s="219" t="s">
        <v>23</v>
      </c>
      <c r="D2842" s="219" t="s">
        <v>285</v>
      </c>
      <c r="E2842" s="348">
        <f t="shared" si="44"/>
        <v>427.77</v>
      </c>
      <c r="F2842" s="220">
        <v>427.77</v>
      </c>
      <c r="G2842" s="220">
        <v>532.87</v>
      </c>
    </row>
    <row r="2843" spans="1:7">
      <c r="A2843" s="219">
        <v>37528</v>
      </c>
      <c r="B2843" s="212" t="s">
        <v>4292</v>
      </c>
      <c r="C2843" s="219" t="s">
        <v>23</v>
      </c>
      <c r="D2843" s="219" t="s">
        <v>285</v>
      </c>
      <c r="E2843" s="348">
        <f t="shared" si="44"/>
        <v>510.04</v>
      </c>
      <c r="F2843" s="220">
        <v>510.04</v>
      </c>
      <c r="G2843" s="220">
        <v>635.34</v>
      </c>
    </row>
    <row r="2844" spans="1:7">
      <c r="A2844" s="219">
        <v>37529</v>
      </c>
      <c r="B2844" s="212" t="s">
        <v>4293</v>
      </c>
      <c r="C2844" s="219" t="s">
        <v>23</v>
      </c>
      <c r="D2844" s="219" t="s">
        <v>285</v>
      </c>
      <c r="E2844" s="348">
        <f t="shared" si="44"/>
        <v>515.04</v>
      </c>
      <c r="F2844" s="220">
        <v>515.04</v>
      </c>
      <c r="G2844" s="220">
        <v>641.58000000000004</v>
      </c>
    </row>
    <row r="2845" spans="1:7">
      <c r="A2845" s="219">
        <v>37530</v>
      </c>
      <c r="B2845" s="212" t="s">
        <v>4294</v>
      </c>
      <c r="C2845" s="219" t="s">
        <v>23</v>
      </c>
      <c r="D2845" s="219" t="s">
        <v>285</v>
      </c>
      <c r="E2845" s="348">
        <f t="shared" si="44"/>
        <v>672.42</v>
      </c>
      <c r="F2845" s="220">
        <v>672.42</v>
      </c>
      <c r="G2845" s="220">
        <v>837.62</v>
      </c>
    </row>
    <row r="2846" spans="1:7">
      <c r="A2846" s="219">
        <v>21034</v>
      </c>
      <c r="B2846" s="212" t="s">
        <v>4295</v>
      </c>
      <c r="C2846" s="219" t="s">
        <v>23</v>
      </c>
      <c r="D2846" s="219" t="s">
        <v>285</v>
      </c>
      <c r="E2846" s="348">
        <f t="shared" si="44"/>
        <v>573.70000000000005</v>
      </c>
      <c r="F2846" s="220">
        <v>573.70000000000005</v>
      </c>
      <c r="G2846" s="220">
        <v>714.65</v>
      </c>
    </row>
    <row r="2847" spans="1:7">
      <c r="A2847" s="219">
        <v>37531</v>
      </c>
      <c r="B2847" s="212" t="s">
        <v>4296</v>
      </c>
      <c r="C2847" s="219" t="s">
        <v>23</v>
      </c>
      <c r="D2847" s="219" t="s">
        <v>285</v>
      </c>
      <c r="E2847" s="348">
        <f t="shared" si="44"/>
        <v>722.5</v>
      </c>
      <c r="F2847" s="220">
        <v>722.5</v>
      </c>
      <c r="G2847" s="220">
        <v>900</v>
      </c>
    </row>
    <row r="2848" spans="1:7">
      <c r="A2848" s="219">
        <v>21036</v>
      </c>
      <c r="B2848" s="212" t="s">
        <v>4297</v>
      </c>
      <c r="C2848" s="219" t="s">
        <v>23</v>
      </c>
      <c r="D2848" s="219" t="s">
        <v>285</v>
      </c>
      <c r="E2848" s="348">
        <f t="shared" si="44"/>
        <v>878.44</v>
      </c>
      <c r="F2848" s="220">
        <v>878.44</v>
      </c>
      <c r="G2848" s="220">
        <v>1094.25</v>
      </c>
    </row>
    <row r="2849" spans="1:7">
      <c r="A2849" s="219">
        <v>21037</v>
      </c>
      <c r="B2849" s="212" t="s">
        <v>4298</v>
      </c>
      <c r="C2849" s="219" t="s">
        <v>23</v>
      </c>
      <c r="D2849" s="219" t="s">
        <v>285</v>
      </c>
      <c r="E2849" s="348">
        <f t="shared" si="44"/>
        <v>1001.48</v>
      </c>
      <c r="F2849" s="220">
        <v>1001.48</v>
      </c>
      <c r="G2849" s="220">
        <v>1247.52</v>
      </c>
    </row>
    <row r="2850" spans="1:7">
      <c r="A2850" s="219">
        <v>20185</v>
      </c>
      <c r="B2850" s="212" t="s">
        <v>4299</v>
      </c>
      <c r="C2850" s="219" t="s">
        <v>65</v>
      </c>
      <c r="D2850" s="219" t="s">
        <v>285</v>
      </c>
      <c r="E2850" s="348">
        <f t="shared" si="44"/>
        <v>24.37</v>
      </c>
      <c r="F2850" s="220">
        <v>24.37</v>
      </c>
      <c r="G2850" s="220">
        <v>21</v>
      </c>
    </row>
    <row r="2851" spans="1:7">
      <c r="A2851" s="219">
        <v>20260</v>
      </c>
      <c r="B2851" s="212" t="s">
        <v>4300</v>
      </c>
      <c r="C2851" s="219" t="s">
        <v>23</v>
      </c>
      <c r="D2851" s="219" t="s">
        <v>285</v>
      </c>
      <c r="E2851" s="348">
        <f t="shared" si="44"/>
        <v>19.600000000000001</v>
      </c>
      <c r="F2851" s="220">
        <v>19.600000000000001</v>
      </c>
      <c r="G2851" s="220">
        <v>16.89</v>
      </c>
    </row>
    <row r="2852" spans="1:7">
      <c r="A2852" s="219">
        <v>37523</v>
      </c>
      <c r="B2852" s="212" t="s">
        <v>4301</v>
      </c>
      <c r="C2852" s="219" t="s">
        <v>23</v>
      </c>
      <c r="D2852" s="219" t="s">
        <v>285</v>
      </c>
      <c r="E2852" s="348">
        <f t="shared" si="44"/>
        <v>678534.23</v>
      </c>
      <c r="F2852" s="220"/>
      <c r="G2852" s="220">
        <v>678534.23</v>
      </c>
    </row>
    <row r="2853" spans="1:7">
      <c r="A2853" s="219">
        <v>37515</v>
      </c>
      <c r="B2853" s="212" t="s">
        <v>4302</v>
      </c>
      <c r="C2853" s="219" t="s">
        <v>23</v>
      </c>
      <c r="D2853" s="219" t="s">
        <v>1699</v>
      </c>
      <c r="E2853" s="348">
        <f t="shared" si="44"/>
        <v>603251.63</v>
      </c>
      <c r="F2853" s="220"/>
      <c r="G2853" s="220">
        <v>603251.63</v>
      </c>
    </row>
    <row r="2854" spans="1:7">
      <c r="A2854" s="219">
        <v>12899</v>
      </c>
      <c r="B2854" s="212" t="s">
        <v>4303</v>
      </c>
      <c r="C2854" s="219" t="s">
        <v>23</v>
      </c>
      <c r="D2854" s="219" t="s">
        <v>285</v>
      </c>
      <c r="E2854" s="348">
        <f t="shared" si="44"/>
        <v>122.65</v>
      </c>
      <c r="F2854" s="220"/>
      <c r="G2854" s="220">
        <v>122.65</v>
      </c>
    </row>
    <row r="2855" spans="1:7">
      <c r="A2855" s="219">
        <v>12898</v>
      </c>
      <c r="B2855" s="212" t="s">
        <v>4304</v>
      </c>
      <c r="C2855" s="219" t="s">
        <v>23</v>
      </c>
      <c r="D2855" s="219" t="s">
        <v>1699</v>
      </c>
      <c r="E2855" s="348">
        <f t="shared" si="44"/>
        <v>194.55</v>
      </c>
      <c r="F2855" s="220"/>
      <c r="G2855" s="220">
        <v>194.55</v>
      </c>
    </row>
    <row r="2856" spans="1:7">
      <c r="A2856" s="219">
        <v>39699</v>
      </c>
      <c r="B2856" s="212" t="s">
        <v>4305</v>
      </c>
      <c r="C2856" s="219" t="s">
        <v>53</v>
      </c>
      <c r="D2856" s="219" t="s">
        <v>285</v>
      </c>
      <c r="E2856" s="348">
        <f t="shared" si="44"/>
        <v>14.83</v>
      </c>
      <c r="F2856" s="220">
        <v>14.83</v>
      </c>
      <c r="G2856" s="220">
        <v>16.309999999999999</v>
      </c>
    </row>
    <row r="2857" spans="1:7">
      <c r="A2857" s="219">
        <v>39696</v>
      </c>
      <c r="B2857" s="212" t="s">
        <v>4306</v>
      </c>
      <c r="C2857" s="219" t="s">
        <v>53</v>
      </c>
      <c r="D2857" s="219" t="s">
        <v>1699</v>
      </c>
      <c r="E2857" s="348">
        <f t="shared" si="44"/>
        <v>6.43</v>
      </c>
      <c r="F2857" s="220"/>
      <c r="G2857" s="220">
        <v>6.43</v>
      </c>
    </row>
    <row r="2858" spans="1:7">
      <c r="A2858" s="219">
        <v>42528</v>
      </c>
      <c r="B2858" s="212" t="s">
        <v>4307</v>
      </c>
      <c r="C2858" s="219" t="s">
        <v>53</v>
      </c>
      <c r="D2858" s="219" t="s">
        <v>285</v>
      </c>
      <c r="E2858" s="348">
        <f t="shared" si="44"/>
        <v>9.14</v>
      </c>
      <c r="F2858" s="220"/>
      <c r="G2858" s="220">
        <v>9.14</v>
      </c>
    </row>
    <row r="2859" spans="1:7">
      <c r="A2859" s="219">
        <v>39700</v>
      </c>
      <c r="B2859" s="212" t="s">
        <v>332</v>
      </c>
      <c r="C2859" s="219" t="s">
        <v>53</v>
      </c>
      <c r="D2859" s="219" t="s">
        <v>285</v>
      </c>
      <c r="E2859" s="348">
        <f t="shared" si="44"/>
        <v>21.68</v>
      </c>
      <c r="F2859" s="220">
        <v>21.68</v>
      </c>
      <c r="G2859" s="220">
        <v>27.83</v>
      </c>
    </row>
    <row r="2860" spans="1:7">
      <c r="A2860" s="219">
        <v>4014</v>
      </c>
      <c r="B2860" s="212" t="s">
        <v>202</v>
      </c>
      <c r="C2860" s="219" t="s">
        <v>53</v>
      </c>
      <c r="D2860" s="219" t="s">
        <v>285</v>
      </c>
      <c r="E2860" s="348">
        <f t="shared" si="44"/>
        <v>44.63</v>
      </c>
      <c r="F2860" s="220">
        <v>44.63</v>
      </c>
      <c r="G2860" s="220">
        <v>57.3</v>
      </c>
    </row>
    <row r="2861" spans="1:7">
      <c r="A2861" s="219">
        <v>4015</v>
      </c>
      <c r="B2861" s="212" t="s">
        <v>333</v>
      </c>
      <c r="C2861" s="219" t="s">
        <v>53</v>
      </c>
      <c r="D2861" s="219" t="s">
        <v>285</v>
      </c>
      <c r="E2861" s="348">
        <f t="shared" si="44"/>
        <v>54.81</v>
      </c>
      <c r="F2861" s="220">
        <v>54.81</v>
      </c>
      <c r="G2861" s="220">
        <v>70.37</v>
      </c>
    </row>
    <row r="2862" spans="1:7">
      <c r="A2862" s="219">
        <v>4017</v>
      </c>
      <c r="B2862" s="212" t="s">
        <v>4308</v>
      </c>
      <c r="C2862" s="219" t="s">
        <v>53</v>
      </c>
      <c r="D2862" s="219" t="s">
        <v>285</v>
      </c>
      <c r="E2862" s="348">
        <f t="shared" si="44"/>
        <v>79.75</v>
      </c>
      <c r="F2862" s="220">
        <v>79.75</v>
      </c>
      <c r="G2862" s="220">
        <v>102.39</v>
      </c>
    </row>
    <row r="2863" spans="1:7">
      <c r="A2863" s="219">
        <v>11621</v>
      </c>
      <c r="B2863" s="212" t="s">
        <v>4309</v>
      </c>
      <c r="C2863" s="219" t="s">
        <v>53</v>
      </c>
      <c r="D2863" s="219" t="s">
        <v>285</v>
      </c>
      <c r="E2863" s="348">
        <f t="shared" si="44"/>
        <v>43.14</v>
      </c>
      <c r="F2863" s="220">
        <v>43.14</v>
      </c>
      <c r="G2863" s="220">
        <v>55.38</v>
      </c>
    </row>
    <row r="2864" spans="1:7">
      <c r="A2864" s="219">
        <v>4016</v>
      </c>
      <c r="B2864" s="212" t="s">
        <v>4310</v>
      </c>
      <c r="C2864" s="219" t="s">
        <v>53</v>
      </c>
      <c r="D2864" s="219" t="s">
        <v>1699</v>
      </c>
      <c r="E2864" s="348">
        <f t="shared" si="44"/>
        <v>31.5</v>
      </c>
      <c r="F2864" s="220">
        <v>31.5</v>
      </c>
      <c r="G2864" s="220">
        <v>40.44</v>
      </c>
    </row>
    <row r="2865" spans="1:7">
      <c r="A2865" s="219">
        <v>38544</v>
      </c>
      <c r="B2865" s="212" t="s">
        <v>4311</v>
      </c>
      <c r="C2865" s="219" t="s">
        <v>53</v>
      </c>
      <c r="D2865" s="219" t="s">
        <v>285</v>
      </c>
      <c r="E2865" s="348">
        <f t="shared" si="44"/>
        <v>8.08</v>
      </c>
      <c r="F2865" s="220">
        <v>8.08</v>
      </c>
      <c r="G2865" s="220">
        <v>10.37</v>
      </c>
    </row>
    <row r="2866" spans="1:7">
      <c r="A2866" s="219">
        <v>38545</v>
      </c>
      <c r="B2866" s="212" t="s">
        <v>4312</v>
      </c>
      <c r="C2866" s="219" t="s">
        <v>53</v>
      </c>
      <c r="D2866" s="219" t="s">
        <v>285</v>
      </c>
      <c r="E2866" s="348">
        <f t="shared" si="44"/>
        <v>5.19</v>
      </c>
      <c r="F2866" s="220">
        <v>5.19</v>
      </c>
      <c r="G2866" s="220">
        <v>6.67</v>
      </c>
    </row>
    <row r="2867" spans="1:7">
      <c r="A2867" s="219">
        <v>42527</v>
      </c>
      <c r="B2867" s="212" t="s">
        <v>4313</v>
      </c>
      <c r="C2867" s="219" t="s">
        <v>53</v>
      </c>
      <c r="D2867" s="219" t="s">
        <v>285</v>
      </c>
      <c r="E2867" s="348">
        <f t="shared" si="44"/>
        <v>24.16</v>
      </c>
      <c r="F2867" s="220"/>
      <c r="G2867" s="220">
        <v>24.16</v>
      </c>
    </row>
    <row r="2868" spans="1:7">
      <c r="A2868" s="219">
        <v>39323</v>
      </c>
      <c r="B2868" s="212" t="s">
        <v>4314</v>
      </c>
      <c r="C2868" s="219" t="s">
        <v>53</v>
      </c>
      <c r="D2868" s="219" t="s">
        <v>285</v>
      </c>
      <c r="E2868" s="348">
        <f t="shared" si="44"/>
        <v>19.809999999999999</v>
      </c>
      <c r="F2868" s="220">
        <v>19.809999999999999</v>
      </c>
      <c r="G2868" s="220">
        <v>25.44</v>
      </c>
    </row>
    <row r="2869" spans="1:7">
      <c r="A2869" s="219">
        <v>626</v>
      </c>
      <c r="B2869" s="212" t="s">
        <v>1262</v>
      </c>
      <c r="C2869" s="219" t="s">
        <v>63</v>
      </c>
      <c r="D2869" s="219" t="s">
        <v>1699</v>
      </c>
      <c r="E2869" s="348">
        <f t="shared" si="44"/>
        <v>17.78</v>
      </c>
      <c r="F2869" s="220">
        <v>17.78</v>
      </c>
      <c r="G2869" s="220">
        <v>17.77</v>
      </c>
    </row>
    <row r="2870" spans="1:7">
      <c r="A2870" s="219">
        <v>44504</v>
      </c>
      <c r="B2870" s="212" t="s">
        <v>4315</v>
      </c>
      <c r="C2870" s="219" t="s">
        <v>53</v>
      </c>
      <c r="D2870" s="219" t="s">
        <v>285</v>
      </c>
      <c r="E2870" s="348">
        <f t="shared" si="44"/>
        <v>13.22</v>
      </c>
      <c r="F2870" s="220"/>
      <c r="G2870" s="220">
        <v>13.22</v>
      </c>
    </row>
    <row r="2871" spans="1:7">
      <c r="A2871" s="219">
        <v>44505</v>
      </c>
      <c r="B2871" s="212" t="s">
        <v>4316</v>
      </c>
      <c r="C2871" s="219" t="s">
        <v>53</v>
      </c>
      <c r="D2871" s="219" t="s">
        <v>285</v>
      </c>
      <c r="E2871" s="348">
        <f t="shared" si="44"/>
        <v>19.95</v>
      </c>
      <c r="F2871" s="220"/>
      <c r="G2871" s="220">
        <v>19.95</v>
      </c>
    </row>
    <row r="2872" spans="1:7">
      <c r="A2872" s="219">
        <v>44506</v>
      </c>
      <c r="B2872" s="212" t="s">
        <v>4317</v>
      </c>
      <c r="C2872" s="219" t="s">
        <v>53</v>
      </c>
      <c r="D2872" s="219" t="s">
        <v>285</v>
      </c>
      <c r="E2872" s="348">
        <f t="shared" si="44"/>
        <v>21.17</v>
      </c>
      <c r="F2872" s="220"/>
      <c r="G2872" s="220">
        <v>21.17</v>
      </c>
    </row>
    <row r="2873" spans="1:7">
      <c r="A2873" s="219">
        <v>44507</v>
      </c>
      <c r="B2873" s="212" t="s">
        <v>4318</v>
      </c>
      <c r="C2873" s="219" t="s">
        <v>53</v>
      </c>
      <c r="D2873" s="219" t="s">
        <v>285</v>
      </c>
      <c r="E2873" s="348">
        <f t="shared" si="44"/>
        <v>26.47</v>
      </c>
      <c r="F2873" s="220"/>
      <c r="G2873" s="220">
        <v>26.47</v>
      </c>
    </row>
    <row r="2874" spans="1:7">
      <c r="A2874" s="219">
        <v>44508</v>
      </c>
      <c r="B2874" s="212" t="s">
        <v>4319</v>
      </c>
      <c r="C2874" s="219" t="s">
        <v>53</v>
      </c>
      <c r="D2874" s="219" t="s">
        <v>285</v>
      </c>
      <c r="E2874" s="348">
        <f t="shared" si="44"/>
        <v>39.700000000000003</v>
      </c>
      <c r="F2874" s="220"/>
      <c r="G2874" s="220">
        <v>39.700000000000003</v>
      </c>
    </row>
    <row r="2875" spans="1:7">
      <c r="A2875" s="219">
        <v>44509</v>
      </c>
      <c r="B2875" s="212" t="s">
        <v>4320</v>
      </c>
      <c r="C2875" s="219" t="s">
        <v>53</v>
      </c>
      <c r="D2875" s="219" t="s">
        <v>285</v>
      </c>
      <c r="E2875" s="348">
        <f t="shared" si="44"/>
        <v>53.18</v>
      </c>
      <c r="F2875" s="220"/>
      <c r="G2875" s="220">
        <v>53.18</v>
      </c>
    </row>
    <row r="2876" spans="1:7">
      <c r="A2876" s="219">
        <v>44510</v>
      </c>
      <c r="B2876" s="212" t="s">
        <v>4321</v>
      </c>
      <c r="C2876" s="219" t="s">
        <v>53</v>
      </c>
      <c r="D2876" s="219" t="s">
        <v>285</v>
      </c>
      <c r="E2876" s="348">
        <f t="shared" si="44"/>
        <v>66.03</v>
      </c>
      <c r="F2876" s="220"/>
      <c r="G2876" s="220">
        <v>66.03</v>
      </c>
    </row>
    <row r="2877" spans="1:7">
      <c r="A2877" s="219">
        <v>44512</v>
      </c>
      <c r="B2877" s="212" t="s">
        <v>4322</v>
      </c>
      <c r="C2877" s="219" t="s">
        <v>53</v>
      </c>
      <c r="D2877" s="219" t="s">
        <v>285</v>
      </c>
      <c r="E2877" s="348">
        <f t="shared" si="44"/>
        <v>14.74</v>
      </c>
      <c r="F2877" s="220"/>
      <c r="G2877" s="220">
        <v>14.74</v>
      </c>
    </row>
    <row r="2878" spans="1:7">
      <c r="A2878" s="219">
        <v>44513</v>
      </c>
      <c r="B2878" s="212" t="s">
        <v>4323</v>
      </c>
      <c r="C2878" s="219" t="s">
        <v>53</v>
      </c>
      <c r="D2878" s="219" t="s">
        <v>285</v>
      </c>
      <c r="E2878" s="348">
        <f t="shared" si="44"/>
        <v>20.8</v>
      </c>
      <c r="F2878" s="220"/>
      <c r="G2878" s="220">
        <v>20.8</v>
      </c>
    </row>
    <row r="2879" spans="1:7">
      <c r="A2879" s="219">
        <v>44514</v>
      </c>
      <c r="B2879" s="212" t="s">
        <v>4324</v>
      </c>
      <c r="C2879" s="219" t="s">
        <v>53</v>
      </c>
      <c r="D2879" s="219" t="s">
        <v>285</v>
      </c>
      <c r="E2879" s="348">
        <f t="shared" si="44"/>
        <v>23.58</v>
      </c>
      <c r="F2879" s="220"/>
      <c r="G2879" s="220">
        <v>23.58</v>
      </c>
    </row>
    <row r="2880" spans="1:7">
      <c r="A2880" s="219">
        <v>44515</v>
      </c>
      <c r="B2880" s="212" t="s">
        <v>4325</v>
      </c>
      <c r="C2880" s="219" t="s">
        <v>53</v>
      </c>
      <c r="D2880" s="219" t="s">
        <v>285</v>
      </c>
      <c r="E2880" s="348">
        <f t="shared" si="44"/>
        <v>28.96</v>
      </c>
      <c r="F2880" s="220"/>
      <c r="G2880" s="220">
        <v>28.96</v>
      </c>
    </row>
    <row r="2881" spans="1:7">
      <c r="A2881" s="219">
        <v>44511</v>
      </c>
      <c r="B2881" s="212" t="s">
        <v>4326</v>
      </c>
      <c r="C2881" s="219" t="s">
        <v>53</v>
      </c>
      <c r="D2881" s="219" t="s">
        <v>285</v>
      </c>
      <c r="E2881" s="348">
        <f t="shared" si="44"/>
        <v>42.86</v>
      </c>
      <c r="F2881" s="220"/>
      <c r="G2881" s="220">
        <v>42.86</v>
      </c>
    </row>
    <row r="2882" spans="1:7">
      <c r="A2882" s="219">
        <v>44516</v>
      </c>
      <c r="B2882" s="212" t="s">
        <v>4327</v>
      </c>
      <c r="C2882" s="219" t="s">
        <v>53</v>
      </c>
      <c r="D2882" s="219" t="s">
        <v>285</v>
      </c>
      <c r="E2882" s="348">
        <f t="shared" si="44"/>
        <v>57.93</v>
      </c>
      <c r="F2882" s="220"/>
      <c r="G2882" s="220">
        <v>57.93</v>
      </c>
    </row>
    <row r="2883" spans="1:7">
      <c r="A2883" s="219">
        <v>44517</v>
      </c>
      <c r="B2883" s="212" t="s">
        <v>4328</v>
      </c>
      <c r="C2883" s="219" t="s">
        <v>53</v>
      </c>
      <c r="D2883" s="219" t="s">
        <v>285</v>
      </c>
      <c r="E2883" s="348">
        <f t="shared" si="44"/>
        <v>72.25</v>
      </c>
      <c r="F2883" s="220"/>
      <c r="G2883" s="220">
        <v>72.25</v>
      </c>
    </row>
    <row r="2884" spans="1:7">
      <c r="A2884" s="219">
        <v>11479</v>
      </c>
      <c r="B2884" s="212" t="s">
        <v>4329</v>
      </c>
      <c r="C2884" s="219" t="s">
        <v>23</v>
      </c>
      <c r="D2884" s="219" t="s">
        <v>285</v>
      </c>
      <c r="E2884" s="348">
        <f t="shared" si="44"/>
        <v>44.67</v>
      </c>
      <c r="F2884" s="220">
        <v>44.67</v>
      </c>
      <c r="G2884" s="220">
        <v>40.99</v>
      </c>
    </row>
    <row r="2885" spans="1:7">
      <c r="A2885" s="219">
        <v>11481</v>
      </c>
      <c r="B2885" s="212" t="s">
        <v>4330</v>
      </c>
      <c r="C2885" s="219" t="s">
        <v>23</v>
      </c>
      <c r="D2885" s="219" t="s">
        <v>285</v>
      </c>
      <c r="E2885" s="348">
        <f t="shared" si="44"/>
        <v>40.409999999999997</v>
      </c>
      <c r="F2885" s="220">
        <v>40.409999999999997</v>
      </c>
      <c r="G2885" s="220">
        <v>37.08</v>
      </c>
    </row>
    <row r="2886" spans="1:7">
      <c r="A2886" s="219">
        <v>43609</v>
      </c>
      <c r="B2886" s="212" t="s">
        <v>4331</v>
      </c>
      <c r="C2886" s="219" t="s">
        <v>23</v>
      </c>
      <c r="D2886" s="219" t="s">
        <v>285</v>
      </c>
      <c r="E2886" s="348">
        <f t="shared" si="44"/>
        <v>40.409999999999997</v>
      </c>
      <c r="F2886" s="220">
        <v>40.409999999999997</v>
      </c>
      <c r="G2886" s="220">
        <v>37.08</v>
      </c>
    </row>
    <row r="2887" spans="1:7">
      <c r="A2887" s="219">
        <v>11478</v>
      </c>
      <c r="B2887" s="212" t="s">
        <v>4332</v>
      </c>
      <c r="C2887" s="219" t="s">
        <v>23</v>
      </c>
      <c r="D2887" s="219" t="s">
        <v>285</v>
      </c>
      <c r="E2887" s="348">
        <f t="shared" si="44"/>
        <v>76.64</v>
      </c>
      <c r="F2887" s="220">
        <v>76.64</v>
      </c>
      <c r="G2887" s="220">
        <v>70.33</v>
      </c>
    </row>
    <row r="2888" spans="1:7">
      <c r="A2888" s="219">
        <v>43608</v>
      </c>
      <c r="B2888" s="212" t="s">
        <v>4333</v>
      </c>
      <c r="C2888" s="219" t="s">
        <v>23</v>
      </c>
      <c r="D2888" s="219" t="s">
        <v>285</v>
      </c>
      <c r="E2888" s="348">
        <f t="shared" si="44"/>
        <v>58.48</v>
      </c>
      <c r="F2888" s="220">
        <v>58.48</v>
      </c>
      <c r="G2888" s="220">
        <v>53.66</v>
      </c>
    </row>
    <row r="2889" spans="1:7">
      <c r="A2889" s="219">
        <v>11476</v>
      </c>
      <c r="B2889" s="212" t="s">
        <v>4334</v>
      </c>
      <c r="C2889" s="219" t="s">
        <v>23</v>
      </c>
      <c r="D2889" s="219" t="s">
        <v>285</v>
      </c>
      <c r="E2889" s="348">
        <f t="shared" si="44"/>
        <v>58.48</v>
      </c>
      <c r="F2889" s="220">
        <v>58.48</v>
      </c>
      <c r="G2889" s="220">
        <v>53.66</v>
      </c>
    </row>
    <row r="2890" spans="1:7">
      <c r="A2890" s="219">
        <v>40637</v>
      </c>
      <c r="B2890" s="212" t="s">
        <v>4335</v>
      </c>
      <c r="C2890" s="219" t="s">
        <v>23</v>
      </c>
      <c r="D2890" s="219" t="s">
        <v>285</v>
      </c>
      <c r="E2890" s="348">
        <f t="shared" si="44"/>
        <v>793072.01</v>
      </c>
      <c r="F2890" s="220"/>
      <c r="G2890" s="220">
        <v>793072.01</v>
      </c>
    </row>
    <row r="2891" spans="1:7">
      <c r="A2891" s="219">
        <v>13836</v>
      </c>
      <c r="B2891" s="212" t="s">
        <v>4336</v>
      </c>
      <c r="C2891" s="219" t="s">
        <v>23</v>
      </c>
      <c r="D2891" s="219" t="s">
        <v>285</v>
      </c>
      <c r="E2891" s="348">
        <f t="shared" si="44"/>
        <v>67210.86</v>
      </c>
      <c r="F2891" s="220"/>
      <c r="G2891" s="220">
        <v>67210.86</v>
      </c>
    </row>
    <row r="2892" spans="1:7">
      <c r="A2892" s="219">
        <v>14534</v>
      </c>
      <c r="B2892" s="212" t="s">
        <v>4337</v>
      </c>
      <c r="C2892" s="219" t="s">
        <v>23</v>
      </c>
      <c r="D2892" s="219" t="s">
        <v>285</v>
      </c>
      <c r="E2892" s="348">
        <f t="shared" ref="E2892:E2955" si="45">IF(F2892=0,G2892,F2892)</f>
        <v>28136.25</v>
      </c>
      <c r="F2892" s="220"/>
      <c r="G2892" s="220">
        <v>28136.25</v>
      </c>
    </row>
    <row r="2893" spans="1:7">
      <c r="A2893" s="219">
        <v>14619</v>
      </c>
      <c r="B2893" s="212" t="s">
        <v>4338</v>
      </c>
      <c r="C2893" s="219" t="s">
        <v>23</v>
      </c>
      <c r="D2893" s="219" t="s">
        <v>285</v>
      </c>
      <c r="E2893" s="348">
        <f t="shared" si="45"/>
        <v>15383.52</v>
      </c>
      <c r="F2893" s="220">
        <v>15383.52</v>
      </c>
      <c r="G2893" s="220">
        <v>14978.23</v>
      </c>
    </row>
    <row r="2894" spans="1:7">
      <c r="A2894" s="219">
        <v>14535</v>
      </c>
      <c r="B2894" s="212" t="s">
        <v>4339</v>
      </c>
      <c r="C2894" s="219" t="s">
        <v>23</v>
      </c>
      <c r="D2894" s="219" t="s">
        <v>285</v>
      </c>
      <c r="E2894" s="348">
        <f t="shared" si="45"/>
        <v>279254.93</v>
      </c>
      <c r="F2894" s="220"/>
      <c r="G2894" s="220">
        <v>279254.93</v>
      </c>
    </row>
    <row r="2895" spans="1:7">
      <c r="A2895" s="219">
        <v>39813</v>
      </c>
      <c r="B2895" s="212" t="s">
        <v>4340</v>
      </c>
      <c r="C2895" s="219" t="s">
        <v>23</v>
      </c>
      <c r="D2895" s="219" t="s">
        <v>285</v>
      </c>
      <c r="E2895" s="348">
        <f t="shared" si="45"/>
        <v>38940.199999999997</v>
      </c>
      <c r="F2895" s="220"/>
      <c r="G2895" s="220">
        <v>38940.199999999997</v>
      </c>
    </row>
    <row r="2896" spans="1:7">
      <c r="A2896" s="219">
        <v>12868</v>
      </c>
      <c r="B2896" s="212" t="s">
        <v>334</v>
      </c>
      <c r="C2896" s="219" t="s">
        <v>134</v>
      </c>
      <c r="D2896" s="219" t="s">
        <v>285</v>
      </c>
      <c r="E2896" s="348">
        <f t="shared" si="45"/>
        <v>20.83</v>
      </c>
      <c r="F2896" s="220">
        <v>20.83</v>
      </c>
      <c r="G2896" s="220">
        <v>24.62</v>
      </c>
    </row>
    <row r="2897" spans="1:7">
      <c r="A2897" s="219">
        <v>40916</v>
      </c>
      <c r="B2897" s="212" t="s">
        <v>4341</v>
      </c>
      <c r="C2897" s="219" t="s">
        <v>426</v>
      </c>
      <c r="D2897" s="219" t="s">
        <v>285</v>
      </c>
      <c r="E2897" s="348">
        <f t="shared" si="45"/>
        <v>3671.81</v>
      </c>
      <c r="F2897" s="220">
        <v>3671.81</v>
      </c>
      <c r="G2897" s="220">
        <v>4313.54</v>
      </c>
    </row>
    <row r="2898" spans="1:7">
      <c r="A2898" s="219">
        <v>4755</v>
      </c>
      <c r="B2898" s="212" t="s">
        <v>4342</v>
      </c>
      <c r="C2898" s="219" t="s">
        <v>134</v>
      </c>
      <c r="D2898" s="219" t="s">
        <v>285</v>
      </c>
      <c r="E2898" s="348">
        <f t="shared" si="45"/>
        <v>22.48</v>
      </c>
      <c r="F2898" s="220">
        <v>22.48</v>
      </c>
      <c r="G2898" s="220">
        <v>25.51</v>
      </c>
    </row>
    <row r="2899" spans="1:7">
      <c r="A2899" s="219">
        <v>41067</v>
      </c>
      <c r="B2899" s="212" t="s">
        <v>4343</v>
      </c>
      <c r="C2899" s="219" t="s">
        <v>426</v>
      </c>
      <c r="D2899" s="219" t="s">
        <v>285</v>
      </c>
      <c r="E2899" s="348">
        <f t="shared" si="45"/>
        <v>3961.87</v>
      </c>
      <c r="F2899" s="220">
        <v>3961.87</v>
      </c>
      <c r="G2899" s="220">
        <v>4469.8999999999996</v>
      </c>
    </row>
    <row r="2900" spans="1:7">
      <c r="A2900" s="219">
        <v>38463</v>
      </c>
      <c r="B2900" s="212" t="s">
        <v>4344</v>
      </c>
      <c r="C2900" s="219" t="s">
        <v>23</v>
      </c>
      <c r="D2900" s="219" t="s">
        <v>285</v>
      </c>
      <c r="E2900" s="348">
        <f t="shared" si="45"/>
        <v>30.68</v>
      </c>
      <c r="F2900" s="220">
        <v>30.68</v>
      </c>
      <c r="G2900" s="220">
        <v>47.22</v>
      </c>
    </row>
    <row r="2901" spans="1:7">
      <c r="A2901" s="219">
        <v>40703</v>
      </c>
      <c r="B2901" s="212" t="s">
        <v>4345</v>
      </c>
      <c r="C2901" s="219" t="s">
        <v>23</v>
      </c>
      <c r="D2901" s="219" t="s">
        <v>1699</v>
      </c>
      <c r="E2901" s="348">
        <f t="shared" si="45"/>
        <v>10891.84</v>
      </c>
      <c r="F2901" s="220"/>
      <c r="G2901" s="220">
        <v>10891.84</v>
      </c>
    </row>
    <row r="2902" spans="1:7">
      <c r="A2902" s="219">
        <v>14531</v>
      </c>
      <c r="B2902" s="212" t="s">
        <v>4346</v>
      </c>
      <c r="C2902" s="219" t="s">
        <v>23</v>
      </c>
      <c r="D2902" s="219" t="s">
        <v>285</v>
      </c>
      <c r="E2902" s="348">
        <f t="shared" si="45"/>
        <v>20306.490000000002</v>
      </c>
      <c r="F2902" s="220"/>
      <c r="G2902" s="220">
        <v>20306.490000000002</v>
      </c>
    </row>
    <row r="2903" spans="1:7">
      <c r="A2903" s="219">
        <v>36533</v>
      </c>
      <c r="B2903" s="212" t="s">
        <v>4347</v>
      </c>
      <c r="C2903" s="219" t="s">
        <v>23</v>
      </c>
      <c r="D2903" s="219" t="s">
        <v>285</v>
      </c>
      <c r="E2903" s="348">
        <f t="shared" si="45"/>
        <v>23367.58</v>
      </c>
      <c r="F2903" s="220"/>
      <c r="G2903" s="220">
        <v>23367.58</v>
      </c>
    </row>
    <row r="2904" spans="1:7">
      <c r="A2904" s="219">
        <v>11616</v>
      </c>
      <c r="B2904" s="212" t="s">
        <v>4348</v>
      </c>
      <c r="C2904" s="219" t="s">
        <v>23</v>
      </c>
      <c r="D2904" s="219" t="s">
        <v>285</v>
      </c>
      <c r="E2904" s="348">
        <f t="shared" si="45"/>
        <v>22070.33</v>
      </c>
      <c r="F2904" s="220"/>
      <c r="G2904" s="220">
        <v>22070.33</v>
      </c>
    </row>
    <row r="2905" spans="1:7">
      <c r="A2905" s="219">
        <v>41898</v>
      </c>
      <c r="B2905" s="212" t="s">
        <v>500</v>
      </c>
      <c r="C2905" s="219" t="s">
        <v>23</v>
      </c>
      <c r="D2905" s="219" t="s">
        <v>285</v>
      </c>
      <c r="E2905" s="348">
        <f t="shared" si="45"/>
        <v>24832.13</v>
      </c>
      <c r="F2905" s="220"/>
      <c r="G2905" s="220">
        <v>24832.13</v>
      </c>
    </row>
    <row r="2906" spans="1:7">
      <c r="A2906" s="219">
        <v>13447</v>
      </c>
      <c r="B2906" s="212" t="s">
        <v>4349</v>
      </c>
      <c r="C2906" s="219" t="s">
        <v>23</v>
      </c>
      <c r="D2906" s="219" t="s">
        <v>285</v>
      </c>
      <c r="E2906" s="348">
        <f t="shared" si="45"/>
        <v>45692.82</v>
      </c>
      <c r="F2906" s="220"/>
      <c r="G2906" s="220">
        <v>45692.82</v>
      </c>
    </row>
    <row r="2907" spans="1:7">
      <c r="A2907" s="219">
        <v>14529</v>
      </c>
      <c r="B2907" s="212" t="s">
        <v>4350</v>
      </c>
      <c r="C2907" s="219" t="s">
        <v>23</v>
      </c>
      <c r="D2907" s="219" t="s">
        <v>285</v>
      </c>
      <c r="E2907" s="348">
        <f t="shared" si="45"/>
        <v>25554.83</v>
      </c>
      <c r="F2907" s="220"/>
      <c r="G2907" s="220">
        <v>25554.83</v>
      </c>
    </row>
    <row r="2908" spans="1:7">
      <c r="A2908" s="219">
        <v>10747</v>
      </c>
      <c r="B2908" s="212" t="s">
        <v>4351</v>
      </c>
      <c r="C2908" s="219" t="s">
        <v>23</v>
      </c>
      <c r="D2908" s="219" t="s">
        <v>285</v>
      </c>
      <c r="E2908" s="348">
        <f t="shared" si="45"/>
        <v>25073.200000000001</v>
      </c>
      <c r="F2908" s="220"/>
      <c r="G2908" s="220">
        <v>25073.200000000001</v>
      </c>
    </row>
    <row r="2909" spans="1:7">
      <c r="A2909" s="219">
        <v>36141</v>
      </c>
      <c r="B2909" s="212" t="s">
        <v>4352</v>
      </c>
      <c r="C2909" s="219" t="s">
        <v>23</v>
      </c>
      <c r="D2909" s="219" t="s">
        <v>285</v>
      </c>
      <c r="E2909" s="348">
        <f t="shared" si="45"/>
        <v>33.15</v>
      </c>
      <c r="F2909" s="220">
        <v>33.15</v>
      </c>
      <c r="G2909" s="220">
        <v>40.5</v>
      </c>
    </row>
    <row r="2910" spans="1:7">
      <c r="A2910" s="219">
        <v>43651</v>
      </c>
      <c r="B2910" s="212" t="s">
        <v>4353</v>
      </c>
      <c r="C2910" s="219" t="s">
        <v>63</v>
      </c>
      <c r="D2910" s="219" t="s">
        <v>285</v>
      </c>
      <c r="E2910" s="348">
        <f t="shared" si="45"/>
        <v>4.3099999999999996</v>
      </c>
      <c r="F2910" s="220">
        <v>4.3099999999999996</v>
      </c>
      <c r="G2910" s="220">
        <v>6.47</v>
      </c>
    </row>
    <row r="2911" spans="1:7">
      <c r="A2911" s="219">
        <v>43626</v>
      </c>
      <c r="B2911" s="212" t="s">
        <v>170</v>
      </c>
      <c r="C2911" s="219" t="s">
        <v>63</v>
      </c>
      <c r="D2911" s="219" t="s">
        <v>1699</v>
      </c>
      <c r="E2911" s="348">
        <f t="shared" si="45"/>
        <v>2.4</v>
      </c>
      <c r="F2911" s="220">
        <v>2.4</v>
      </c>
      <c r="G2911" s="220">
        <v>3.6</v>
      </c>
    </row>
    <row r="2912" spans="1:7">
      <c r="A2912" s="219">
        <v>39434</v>
      </c>
      <c r="B2912" s="212" t="s">
        <v>176</v>
      </c>
      <c r="C2912" s="219" t="s">
        <v>63</v>
      </c>
      <c r="D2912" s="219" t="s">
        <v>285</v>
      </c>
      <c r="E2912" s="348">
        <f t="shared" si="45"/>
        <v>3.46</v>
      </c>
      <c r="F2912" s="220">
        <v>3.46</v>
      </c>
      <c r="G2912" s="220">
        <v>3.41</v>
      </c>
    </row>
    <row r="2913" spans="1:7">
      <c r="A2913" s="219">
        <v>39433</v>
      </c>
      <c r="B2913" s="212" t="s">
        <v>4354</v>
      </c>
      <c r="C2913" s="219" t="s">
        <v>63</v>
      </c>
      <c r="D2913" s="219" t="s">
        <v>285</v>
      </c>
      <c r="E2913" s="348">
        <f t="shared" si="45"/>
        <v>2.75</v>
      </c>
      <c r="F2913" s="220">
        <v>2.75</v>
      </c>
      <c r="G2913" s="220">
        <v>2.71</v>
      </c>
    </row>
    <row r="2914" spans="1:7">
      <c r="A2914" s="219">
        <v>4049</v>
      </c>
      <c r="B2914" s="212" t="s">
        <v>4355</v>
      </c>
      <c r="C2914" s="219" t="s">
        <v>168</v>
      </c>
      <c r="D2914" s="219" t="s">
        <v>285</v>
      </c>
      <c r="E2914" s="348">
        <f t="shared" si="45"/>
        <v>48.17</v>
      </c>
      <c r="F2914" s="220">
        <v>48.17</v>
      </c>
      <c r="G2914" s="220">
        <v>72.25</v>
      </c>
    </row>
    <row r="2915" spans="1:7">
      <c r="A2915" s="219">
        <v>38120</v>
      </c>
      <c r="B2915" s="212" t="s">
        <v>4356</v>
      </c>
      <c r="C2915" s="219" t="s">
        <v>63</v>
      </c>
      <c r="D2915" s="219" t="s">
        <v>285</v>
      </c>
      <c r="E2915" s="348">
        <f t="shared" si="45"/>
        <v>126.53</v>
      </c>
      <c r="F2915" s="220">
        <v>126.53</v>
      </c>
      <c r="G2915" s="220">
        <v>126.46</v>
      </c>
    </row>
    <row r="2916" spans="1:7">
      <c r="A2916" s="219">
        <v>43652</v>
      </c>
      <c r="B2916" s="212" t="s">
        <v>4357</v>
      </c>
      <c r="C2916" s="219" t="s">
        <v>63</v>
      </c>
      <c r="D2916" s="219" t="s">
        <v>285</v>
      </c>
      <c r="E2916" s="348">
        <f t="shared" si="45"/>
        <v>9.67</v>
      </c>
      <c r="F2916" s="220">
        <v>9.67</v>
      </c>
      <c r="G2916" s="220">
        <v>14.51</v>
      </c>
    </row>
    <row r="2917" spans="1:7">
      <c r="A2917" s="219">
        <v>10498</v>
      </c>
      <c r="B2917" s="212" t="s">
        <v>4358</v>
      </c>
      <c r="C2917" s="219" t="s">
        <v>63</v>
      </c>
      <c r="D2917" s="219" t="s">
        <v>285</v>
      </c>
      <c r="E2917" s="348">
        <f t="shared" si="45"/>
        <v>7.89</v>
      </c>
      <c r="F2917" s="220">
        <v>7.89</v>
      </c>
      <c r="G2917" s="220">
        <v>11.46</v>
      </c>
    </row>
    <row r="2918" spans="1:7">
      <c r="A2918" s="219">
        <v>4823</v>
      </c>
      <c r="B2918" s="212" t="s">
        <v>1488</v>
      </c>
      <c r="C2918" s="219" t="s">
        <v>63</v>
      </c>
      <c r="D2918" s="219" t="s">
        <v>285</v>
      </c>
      <c r="E2918" s="348">
        <f t="shared" si="45"/>
        <v>32.090000000000003</v>
      </c>
      <c r="F2918" s="220">
        <v>32.090000000000003</v>
      </c>
      <c r="G2918" s="220">
        <v>35.76</v>
      </c>
    </row>
    <row r="2919" spans="1:7">
      <c r="A2919" s="219">
        <v>38877</v>
      </c>
      <c r="B2919" s="212" t="s">
        <v>4359</v>
      </c>
      <c r="C2919" s="219" t="s">
        <v>63</v>
      </c>
      <c r="D2919" s="219" t="s">
        <v>285</v>
      </c>
      <c r="E2919" s="348">
        <f t="shared" si="45"/>
        <v>6.68</v>
      </c>
      <c r="F2919" s="220">
        <v>6.68</v>
      </c>
      <c r="G2919" s="220">
        <v>7.33</v>
      </c>
    </row>
    <row r="2920" spans="1:7">
      <c r="A2920" s="219">
        <v>34546</v>
      </c>
      <c r="B2920" s="212" t="s">
        <v>4360</v>
      </c>
      <c r="C2920" s="219" t="s">
        <v>63</v>
      </c>
      <c r="D2920" s="219" t="s">
        <v>285</v>
      </c>
      <c r="E2920" s="348">
        <f t="shared" si="45"/>
        <v>6.87</v>
      </c>
      <c r="F2920" s="220">
        <v>6.87</v>
      </c>
      <c r="G2920" s="220">
        <v>7.54</v>
      </c>
    </row>
    <row r="2921" spans="1:7">
      <c r="A2921" s="219">
        <v>41387</v>
      </c>
      <c r="B2921" s="212" t="s">
        <v>4361</v>
      </c>
      <c r="C2921" s="219" t="s">
        <v>65</v>
      </c>
      <c r="D2921" s="219" t="s">
        <v>285</v>
      </c>
      <c r="E2921" s="348">
        <f t="shared" si="45"/>
        <v>54.23</v>
      </c>
      <c r="F2921" s="220">
        <v>54.23</v>
      </c>
      <c r="G2921" s="220">
        <v>54.41</v>
      </c>
    </row>
    <row r="2922" spans="1:7">
      <c r="A2922" s="219">
        <v>41388</v>
      </c>
      <c r="B2922" s="212" t="s">
        <v>4362</v>
      </c>
      <c r="C2922" s="219" t="s">
        <v>65</v>
      </c>
      <c r="D2922" s="219" t="s">
        <v>285</v>
      </c>
      <c r="E2922" s="348">
        <f t="shared" si="45"/>
        <v>65.069999999999993</v>
      </c>
      <c r="F2922" s="220">
        <v>65.069999999999993</v>
      </c>
      <c r="G2922" s="220">
        <v>65.28</v>
      </c>
    </row>
    <row r="2923" spans="1:7">
      <c r="A2923" s="219">
        <v>41380</v>
      </c>
      <c r="B2923" s="212" t="s">
        <v>4363</v>
      </c>
      <c r="C2923" s="219" t="s">
        <v>23</v>
      </c>
      <c r="D2923" s="219" t="s">
        <v>285</v>
      </c>
      <c r="E2923" s="348">
        <f t="shared" si="45"/>
        <v>432.93</v>
      </c>
      <c r="F2923" s="220">
        <v>432.93</v>
      </c>
      <c r="G2923" s="220">
        <v>434.33</v>
      </c>
    </row>
    <row r="2924" spans="1:7">
      <c r="A2924" s="219">
        <v>41381</v>
      </c>
      <c r="B2924" s="212" t="s">
        <v>4364</v>
      </c>
      <c r="C2924" s="219" t="s">
        <v>23</v>
      </c>
      <c r="D2924" s="219" t="s">
        <v>285</v>
      </c>
      <c r="E2924" s="348">
        <f t="shared" si="45"/>
        <v>453.55</v>
      </c>
      <c r="F2924" s="220">
        <v>453.55</v>
      </c>
      <c r="G2924" s="220">
        <v>455.01</v>
      </c>
    </row>
    <row r="2925" spans="1:7">
      <c r="A2925" s="219">
        <v>41382</v>
      </c>
      <c r="B2925" s="212" t="s">
        <v>4365</v>
      </c>
      <c r="C2925" s="219" t="s">
        <v>23</v>
      </c>
      <c r="D2925" s="219" t="s">
        <v>285</v>
      </c>
      <c r="E2925" s="348">
        <f t="shared" si="45"/>
        <v>439.01</v>
      </c>
      <c r="F2925" s="220">
        <v>439.01</v>
      </c>
      <c r="G2925" s="220">
        <v>440.42</v>
      </c>
    </row>
    <row r="2926" spans="1:7">
      <c r="A2926" s="219">
        <v>41383</v>
      </c>
      <c r="B2926" s="212" t="s">
        <v>4366</v>
      </c>
      <c r="C2926" s="219" t="s">
        <v>23</v>
      </c>
      <c r="D2926" s="219" t="s">
        <v>285</v>
      </c>
      <c r="E2926" s="348">
        <f t="shared" si="45"/>
        <v>595.86</v>
      </c>
      <c r="F2926" s="220">
        <v>595.86</v>
      </c>
      <c r="G2926" s="220">
        <v>597.79</v>
      </c>
    </row>
    <row r="2927" spans="1:7">
      <c r="A2927" s="219">
        <v>41385</v>
      </c>
      <c r="B2927" s="212" t="s">
        <v>4367</v>
      </c>
      <c r="C2927" s="219" t="s">
        <v>23</v>
      </c>
      <c r="D2927" s="219" t="s">
        <v>285</v>
      </c>
      <c r="E2927" s="348">
        <f t="shared" si="45"/>
        <v>741.48</v>
      </c>
      <c r="F2927" s="220">
        <v>741.48</v>
      </c>
      <c r="G2927" s="220">
        <v>743.87</v>
      </c>
    </row>
    <row r="2928" spans="1:7">
      <c r="A2928" s="219">
        <v>4058</v>
      </c>
      <c r="B2928" s="212" t="s">
        <v>4368</v>
      </c>
      <c r="C2928" s="219" t="s">
        <v>134</v>
      </c>
      <c r="D2928" s="219" t="s">
        <v>285</v>
      </c>
      <c r="E2928" s="348">
        <f t="shared" si="45"/>
        <v>24.09</v>
      </c>
      <c r="F2928" s="220">
        <v>24.09</v>
      </c>
      <c r="G2928" s="220">
        <v>33.42</v>
      </c>
    </row>
    <row r="2929" spans="1:7">
      <c r="A2929" s="219">
        <v>40974</v>
      </c>
      <c r="B2929" s="212" t="s">
        <v>4369</v>
      </c>
      <c r="C2929" s="219" t="s">
        <v>426</v>
      </c>
      <c r="D2929" s="219" t="s">
        <v>285</v>
      </c>
      <c r="E2929" s="348">
        <f t="shared" si="45"/>
        <v>4246.24</v>
      </c>
      <c r="F2929" s="220">
        <v>4246.24</v>
      </c>
      <c r="G2929" s="220">
        <v>5855.56</v>
      </c>
    </row>
    <row r="2930" spans="1:7">
      <c r="A2930" s="219">
        <v>34794</v>
      </c>
      <c r="B2930" s="212" t="s">
        <v>4370</v>
      </c>
      <c r="C2930" s="219" t="s">
        <v>134</v>
      </c>
      <c r="D2930" s="219" t="s">
        <v>285</v>
      </c>
      <c r="E2930" s="348">
        <f t="shared" si="45"/>
        <v>22.42</v>
      </c>
      <c r="F2930" s="220">
        <v>22.42</v>
      </c>
      <c r="G2930" s="220">
        <v>33.39</v>
      </c>
    </row>
    <row r="2931" spans="1:7">
      <c r="A2931" s="219">
        <v>40925</v>
      </c>
      <c r="B2931" s="212" t="s">
        <v>4371</v>
      </c>
      <c r="C2931" s="219" t="s">
        <v>426</v>
      </c>
      <c r="D2931" s="219" t="s">
        <v>285</v>
      </c>
      <c r="E2931" s="348">
        <f t="shared" si="45"/>
        <v>3952.71</v>
      </c>
      <c r="F2931" s="220">
        <v>3952.71</v>
      </c>
      <c r="G2931" s="220">
        <v>5852.75</v>
      </c>
    </row>
    <row r="2932" spans="1:7">
      <c r="A2932" s="219">
        <v>13741</v>
      </c>
      <c r="B2932" s="212" t="s">
        <v>4372</v>
      </c>
      <c r="C2932" s="219" t="s">
        <v>23</v>
      </c>
      <c r="D2932" s="219" t="s">
        <v>285</v>
      </c>
      <c r="E2932" s="348">
        <f t="shared" si="45"/>
        <v>2318.33</v>
      </c>
      <c r="F2932" s="220">
        <v>2318.33</v>
      </c>
      <c r="G2932" s="220">
        <v>2190.96</v>
      </c>
    </row>
    <row r="2933" spans="1:7">
      <c r="A2933" s="219">
        <v>3288</v>
      </c>
      <c r="B2933" s="212" t="s">
        <v>4373</v>
      </c>
      <c r="C2933" s="219" t="s">
        <v>65</v>
      </c>
      <c r="D2933" s="219" t="s">
        <v>1699</v>
      </c>
      <c r="E2933" s="348">
        <f t="shared" si="45"/>
        <v>12.9</v>
      </c>
      <c r="F2933" s="220">
        <v>12.9</v>
      </c>
      <c r="G2933" s="220">
        <v>6.5</v>
      </c>
    </row>
    <row r="2934" spans="1:7">
      <c r="A2934" s="219">
        <v>13587</v>
      </c>
      <c r="B2934" s="212" t="s">
        <v>4374</v>
      </c>
      <c r="C2934" s="219" t="s">
        <v>65</v>
      </c>
      <c r="D2934" s="219" t="s">
        <v>285</v>
      </c>
      <c r="E2934" s="348">
        <f t="shared" si="45"/>
        <v>7.79</v>
      </c>
      <c r="F2934" s="220">
        <v>7.79</v>
      </c>
      <c r="G2934" s="220">
        <v>3.92</v>
      </c>
    </row>
    <row r="2935" spans="1:7">
      <c r="A2935" s="219">
        <v>38598</v>
      </c>
      <c r="B2935" s="212" t="s">
        <v>4375</v>
      </c>
      <c r="C2935" s="219" t="s">
        <v>23</v>
      </c>
      <c r="D2935" s="219" t="s">
        <v>285</v>
      </c>
      <c r="E2935" s="348">
        <f t="shared" si="45"/>
        <v>3.69</v>
      </c>
      <c r="F2935" s="220">
        <v>3.69</v>
      </c>
      <c r="G2935" s="220">
        <v>3.43</v>
      </c>
    </row>
    <row r="2936" spans="1:7">
      <c r="A2936" s="219">
        <v>38595</v>
      </c>
      <c r="B2936" s="212" t="s">
        <v>4376</v>
      </c>
      <c r="C2936" s="219" t="s">
        <v>23</v>
      </c>
      <c r="D2936" s="219" t="s">
        <v>285</v>
      </c>
      <c r="E2936" s="348">
        <f t="shared" si="45"/>
        <v>3.12</v>
      </c>
      <c r="F2936" s="220">
        <v>3.12</v>
      </c>
      <c r="G2936" s="220">
        <v>2.9</v>
      </c>
    </row>
    <row r="2937" spans="1:7">
      <c r="A2937" s="219">
        <v>38592</v>
      </c>
      <c r="B2937" s="212" t="s">
        <v>4377</v>
      </c>
      <c r="C2937" s="219" t="s">
        <v>23</v>
      </c>
      <c r="D2937" s="219" t="s">
        <v>285</v>
      </c>
      <c r="E2937" s="348">
        <f t="shared" si="45"/>
        <v>3.16</v>
      </c>
      <c r="F2937" s="220">
        <v>3.16</v>
      </c>
      <c r="G2937" s="220">
        <v>2.93</v>
      </c>
    </row>
    <row r="2938" spans="1:7">
      <c r="A2938" s="219">
        <v>38588</v>
      </c>
      <c r="B2938" s="212" t="s">
        <v>4378</v>
      </c>
      <c r="C2938" s="219" t="s">
        <v>23</v>
      </c>
      <c r="D2938" s="219" t="s">
        <v>285</v>
      </c>
      <c r="E2938" s="348">
        <f t="shared" si="45"/>
        <v>2.5299999999999998</v>
      </c>
      <c r="F2938" s="220">
        <v>2.5299999999999998</v>
      </c>
      <c r="G2938" s="220">
        <v>2.35</v>
      </c>
    </row>
    <row r="2939" spans="1:7">
      <c r="A2939" s="219">
        <v>38593</v>
      </c>
      <c r="B2939" s="212" t="s">
        <v>4379</v>
      </c>
      <c r="C2939" s="219" t="s">
        <v>23</v>
      </c>
      <c r="D2939" s="219" t="s">
        <v>285</v>
      </c>
      <c r="E2939" s="348">
        <f t="shared" si="45"/>
        <v>3.49</v>
      </c>
      <c r="F2939" s="220">
        <v>3.49</v>
      </c>
      <c r="G2939" s="220">
        <v>3.24</v>
      </c>
    </row>
    <row r="2940" spans="1:7">
      <c r="A2940" s="219">
        <v>38589</v>
      </c>
      <c r="B2940" s="212" t="s">
        <v>4380</v>
      </c>
      <c r="C2940" s="219" t="s">
        <v>23</v>
      </c>
      <c r="D2940" s="219" t="s">
        <v>285</v>
      </c>
      <c r="E2940" s="348">
        <f t="shared" si="45"/>
        <v>2.65</v>
      </c>
      <c r="F2940" s="220">
        <v>2.65</v>
      </c>
      <c r="G2940" s="220">
        <v>2.46</v>
      </c>
    </row>
    <row r="2941" spans="1:7">
      <c r="A2941" s="219">
        <v>38594</v>
      </c>
      <c r="B2941" s="212" t="s">
        <v>4381</v>
      </c>
      <c r="C2941" s="219" t="s">
        <v>23</v>
      </c>
      <c r="D2941" s="219" t="s">
        <v>285</v>
      </c>
      <c r="E2941" s="348">
        <f t="shared" si="45"/>
        <v>5.5</v>
      </c>
      <c r="F2941" s="220">
        <v>5.5</v>
      </c>
      <c r="G2941" s="220">
        <v>5.1100000000000003</v>
      </c>
    </row>
    <row r="2942" spans="1:7">
      <c r="A2942" s="219">
        <v>34774</v>
      </c>
      <c r="B2942" s="212" t="s">
        <v>4382</v>
      </c>
      <c r="C2942" s="219" t="s">
        <v>23</v>
      </c>
      <c r="D2942" s="219" t="s">
        <v>285</v>
      </c>
      <c r="E2942" s="348">
        <f t="shared" si="45"/>
        <v>2.4700000000000002</v>
      </c>
      <c r="F2942" s="220">
        <v>2.4700000000000002</v>
      </c>
      <c r="G2942" s="220">
        <v>2.2999999999999998</v>
      </c>
    </row>
    <row r="2943" spans="1:7">
      <c r="A2943" s="219">
        <v>34771</v>
      </c>
      <c r="B2943" s="212" t="s">
        <v>4383</v>
      </c>
      <c r="C2943" s="219" t="s">
        <v>23</v>
      </c>
      <c r="D2943" s="219" t="s">
        <v>285</v>
      </c>
      <c r="E2943" s="348">
        <f t="shared" si="45"/>
        <v>2.98</v>
      </c>
      <c r="F2943" s="220">
        <v>2.98</v>
      </c>
      <c r="G2943" s="220">
        <v>2.77</v>
      </c>
    </row>
    <row r="2944" spans="1:7">
      <c r="A2944" s="219">
        <v>34764</v>
      </c>
      <c r="B2944" s="212" t="s">
        <v>4384</v>
      </c>
      <c r="C2944" s="219" t="s">
        <v>23</v>
      </c>
      <c r="D2944" s="219" t="s">
        <v>285</v>
      </c>
      <c r="E2944" s="348">
        <f t="shared" si="45"/>
        <v>1.95</v>
      </c>
      <c r="F2944" s="220">
        <v>1.95</v>
      </c>
      <c r="G2944" s="220">
        <v>1.81</v>
      </c>
    </row>
    <row r="2945" spans="1:7">
      <c r="A2945" s="219">
        <v>34773</v>
      </c>
      <c r="B2945" s="212" t="s">
        <v>4385</v>
      </c>
      <c r="C2945" s="219" t="s">
        <v>23</v>
      </c>
      <c r="D2945" s="219" t="s">
        <v>285</v>
      </c>
      <c r="E2945" s="348">
        <f t="shared" si="45"/>
        <v>2.6</v>
      </c>
      <c r="F2945" s="220">
        <v>2.6</v>
      </c>
      <c r="G2945" s="220">
        <v>2.42</v>
      </c>
    </row>
    <row r="2946" spans="1:7">
      <c r="A2946" s="219">
        <v>34769</v>
      </c>
      <c r="B2946" s="212" t="s">
        <v>4386</v>
      </c>
      <c r="C2946" s="219" t="s">
        <v>23</v>
      </c>
      <c r="D2946" s="219" t="s">
        <v>285</v>
      </c>
      <c r="E2946" s="348">
        <f t="shared" si="45"/>
        <v>3.22</v>
      </c>
      <c r="F2946" s="220">
        <v>3.22</v>
      </c>
      <c r="G2946" s="220">
        <v>2.99</v>
      </c>
    </row>
    <row r="2947" spans="1:7">
      <c r="A2947" s="219">
        <v>34763</v>
      </c>
      <c r="B2947" s="212" t="s">
        <v>4387</v>
      </c>
      <c r="C2947" s="219" t="s">
        <v>23</v>
      </c>
      <c r="D2947" s="219" t="s">
        <v>285</v>
      </c>
      <c r="E2947" s="348">
        <f t="shared" si="45"/>
        <v>1.98</v>
      </c>
      <c r="F2947" s="220">
        <v>1.98</v>
      </c>
      <c r="G2947" s="220">
        <v>1.84</v>
      </c>
    </row>
    <row r="2948" spans="1:7">
      <c r="A2948" s="219">
        <v>34788</v>
      </c>
      <c r="B2948" s="212" t="s">
        <v>4388</v>
      </c>
      <c r="C2948" s="219" t="s">
        <v>23</v>
      </c>
      <c r="D2948" s="219" t="s">
        <v>285</v>
      </c>
      <c r="E2948" s="348">
        <f t="shared" si="45"/>
        <v>1.62</v>
      </c>
      <c r="F2948" s="220">
        <v>1.62</v>
      </c>
      <c r="G2948" s="220">
        <v>1.21</v>
      </c>
    </row>
    <row r="2949" spans="1:7">
      <c r="A2949" s="219">
        <v>34781</v>
      </c>
      <c r="B2949" s="212" t="s">
        <v>4389</v>
      </c>
      <c r="C2949" s="219" t="s">
        <v>23</v>
      </c>
      <c r="D2949" s="219" t="s">
        <v>285</v>
      </c>
      <c r="E2949" s="348">
        <f t="shared" si="45"/>
        <v>2.23</v>
      </c>
      <c r="F2949" s="220">
        <v>2.23</v>
      </c>
      <c r="G2949" s="220">
        <v>1.67</v>
      </c>
    </row>
    <row r="2950" spans="1:7">
      <c r="A2950" s="219">
        <v>41682</v>
      </c>
      <c r="B2950" s="212" t="s">
        <v>4390</v>
      </c>
      <c r="C2950" s="219" t="s">
        <v>23</v>
      </c>
      <c r="D2950" s="219" t="s">
        <v>285</v>
      </c>
      <c r="E2950" s="348">
        <f t="shared" si="45"/>
        <v>34.450000000000003</v>
      </c>
      <c r="F2950" s="220">
        <v>34.450000000000003</v>
      </c>
      <c r="G2950" s="220">
        <v>31.93</v>
      </c>
    </row>
    <row r="2951" spans="1:7">
      <c r="A2951" s="219">
        <v>41683</v>
      </c>
      <c r="B2951" s="212" t="s">
        <v>4391</v>
      </c>
      <c r="C2951" s="219" t="s">
        <v>23</v>
      </c>
      <c r="D2951" s="219" t="s">
        <v>285</v>
      </c>
      <c r="E2951" s="348">
        <f t="shared" si="45"/>
        <v>25.34</v>
      </c>
      <c r="F2951" s="220">
        <v>25.34</v>
      </c>
      <c r="G2951" s="220">
        <v>23.49</v>
      </c>
    </row>
    <row r="2952" spans="1:7">
      <c r="A2952" s="219">
        <v>41680</v>
      </c>
      <c r="B2952" s="212" t="s">
        <v>4392</v>
      </c>
      <c r="C2952" s="219" t="s">
        <v>23</v>
      </c>
      <c r="D2952" s="219" t="s">
        <v>285</v>
      </c>
      <c r="E2952" s="348">
        <f t="shared" si="45"/>
        <v>13.64</v>
      </c>
      <c r="F2952" s="220">
        <v>13.64</v>
      </c>
      <c r="G2952" s="220">
        <v>12.65</v>
      </c>
    </row>
    <row r="2953" spans="1:7">
      <c r="A2953" s="219">
        <v>41679</v>
      </c>
      <c r="B2953" s="212" t="s">
        <v>4393</v>
      </c>
      <c r="C2953" s="219" t="s">
        <v>23</v>
      </c>
      <c r="D2953" s="219" t="s">
        <v>285</v>
      </c>
      <c r="E2953" s="348">
        <f t="shared" si="45"/>
        <v>31.19</v>
      </c>
      <c r="F2953" s="220">
        <v>31.19</v>
      </c>
      <c r="G2953" s="220">
        <v>28.91</v>
      </c>
    </row>
    <row r="2954" spans="1:7">
      <c r="A2954" s="219">
        <v>41681</v>
      </c>
      <c r="B2954" s="212" t="s">
        <v>1331</v>
      </c>
      <c r="C2954" s="219" t="s">
        <v>23</v>
      </c>
      <c r="D2954" s="219" t="s">
        <v>285</v>
      </c>
      <c r="E2954" s="348">
        <f t="shared" si="45"/>
        <v>21.34</v>
      </c>
      <c r="F2954" s="220">
        <v>21.34</v>
      </c>
      <c r="G2954" s="220">
        <v>19.78</v>
      </c>
    </row>
    <row r="2955" spans="1:7">
      <c r="A2955" s="219">
        <v>43386</v>
      </c>
      <c r="B2955" s="212" t="s">
        <v>4394</v>
      </c>
      <c r="C2955" s="219" t="s">
        <v>23</v>
      </c>
      <c r="D2955" s="219" t="s">
        <v>285</v>
      </c>
      <c r="E2955" s="348">
        <f t="shared" si="45"/>
        <v>48.74</v>
      </c>
      <c r="F2955" s="220">
        <v>48.74</v>
      </c>
      <c r="G2955" s="220">
        <v>45.18</v>
      </c>
    </row>
    <row r="2956" spans="1:7">
      <c r="A2956" s="219">
        <v>4059</v>
      </c>
      <c r="B2956" s="212" t="s">
        <v>4395</v>
      </c>
      <c r="C2956" s="219" t="s">
        <v>65</v>
      </c>
      <c r="D2956" s="219" t="s">
        <v>285</v>
      </c>
      <c r="E2956" s="348">
        <f t="shared" ref="E2956:E3019" si="46">IF(F2956=0,G2956,F2956)</f>
        <v>34.450000000000003</v>
      </c>
      <c r="F2956" s="220">
        <v>34.450000000000003</v>
      </c>
      <c r="G2956" s="220">
        <v>31.93</v>
      </c>
    </row>
    <row r="2957" spans="1:7">
      <c r="A2957" s="219">
        <v>4062</v>
      </c>
      <c r="B2957" s="212" t="s">
        <v>4396</v>
      </c>
      <c r="C2957" s="219" t="s">
        <v>23</v>
      </c>
      <c r="D2957" s="219" t="s">
        <v>285</v>
      </c>
      <c r="E2957" s="348">
        <f t="shared" si="46"/>
        <v>34.450000000000003</v>
      </c>
      <c r="F2957" s="220">
        <v>34.450000000000003</v>
      </c>
      <c r="G2957" s="220">
        <v>31.93</v>
      </c>
    </row>
    <row r="2958" spans="1:7">
      <c r="A2958" s="219">
        <v>4061</v>
      </c>
      <c r="B2958" s="212" t="s">
        <v>4397</v>
      </c>
      <c r="C2958" s="219" t="s">
        <v>23</v>
      </c>
      <c r="D2958" s="219" t="s">
        <v>285</v>
      </c>
      <c r="E2958" s="348">
        <f t="shared" si="46"/>
        <v>42.89</v>
      </c>
      <c r="F2958" s="220">
        <v>42.89</v>
      </c>
      <c r="G2958" s="220">
        <v>39.75</v>
      </c>
    </row>
    <row r="2959" spans="1:7">
      <c r="A2959" s="219">
        <v>41315</v>
      </c>
      <c r="B2959" s="212" t="s">
        <v>4398</v>
      </c>
      <c r="C2959" s="219" t="s">
        <v>63</v>
      </c>
      <c r="D2959" s="219" t="s">
        <v>285</v>
      </c>
      <c r="E2959" s="348">
        <f t="shared" si="46"/>
        <v>91.17</v>
      </c>
      <c r="F2959" s="220">
        <v>91.17</v>
      </c>
      <c r="G2959" s="220">
        <v>90.8</v>
      </c>
    </row>
    <row r="2960" spans="1:7">
      <c r="A2960" s="219">
        <v>43148</v>
      </c>
      <c r="B2960" s="212" t="s">
        <v>4399</v>
      </c>
      <c r="C2960" s="219" t="s">
        <v>63</v>
      </c>
      <c r="D2960" s="219" t="s">
        <v>285</v>
      </c>
      <c r="E2960" s="348">
        <f t="shared" si="46"/>
        <v>61.88</v>
      </c>
      <c r="F2960" s="220">
        <v>61.88</v>
      </c>
      <c r="G2960" s="220">
        <v>61.63</v>
      </c>
    </row>
    <row r="2961" spans="1:7">
      <c r="A2961" s="219">
        <v>43147</v>
      </c>
      <c r="B2961" s="212" t="s">
        <v>4400</v>
      </c>
      <c r="C2961" s="219" t="s">
        <v>63</v>
      </c>
      <c r="D2961" s="219" t="s">
        <v>285</v>
      </c>
      <c r="E2961" s="348">
        <f t="shared" si="46"/>
        <v>23.97</v>
      </c>
      <c r="F2961" s="220">
        <v>23.97</v>
      </c>
      <c r="G2961" s="220">
        <v>23.87</v>
      </c>
    </row>
    <row r="2962" spans="1:7">
      <c r="A2962" s="219">
        <v>10608</v>
      </c>
      <c r="B2962" s="212" t="s">
        <v>4401</v>
      </c>
      <c r="C2962" s="219" t="s">
        <v>23</v>
      </c>
      <c r="D2962" s="219" t="s">
        <v>1699</v>
      </c>
      <c r="E2962" s="348">
        <f t="shared" si="46"/>
        <v>9614.7999999999993</v>
      </c>
      <c r="F2962" s="220"/>
      <c r="G2962" s="220">
        <v>9614.7999999999993</v>
      </c>
    </row>
    <row r="2963" spans="1:7">
      <c r="A2963" s="219">
        <v>4069</v>
      </c>
      <c r="B2963" s="212" t="s">
        <v>4402</v>
      </c>
      <c r="C2963" s="219" t="s">
        <v>134</v>
      </c>
      <c r="D2963" s="219" t="s">
        <v>285</v>
      </c>
      <c r="E2963" s="348">
        <f t="shared" si="46"/>
        <v>43.46</v>
      </c>
      <c r="F2963" s="220">
        <v>43.46</v>
      </c>
      <c r="G2963" s="220">
        <v>73.95</v>
      </c>
    </row>
    <row r="2964" spans="1:7">
      <c r="A2964" s="219">
        <v>40819</v>
      </c>
      <c r="B2964" s="212" t="s">
        <v>4403</v>
      </c>
      <c r="C2964" s="219" t="s">
        <v>426</v>
      </c>
      <c r="D2964" s="219" t="s">
        <v>285</v>
      </c>
      <c r="E2964" s="348">
        <f t="shared" si="46"/>
        <v>7662.54</v>
      </c>
      <c r="F2964" s="220">
        <v>7662.54</v>
      </c>
      <c r="G2964" s="220">
        <v>12952.45</v>
      </c>
    </row>
    <row r="2965" spans="1:7">
      <c r="A2965" s="219">
        <v>34361</v>
      </c>
      <c r="B2965" s="212" t="s">
        <v>4404</v>
      </c>
      <c r="C2965" s="219" t="s">
        <v>63</v>
      </c>
      <c r="D2965" s="219" t="s">
        <v>285</v>
      </c>
      <c r="E2965" s="348">
        <f t="shared" si="46"/>
        <v>17.440000000000001</v>
      </c>
      <c r="F2965" s="220">
        <v>17.440000000000001</v>
      </c>
      <c r="G2965" s="220">
        <v>17.37</v>
      </c>
    </row>
    <row r="2966" spans="1:7">
      <c r="A2966" s="219">
        <v>36512</v>
      </c>
      <c r="B2966" s="212" t="s">
        <v>4405</v>
      </c>
      <c r="C2966" s="219" t="s">
        <v>23</v>
      </c>
      <c r="D2966" s="219" t="s">
        <v>285</v>
      </c>
      <c r="E2966" s="348">
        <f t="shared" si="46"/>
        <v>20679.88</v>
      </c>
      <c r="F2966" s="220"/>
      <c r="G2966" s="220">
        <v>20679.88</v>
      </c>
    </row>
    <row r="2967" spans="1:7">
      <c r="A2967" s="219">
        <v>44478</v>
      </c>
      <c r="B2967" s="212" t="s">
        <v>4406</v>
      </c>
      <c r="C2967" s="219" t="s">
        <v>63</v>
      </c>
      <c r="D2967" s="219" t="s">
        <v>285</v>
      </c>
      <c r="E2967" s="348">
        <f t="shared" si="46"/>
        <v>10.33</v>
      </c>
      <c r="F2967" s="220">
        <v>10.33</v>
      </c>
      <c r="G2967" s="220">
        <v>14.99</v>
      </c>
    </row>
    <row r="2968" spans="1:7">
      <c r="A2968" s="219">
        <v>44477</v>
      </c>
      <c r="B2968" s="212" t="s">
        <v>4407</v>
      </c>
      <c r="C2968" s="219" t="s">
        <v>63</v>
      </c>
      <c r="D2968" s="219" t="s">
        <v>285</v>
      </c>
      <c r="E2968" s="348">
        <f t="shared" si="46"/>
        <v>10.33</v>
      </c>
      <c r="F2968" s="220">
        <v>10.33</v>
      </c>
      <c r="G2968" s="220">
        <v>14.99</v>
      </c>
    </row>
    <row r="2969" spans="1:7">
      <c r="A2969" s="219">
        <v>11697</v>
      </c>
      <c r="B2969" s="212" t="s">
        <v>4408</v>
      </c>
      <c r="C2969" s="219" t="s">
        <v>23</v>
      </c>
      <c r="D2969" s="219" t="s">
        <v>285</v>
      </c>
      <c r="E2969" s="348">
        <f t="shared" si="46"/>
        <v>623.99</v>
      </c>
      <c r="F2969" s="220">
        <v>623.99</v>
      </c>
      <c r="G2969" s="220">
        <v>660.22</v>
      </c>
    </row>
    <row r="2970" spans="1:7">
      <c r="A2970" s="219">
        <v>11698</v>
      </c>
      <c r="B2970" s="212" t="s">
        <v>4409</v>
      </c>
      <c r="C2970" s="219" t="s">
        <v>23</v>
      </c>
      <c r="D2970" s="219" t="s">
        <v>285</v>
      </c>
      <c r="E2970" s="348">
        <f t="shared" si="46"/>
        <v>744.38</v>
      </c>
      <c r="F2970" s="220">
        <v>744.38</v>
      </c>
      <c r="G2970" s="220">
        <v>787.6</v>
      </c>
    </row>
    <row r="2971" spans="1:7">
      <c r="A2971" s="219">
        <v>11699</v>
      </c>
      <c r="B2971" s="212" t="s">
        <v>4410</v>
      </c>
      <c r="C2971" s="219" t="s">
        <v>23</v>
      </c>
      <c r="D2971" s="219" t="s">
        <v>285</v>
      </c>
      <c r="E2971" s="348">
        <f t="shared" si="46"/>
        <v>822.71</v>
      </c>
      <c r="F2971" s="220">
        <v>822.71</v>
      </c>
      <c r="G2971" s="220">
        <v>870.48</v>
      </c>
    </row>
    <row r="2972" spans="1:7">
      <c r="A2972" s="219">
        <v>10432</v>
      </c>
      <c r="B2972" s="212" t="s">
        <v>4411</v>
      </c>
      <c r="C2972" s="219" t="s">
        <v>23</v>
      </c>
      <c r="D2972" s="219" t="s">
        <v>285</v>
      </c>
      <c r="E2972" s="348">
        <f t="shared" si="46"/>
        <v>324.36</v>
      </c>
      <c r="F2972" s="220">
        <v>324.36</v>
      </c>
      <c r="G2972" s="220">
        <v>334.63</v>
      </c>
    </row>
    <row r="2973" spans="1:7">
      <c r="A2973" s="219">
        <v>44020</v>
      </c>
      <c r="B2973" s="212" t="s">
        <v>4412</v>
      </c>
      <c r="C2973" s="219" t="s">
        <v>23</v>
      </c>
      <c r="D2973" s="219" t="s">
        <v>285</v>
      </c>
      <c r="E2973" s="348">
        <f t="shared" si="46"/>
        <v>800.24</v>
      </c>
      <c r="F2973" s="220">
        <v>800.24</v>
      </c>
      <c r="G2973" s="220">
        <v>825.58</v>
      </c>
    </row>
    <row r="2974" spans="1:7">
      <c r="A2974" s="219">
        <v>41419</v>
      </c>
      <c r="B2974" s="212" t="s">
        <v>4413</v>
      </c>
      <c r="C2974" s="219" t="s">
        <v>23</v>
      </c>
      <c r="D2974" s="219" t="s">
        <v>285</v>
      </c>
      <c r="E2974" s="348">
        <f t="shared" si="46"/>
        <v>8.11</v>
      </c>
      <c r="F2974" s="220">
        <v>8.11</v>
      </c>
      <c r="G2974" s="220">
        <v>8.14</v>
      </c>
    </row>
    <row r="2975" spans="1:7">
      <c r="A2975" s="219">
        <v>41420</v>
      </c>
      <c r="B2975" s="212" t="s">
        <v>4414</v>
      </c>
      <c r="C2975" s="219" t="s">
        <v>23</v>
      </c>
      <c r="D2975" s="219" t="s">
        <v>285</v>
      </c>
      <c r="E2975" s="348">
        <f t="shared" si="46"/>
        <v>11.04</v>
      </c>
      <c r="F2975" s="220">
        <v>11.04</v>
      </c>
      <c r="G2975" s="220">
        <v>11.07</v>
      </c>
    </row>
    <row r="2976" spans="1:7">
      <c r="A2976" s="219">
        <v>41421</v>
      </c>
      <c r="B2976" s="212" t="s">
        <v>4415</v>
      </c>
      <c r="C2976" s="219" t="s">
        <v>23</v>
      </c>
      <c r="D2976" s="219" t="s">
        <v>285</v>
      </c>
      <c r="E2976" s="348">
        <f t="shared" si="46"/>
        <v>11.01</v>
      </c>
      <c r="F2976" s="220">
        <v>11.01</v>
      </c>
      <c r="G2976" s="220">
        <v>11.04</v>
      </c>
    </row>
    <row r="2977" spans="1:7">
      <c r="A2977" s="219">
        <v>41422</v>
      </c>
      <c r="B2977" s="212" t="s">
        <v>4416</v>
      </c>
      <c r="C2977" s="219" t="s">
        <v>23</v>
      </c>
      <c r="D2977" s="219" t="s">
        <v>285</v>
      </c>
      <c r="E2977" s="348">
        <f t="shared" si="46"/>
        <v>15.07</v>
      </c>
      <c r="F2977" s="220">
        <v>15.07</v>
      </c>
      <c r="G2977" s="220">
        <v>15.12</v>
      </c>
    </row>
    <row r="2978" spans="1:7">
      <c r="A2978" s="219">
        <v>41425</v>
      </c>
      <c r="B2978" s="212" t="s">
        <v>4417</v>
      </c>
      <c r="C2978" s="219" t="s">
        <v>23</v>
      </c>
      <c r="D2978" s="219" t="s">
        <v>285</v>
      </c>
      <c r="E2978" s="348">
        <f t="shared" si="46"/>
        <v>7.71</v>
      </c>
      <c r="F2978" s="220">
        <v>7.71</v>
      </c>
      <c r="G2978" s="220">
        <v>7.74</v>
      </c>
    </row>
    <row r="2979" spans="1:7">
      <c r="A2979" s="219">
        <v>41426</v>
      </c>
      <c r="B2979" s="212" t="s">
        <v>4418</v>
      </c>
      <c r="C2979" s="219" t="s">
        <v>23</v>
      </c>
      <c r="D2979" s="219" t="s">
        <v>285</v>
      </c>
      <c r="E2979" s="348">
        <f t="shared" si="46"/>
        <v>13.9</v>
      </c>
      <c r="F2979" s="220">
        <v>13.9</v>
      </c>
      <c r="G2979" s="220">
        <v>13.95</v>
      </c>
    </row>
    <row r="2980" spans="1:7">
      <c r="A2980" s="219">
        <v>41414</v>
      </c>
      <c r="B2980" s="212" t="s">
        <v>4419</v>
      </c>
      <c r="C2980" s="219" t="s">
        <v>23</v>
      </c>
      <c r="D2980" s="219" t="s">
        <v>285</v>
      </c>
      <c r="E2980" s="348">
        <f t="shared" si="46"/>
        <v>25.53</v>
      </c>
      <c r="F2980" s="220">
        <v>25.53</v>
      </c>
      <c r="G2980" s="220">
        <v>25.61</v>
      </c>
    </row>
    <row r="2981" spans="1:7">
      <c r="A2981" s="219">
        <v>41415</v>
      </c>
      <c r="B2981" s="212" t="s">
        <v>4420</v>
      </c>
      <c r="C2981" s="219" t="s">
        <v>23</v>
      </c>
      <c r="D2981" s="219" t="s">
        <v>285</v>
      </c>
      <c r="E2981" s="348">
        <f t="shared" si="46"/>
        <v>29.73</v>
      </c>
      <c r="F2981" s="220">
        <v>29.73</v>
      </c>
      <c r="G2981" s="220">
        <v>29.82</v>
      </c>
    </row>
    <row r="2982" spans="1:7">
      <c r="A2982" s="219">
        <v>37514</v>
      </c>
      <c r="B2982" s="212" t="s">
        <v>4421</v>
      </c>
      <c r="C2982" s="219" t="s">
        <v>23</v>
      </c>
      <c r="D2982" s="219" t="s">
        <v>1699</v>
      </c>
      <c r="E2982" s="348">
        <f t="shared" si="46"/>
        <v>332500</v>
      </c>
      <c r="F2982" s="220"/>
      <c r="G2982" s="220">
        <v>332500</v>
      </c>
    </row>
    <row r="2983" spans="1:7">
      <c r="A2983" s="219">
        <v>37519</v>
      </c>
      <c r="B2983" s="212" t="s">
        <v>4422</v>
      </c>
      <c r="C2983" s="219" t="s">
        <v>23</v>
      </c>
      <c r="D2983" s="219" t="s">
        <v>285</v>
      </c>
      <c r="E2983" s="348">
        <f t="shared" si="46"/>
        <v>513145.05</v>
      </c>
      <c r="F2983" s="220"/>
      <c r="G2983" s="220">
        <v>513145.05</v>
      </c>
    </row>
    <row r="2984" spans="1:7">
      <c r="A2984" s="219">
        <v>37520</v>
      </c>
      <c r="B2984" s="212" t="s">
        <v>1258</v>
      </c>
      <c r="C2984" s="219" t="s">
        <v>23</v>
      </c>
      <c r="D2984" s="219" t="s">
        <v>285</v>
      </c>
      <c r="E2984" s="348">
        <f t="shared" si="46"/>
        <v>504732.83</v>
      </c>
      <c r="F2984" s="220"/>
      <c r="G2984" s="220">
        <v>504732.83</v>
      </c>
    </row>
    <row r="2985" spans="1:7">
      <c r="A2985" s="219">
        <v>37521</v>
      </c>
      <c r="B2985" s="212" t="s">
        <v>4423</v>
      </c>
      <c r="C2985" s="219" t="s">
        <v>23</v>
      </c>
      <c r="D2985" s="219" t="s">
        <v>285</v>
      </c>
      <c r="E2985" s="348">
        <f t="shared" si="46"/>
        <v>615774.06999999995</v>
      </c>
      <c r="F2985" s="220"/>
      <c r="G2985" s="220">
        <v>615774.06999999995</v>
      </c>
    </row>
    <row r="2986" spans="1:7">
      <c r="A2986" s="219">
        <v>37522</v>
      </c>
      <c r="B2986" s="212" t="s">
        <v>4424</v>
      </c>
      <c r="C2986" s="219" t="s">
        <v>23</v>
      </c>
      <c r="D2986" s="219" t="s">
        <v>285</v>
      </c>
      <c r="E2986" s="348">
        <f t="shared" si="46"/>
        <v>634300.1</v>
      </c>
      <c r="F2986" s="220"/>
      <c r="G2986" s="220">
        <v>634300.1</v>
      </c>
    </row>
    <row r="2987" spans="1:7">
      <c r="A2987" s="219">
        <v>37546</v>
      </c>
      <c r="B2987" s="212" t="s">
        <v>4425</v>
      </c>
      <c r="C2987" s="219" t="s">
        <v>23</v>
      </c>
      <c r="D2987" s="219" t="s">
        <v>285</v>
      </c>
      <c r="E2987" s="348">
        <f t="shared" si="46"/>
        <v>11776.8</v>
      </c>
      <c r="F2987" s="220">
        <v>11776.8</v>
      </c>
      <c r="G2987" s="220">
        <v>12028.65</v>
      </c>
    </row>
    <row r="2988" spans="1:7">
      <c r="A2988" s="219">
        <v>37544</v>
      </c>
      <c r="B2988" s="212" t="s">
        <v>335</v>
      </c>
      <c r="C2988" s="219" t="s">
        <v>23</v>
      </c>
      <c r="D2988" s="219" t="s">
        <v>285</v>
      </c>
      <c r="E2988" s="348">
        <f t="shared" si="46"/>
        <v>12455.95</v>
      </c>
      <c r="F2988" s="220">
        <v>12455.95</v>
      </c>
      <c r="G2988" s="220">
        <v>12722.32</v>
      </c>
    </row>
    <row r="2989" spans="1:7">
      <c r="A2989" s="219">
        <v>37545</v>
      </c>
      <c r="B2989" s="212" t="s">
        <v>4426</v>
      </c>
      <c r="C2989" s="219" t="s">
        <v>23</v>
      </c>
      <c r="D2989" s="219" t="s">
        <v>285</v>
      </c>
      <c r="E2989" s="348">
        <f t="shared" si="46"/>
        <v>14820.91</v>
      </c>
      <c r="F2989" s="220">
        <v>14820.91</v>
      </c>
      <c r="G2989" s="220">
        <v>15137.86</v>
      </c>
    </row>
    <row r="2990" spans="1:7">
      <c r="A2990" s="219">
        <v>36793</v>
      </c>
      <c r="B2990" s="212" t="s">
        <v>4427</v>
      </c>
      <c r="C2990" s="219" t="s">
        <v>23</v>
      </c>
      <c r="D2990" s="219" t="s">
        <v>285</v>
      </c>
      <c r="E2990" s="348">
        <f t="shared" si="46"/>
        <v>950.95</v>
      </c>
      <c r="F2990" s="220">
        <v>950.95</v>
      </c>
      <c r="G2990" s="220">
        <v>810.28</v>
      </c>
    </row>
    <row r="2991" spans="1:7">
      <c r="A2991" s="219">
        <v>11769</v>
      </c>
      <c r="B2991" s="212" t="s">
        <v>4428</v>
      </c>
      <c r="C2991" s="219" t="s">
        <v>23</v>
      </c>
      <c r="D2991" s="219" t="s">
        <v>285</v>
      </c>
      <c r="E2991" s="348">
        <f t="shared" si="46"/>
        <v>420.24</v>
      </c>
      <c r="F2991" s="220">
        <v>420.24</v>
      </c>
      <c r="G2991" s="220">
        <v>358.08</v>
      </c>
    </row>
    <row r="2992" spans="1:7">
      <c r="A2992" s="219">
        <v>11771</v>
      </c>
      <c r="B2992" s="212" t="s">
        <v>4429</v>
      </c>
      <c r="C2992" s="219" t="s">
        <v>23</v>
      </c>
      <c r="D2992" s="219" t="s">
        <v>285</v>
      </c>
      <c r="E2992" s="348">
        <f t="shared" si="46"/>
        <v>514.75</v>
      </c>
      <c r="F2992" s="220">
        <v>514.75</v>
      </c>
      <c r="G2992" s="220">
        <v>438.6</v>
      </c>
    </row>
    <row r="2993" spans="1:7">
      <c r="A2993" s="219">
        <v>39919</v>
      </c>
      <c r="B2993" s="212" t="s">
        <v>4430</v>
      </c>
      <c r="C2993" s="219" t="s">
        <v>23</v>
      </c>
      <c r="D2993" s="219" t="s">
        <v>285</v>
      </c>
      <c r="E2993" s="348">
        <f t="shared" si="46"/>
        <v>58949.43</v>
      </c>
      <c r="F2993" s="220">
        <v>58949.43</v>
      </c>
      <c r="G2993" s="220">
        <v>60210.080000000002</v>
      </c>
    </row>
    <row r="2994" spans="1:7">
      <c r="A2994" s="219">
        <v>38385</v>
      </c>
      <c r="B2994" s="212" t="s">
        <v>4431</v>
      </c>
      <c r="C2994" s="219" t="s">
        <v>23</v>
      </c>
      <c r="D2994" s="219" t="s">
        <v>285</v>
      </c>
      <c r="E2994" s="348">
        <f t="shared" si="46"/>
        <v>47.66</v>
      </c>
      <c r="F2994" s="220">
        <v>47.66</v>
      </c>
      <c r="G2994" s="220">
        <v>60.17</v>
      </c>
    </row>
    <row r="2995" spans="1:7">
      <c r="A2995" s="219">
        <v>36800</v>
      </c>
      <c r="B2995" s="212" t="s">
        <v>4432</v>
      </c>
      <c r="C2995" s="219" t="s">
        <v>23</v>
      </c>
      <c r="D2995" s="219" t="s">
        <v>285</v>
      </c>
      <c r="E2995" s="348">
        <f t="shared" si="46"/>
        <v>252.51</v>
      </c>
      <c r="F2995" s="220">
        <v>252.51</v>
      </c>
      <c r="G2995" s="220">
        <v>215.16</v>
      </c>
    </row>
    <row r="2996" spans="1:7">
      <c r="A2996" s="219">
        <v>37587</v>
      </c>
      <c r="B2996" s="212" t="s">
        <v>4433</v>
      </c>
      <c r="C2996" s="219" t="s">
        <v>23</v>
      </c>
      <c r="D2996" s="219" t="s">
        <v>285</v>
      </c>
      <c r="E2996" s="348">
        <f t="shared" si="46"/>
        <v>554.78</v>
      </c>
      <c r="F2996" s="220">
        <v>554.78</v>
      </c>
      <c r="G2996" s="220">
        <v>472.72</v>
      </c>
    </row>
    <row r="2997" spans="1:7">
      <c r="A2997" s="219">
        <v>11561</v>
      </c>
      <c r="B2997" s="212" t="s">
        <v>4434</v>
      </c>
      <c r="C2997" s="219" t="s">
        <v>23</v>
      </c>
      <c r="D2997" s="219" t="s">
        <v>285</v>
      </c>
      <c r="E2997" s="348">
        <f t="shared" si="46"/>
        <v>253.59</v>
      </c>
      <c r="F2997" s="220">
        <v>253.59</v>
      </c>
      <c r="G2997" s="220">
        <v>231.01</v>
      </c>
    </row>
    <row r="2998" spans="1:7">
      <c r="A2998" s="219">
        <v>43604</v>
      </c>
      <c r="B2998" s="212" t="s">
        <v>4435</v>
      </c>
      <c r="C2998" s="219" t="s">
        <v>23</v>
      </c>
      <c r="D2998" s="219" t="s">
        <v>285</v>
      </c>
      <c r="E2998" s="348">
        <f t="shared" si="46"/>
        <v>135.19</v>
      </c>
      <c r="F2998" s="220">
        <v>135.19</v>
      </c>
      <c r="G2998" s="220">
        <v>123.15</v>
      </c>
    </row>
    <row r="2999" spans="1:7">
      <c r="A2999" s="219">
        <v>11560</v>
      </c>
      <c r="B2999" s="212" t="s">
        <v>4436</v>
      </c>
      <c r="C2999" s="219" t="s">
        <v>23</v>
      </c>
      <c r="D2999" s="219" t="s">
        <v>285</v>
      </c>
      <c r="E2999" s="348">
        <f t="shared" si="46"/>
        <v>195.73</v>
      </c>
      <c r="F2999" s="220">
        <v>195.73</v>
      </c>
      <c r="G2999" s="220">
        <v>178.3</v>
      </c>
    </row>
    <row r="3000" spans="1:7">
      <c r="A3000" s="219">
        <v>11499</v>
      </c>
      <c r="B3000" s="212" t="s">
        <v>1326</v>
      </c>
      <c r="C3000" s="219" t="s">
        <v>23</v>
      </c>
      <c r="D3000" s="219" t="s">
        <v>285</v>
      </c>
      <c r="E3000" s="348">
        <f t="shared" si="46"/>
        <v>1055.79</v>
      </c>
      <c r="F3000" s="220">
        <v>1055.79</v>
      </c>
      <c r="G3000" s="220">
        <v>968.84</v>
      </c>
    </row>
    <row r="3001" spans="1:7">
      <c r="A3001" s="219">
        <v>34761</v>
      </c>
      <c r="B3001" s="212" t="s">
        <v>4437</v>
      </c>
      <c r="C3001" s="219" t="s">
        <v>134</v>
      </c>
      <c r="D3001" s="219" t="s">
        <v>285</v>
      </c>
      <c r="E3001" s="348">
        <f t="shared" si="46"/>
        <v>19.04</v>
      </c>
      <c r="F3001" s="220">
        <v>19.04</v>
      </c>
      <c r="G3001" s="220">
        <v>32.96</v>
      </c>
    </row>
    <row r="3002" spans="1:7">
      <c r="A3002" s="219">
        <v>40924</v>
      </c>
      <c r="B3002" s="212" t="s">
        <v>4438</v>
      </c>
      <c r="C3002" s="219" t="s">
        <v>426</v>
      </c>
      <c r="D3002" s="219" t="s">
        <v>285</v>
      </c>
      <c r="E3002" s="348">
        <f t="shared" si="46"/>
        <v>3355.31</v>
      </c>
      <c r="F3002" s="220">
        <v>3355.31</v>
      </c>
      <c r="G3002" s="220">
        <v>5775.28</v>
      </c>
    </row>
    <row r="3003" spans="1:7">
      <c r="A3003" s="219">
        <v>40983</v>
      </c>
      <c r="B3003" s="212" t="s">
        <v>4439</v>
      </c>
      <c r="C3003" s="219" t="s">
        <v>426</v>
      </c>
      <c r="D3003" s="219" t="s">
        <v>285</v>
      </c>
      <c r="E3003" s="348">
        <f t="shared" si="46"/>
        <v>2841.61</v>
      </c>
      <c r="F3003" s="220">
        <v>2841.61</v>
      </c>
      <c r="G3003" s="220">
        <v>3720.78</v>
      </c>
    </row>
    <row r="3004" spans="1:7">
      <c r="A3004" s="219">
        <v>44497</v>
      </c>
      <c r="B3004" s="212" t="s">
        <v>181</v>
      </c>
      <c r="C3004" s="219" t="s">
        <v>134</v>
      </c>
      <c r="D3004" s="219" t="s">
        <v>285</v>
      </c>
      <c r="E3004" s="348">
        <f t="shared" si="46"/>
        <v>16.11</v>
      </c>
      <c r="F3004" s="220">
        <v>16.11</v>
      </c>
      <c r="G3004" s="220">
        <v>21.22</v>
      </c>
    </row>
    <row r="3005" spans="1:7">
      <c r="A3005" s="219">
        <v>2437</v>
      </c>
      <c r="B3005" s="212" t="s">
        <v>4440</v>
      </c>
      <c r="C3005" s="219" t="s">
        <v>134</v>
      </c>
      <c r="D3005" s="219" t="s">
        <v>285</v>
      </c>
      <c r="E3005" s="348">
        <f t="shared" si="46"/>
        <v>14.78</v>
      </c>
      <c r="F3005" s="220">
        <v>14.78</v>
      </c>
      <c r="G3005" s="220">
        <v>25.44</v>
      </c>
    </row>
    <row r="3006" spans="1:7">
      <c r="A3006" s="219">
        <v>40921</v>
      </c>
      <c r="B3006" s="212" t="s">
        <v>4441</v>
      </c>
      <c r="C3006" s="219" t="s">
        <v>426</v>
      </c>
      <c r="D3006" s="219" t="s">
        <v>285</v>
      </c>
      <c r="E3006" s="348">
        <f t="shared" si="46"/>
        <v>2606.1</v>
      </c>
      <c r="F3006" s="220">
        <v>2606.1</v>
      </c>
      <c r="G3006" s="220">
        <v>4458.6499999999996</v>
      </c>
    </row>
    <row r="3007" spans="1:7">
      <c r="A3007" s="219">
        <v>14252</v>
      </c>
      <c r="B3007" s="212" t="s">
        <v>4442</v>
      </c>
      <c r="C3007" s="219" t="s">
        <v>23</v>
      </c>
      <c r="D3007" s="219" t="s">
        <v>285</v>
      </c>
      <c r="E3007" s="348">
        <f t="shared" si="46"/>
        <v>2597.5300000000002</v>
      </c>
      <c r="F3007" s="220">
        <v>2597.5300000000002</v>
      </c>
      <c r="G3007" s="220">
        <v>3243.6</v>
      </c>
    </row>
    <row r="3008" spans="1:7">
      <c r="A3008" s="219">
        <v>730</v>
      </c>
      <c r="B3008" s="212" t="s">
        <v>4443</v>
      </c>
      <c r="C3008" s="219" t="s">
        <v>23</v>
      </c>
      <c r="D3008" s="219" t="s">
        <v>285</v>
      </c>
      <c r="E3008" s="348">
        <f t="shared" si="46"/>
        <v>6940.11</v>
      </c>
      <c r="F3008" s="220">
        <v>6940.11</v>
      </c>
      <c r="G3008" s="220">
        <v>8666.2999999999993</v>
      </c>
    </row>
    <row r="3009" spans="1:7">
      <c r="A3009" s="219">
        <v>723</v>
      </c>
      <c r="B3009" s="212" t="s">
        <v>4444</v>
      </c>
      <c r="C3009" s="219" t="s">
        <v>23</v>
      </c>
      <c r="D3009" s="219" t="s">
        <v>285</v>
      </c>
      <c r="E3009" s="348">
        <f t="shared" si="46"/>
        <v>3449.48</v>
      </c>
      <c r="F3009" s="220">
        <v>3449.48</v>
      </c>
      <c r="G3009" s="220">
        <v>4307.45</v>
      </c>
    </row>
    <row r="3010" spans="1:7">
      <c r="A3010" s="219">
        <v>36502</v>
      </c>
      <c r="B3010" s="212" t="s">
        <v>4445</v>
      </c>
      <c r="C3010" s="219" t="s">
        <v>23</v>
      </c>
      <c r="D3010" s="219" t="s">
        <v>285</v>
      </c>
      <c r="E3010" s="348">
        <f t="shared" si="46"/>
        <v>3242.1</v>
      </c>
      <c r="F3010" s="220">
        <v>3242.1</v>
      </c>
      <c r="G3010" s="220">
        <v>4048.49</v>
      </c>
    </row>
    <row r="3011" spans="1:7">
      <c r="A3011" s="219">
        <v>36503</v>
      </c>
      <c r="B3011" s="212" t="s">
        <v>4446</v>
      </c>
      <c r="C3011" s="219" t="s">
        <v>23</v>
      </c>
      <c r="D3011" s="219" t="s">
        <v>285</v>
      </c>
      <c r="E3011" s="348">
        <f t="shared" si="46"/>
        <v>3997.89</v>
      </c>
      <c r="F3011" s="220">
        <v>3997.89</v>
      </c>
      <c r="G3011" s="220">
        <v>4992.2700000000004</v>
      </c>
    </row>
    <row r="3012" spans="1:7">
      <c r="A3012" s="219">
        <v>4090</v>
      </c>
      <c r="B3012" s="212" t="s">
        <v>1232</v>
      </c>
      <c r="C3012" s="219" t="s">
        <v>23</v>
      </c>
      <c r="D3012" s="219" t="s">
        <v>1699</v>
      </c>
      <c r="E3012" s="348">
        <f t="shared" si="46"/>
        <v>1150000</v>
      </c>
      <c r="F3012" s="220"/>
      <c r="G3012" s="220">
        <v>1150000</v>
      </c>
    </row>
    <row r="3013" spans="1:7">
      <c r="A3013" s="219">
        <v>13227</v>
      </c>
      <c r="B3013" s="212" t="s">
        <v>4447</v>
      </c>
      <c r="C3013" s="219" t="s">
        <v>23</v>
      </c>
      <c r="D3013" s="219" t="s">
        <v>285</v>
      </c>
      <c r="E3013" s="348">
        <f t="shared" si="46"/>
        <v>1429018.4</v>
      </c>
      <c r="F3013" s="220"/>
      <c r="G3013" s="220">
        <v>1429018.4</v>
      </c>
    </row>
    <row r="3014" spans="1:7">
      <c r="A3014" s="219">
        <v>10597</v>
      </c>
      <c r="B3014" s="212" t="s">
        <v>4448</v>
      </c>
      <c r="C3014" s="219" t="s">
        <v>23</v>
      </c>
      <c r="D3014" s="219" t="s">
        <v>285</v>
      </c>
      <c r="E3014" s="348">
        <f t="shared" si="46"/>
        <v>1504226.22</v>
      </c>
      <c r="F3014" s="220"/>
      <c r="G3014" s="220">
        <v>1504226.22</v>
      </c>
    </row>
    <row r="3015" spans="1:7">
      <c r="A3015" s="219">
        <v>39628</v>
      </c>
      <c r="B3015" s="212" t="s">
        <v>4449</v>
      </c>
      <c r="C3015" s="219" t="s">
        <v>23</v>
      </c>
      <c r="D3015" s="219" t="s">
        <v>285</v>
      </c>
      <c r="E3015" s="348">
        <f t="shared" si="46"/>
        <v>4422.18</v>
      </c>
      <c r="F3015" s="220"/>
      <c r="G3015" s="220">
        <v>4422.18</v>
      </c>
    </row>
    <row r="3016" spans="1:7">
      <c r="A3016" s="219">
        <v>39404</v>
      </c>
      <c r="B3016" s="212" t="s">
        <v>4450</v>
      </c>
      <c r="C3016" s="219" t="s">
        <v>23</v>
      </c>
      <c r="D3016" s="219" t="s">
        <v>285</v>
      </c>
      <c r="E3016" s="348">
        <f t="shared" si="46"/>
        <v>2192.81</v>
      </c>
      <c r="F3016" s="220"/>
      <c r="G3016" s="220">
        <v>2192.81</v>
      </c>
    </row>
    <row r="3017" spans="1:7">
      <c r="A3017" s="219">
        <v>39402</v>
      </c>
      <c r="B3017" s="212" t="s">
        <v>4451</v>
      </c>
      <c r="C3017" s="219" t="s">
        <v>23</v>
      </c>
      <c r="D3017" s="219" t="s">
        <v>285</v>
      </c>
      <c r="E3017" s="348">
        <f t="shared" si="46"/>
        <v>1806.46</v>
      </c>
      <c r="F3017" s="220"/>
      <c r="G3017" s="220">
        <v>1806.46</v>
      </c>
    </row>
    <row r="3018" spans="1:7">
      <c r="A3018" s="219">
        <v>39403</v>
      </c>
      <c r="B3018" s="212" t="s">
        <v>4452</v>
      </c>
      <c r="C3018" s="219" t="s">
        <v>23</v>
      </c>
      <c r="D3018" s="219" t="s">
        <v>285</v>
      </c>
      <c r="E3018" s="348">
        <f t="shared" si="46"/>
        <v>1767.17</v>
      </c>
      <c r="F3018" s="220"/>
      <c r="G3018" s="220">
        <v>1767.17</v>
      </c>
    </row>
    <row r="3019" spans="1:7">
      <c r="A3019" s="219">
        <v>4093</v>
      </c>
      <c r="B3019" s="212" t="s">
        <v>4453</v>
      </c>
      <c r="C3019" s="219" t="s">
        <v>134</v>
      </c>
      <c r="D3019" s="219" t="s">
        <v>1699</v>
      </c>
      <c r="E3019" s="348">
        <f t="shared" si="46"/>
        <v>26.36</v>
      </c>
      <c r="F3019" s="220">
        <v>26.36</v>
      </c>
      <c r="G3019" s="220">
        <v>28.33</v>
      </c>
    </row>
    <row r="3020" spans="1:7">
      <c r="A3020" s="219">
        <v>10512</v>
      </c>
      <c r="B3020" s="212" t="s">
        <v>4454</v>
      </c>
      <c r="C3020" s="219" t="s">
        <v>426</v>
      </c>
      <c r="D3020" s="219" t="s">
        <v>285</v>
      </c>
      <c r="E3020" s="348">
        <f t="shared" ref="E3020:E3083" si="47">IF(F3020=0,G3020,F3020)</f>
        <v>4646.09</v>
      </c>
      <c r="F3020" s="220">
        <v>4646.09</v>
      </c>
      <c r="G3020" s="220">
        <v>4962.6499999999996</v>
      </c>
    </row>
    <row r="3021" spans="1:7">
      <c r="A3021" s="219">
        <v>4243</v>
      </c>
      <c r="B3021" s="212" t="s">
        <v>4455</v>
      </c>
      <c r="C3021" s="219" t="s">
        <v>134</v>
      </c>
      <c r="D3021" s="219" t="s">
        <v>285</v>
      </c>
      <c r="E3021" s="348">
        <f t="shared" si="47"/>
        <v>14.38</v>
      </c>
      <c r="F3021" s="220">
        <v>14.38</v>
      </c>
      <c r="G3021" s="220">
        <v>22.92</v>
      </c>
    </row>
    <row r="3022" spans="1:7">
      <c r="A3022" s="219">
        <v>20020</v>
      </c>
      <c r="B3022" s="212" t="s">
        <v>4456</v>
      </c>
      <c r="C3022" s="219" t="s">
        <v>134</v>
      </c>
      <c r="D3022" s="219" t="s">
        <v>285</v>
      </c>
      <c r="E3022" s="348">
        <f t="shared" si="47"/>
        <v>27.39</v>
      </c>
      <c r="F3022" s="220">
        <v>27.39</v>
      </c>
      <c r="G3022" s="220">
        <v>29.43</v>
      </c>
    </row>
    <row r="3023" spans="1:7">
      <c r="A3023" s="219">
        <v>41038</v>
      </c>
      <c r="B3023" s="212" t="s">
        <v>4457</v>
      </c>
      <c r="C3023" s="219" t="s">
        <v>426</v>
      </c>
      <c r="D3023" s="219" t="s">
        <v>285</v>
      </c>
      <c r="E3023" s="348">
        <f t="shared" si="47"/>
        <v>4828.2299999999996</v>
      </c>
      <c r="F3023" s="220">
        <v>4828.2299999999996</v>
      </c>
      <c r="G3023" s="220">
        <v>5157.21</v>
      </c>
    </row>
    <row r="3024" spans="1:7">
      <c r="A3024" s="219">
        <v>4094</v>
      </c>
      <c r="B3024" s="212" t="s">
        <v>4458</v>
      </c>
      <c r="C3024" s="219" t="s">
        <v>134</v>
      </c>
      <c r="D3024" s="219" t="s">
        <v>285</v>
      </c>
      <c r="E3024" s="348">
        <f t="shared" si="47"/>
        <v>32.770000000000003</v>
      </c>
      <c r="F3024" s="220">
        <v>32.770000000000003</v>
      </c>
      <c r="G3024" s="220">
        <v>35.229999999999997</v>
      </c>
    </row>
    <row r="3025" spans="1:7">
      <c r="A3025" s="219">
        <v>40988</v>
      </c>
      <c r="B3025" s="212" t="s">
        <v>4459</v>
      </c>
      <c r="C3025" s="219" t="s">
        <v>426</v>
      </c>
      <c r="D3025" s="219" t="s">
        <v>285</v>
      </c>
      <c r="E3025" s="348">
        <f t="shared" si="47"/>
        <v>5778.91</v>
      </c>
      <c r="F3025" s="220">
        <v>5778.91</v>
      </c>
      <c r="G3025" s="220">
        <v>6172.66</v>
      </c>
    </row>
    <row r="3026" spans="1:7">
      <c r="A3026" s="219">
        <v>4095</v>
      </c>
      <c r="B3026" s="212" t="s">
        <v>4460</v>
      </c>
      <c r="C3026" s="219" t="s">
        <v>134</v>
      </c>
      <c r="D3026" s="219" t="s">
        <v>285</v>
      </c>
      <c r="E3026" s="348">
        <f t="shared" si="47"/>
        <v>21.96</v>
      </c>
      <c r="F3026" s="220">
        <v>21.96</v>
      </c>
      <c r="G3026" s="220">
        <v>23.59</v>
      </c>
    </row>
    <row r="3027" spans="1:7">
      <c r="A3027" s="219">
        <v>40990</v>
      </c>
      <c r="B3027" s="212" t="s">
        <v>4461</v>
      </c>
      <c r="C3027" s="219" t="s">
        <v>426</v>
      </c>
      <c r="D3027" s="219" t="s">
        <v>285</v>
      </c>
      <c r="E3027" s="348">
        <f t="shared" si="47"/>
        <v>3870.07</v>
      </c>
      <c r="F3027" s="220">
        <v>3870.07</v>
      </c>
      <c r="G3027" s="220">
        <v>4133.75</v>
      </c>
    </row>
    <row r="3028" spans="1:7">
      <c r="A3028" s="219">
        <v>4096</v>
      </c>
      <c r="B3028" s="212" t="s">
        <v>1557</v>
      </c>
      <c r="C3028" s="219" t="s">
        <v>134</v>
      </c>
      <c r="D3028" s="219" t="s">
        <v>285</v>
      </c>
      <c r="E3028" s="348">
        <f t="shared" si="47"/>
        <v>28.74</v>
      </c>
      <c r="F3028" s="220">
        <v>28.74</v>
      </c>
      <c r="G3028" s="220">
        <v>31.76</v>
      </c>
    </row>
    <row r="3029" spans="1:7">
      <c r="A3029" s="219">
        <v>40992</v>
      </c>
      <c r="B3029" s="212" t="s">
        <v>4462</v>
      </c>
      <c r="C3029" s="219" t="s">
        <v>426</v>
      </c>
      <c r="D3029" s="219" t="s">
        <v>285</v>
      </c>
      <c r="E3029" s="348">
        <f t="shared" si="47"/>
        <v>5066.9799999999996</v>
      </c>
      <c r="F3029" s="220">
        <v>5066.9799999999996</v>
      </c>
      <c r="G3029" s="220">
        <v>5564.98</v>
      </c>
    </row>
    <row r="3030" spans="1:7">
      <c r="A3030" s="219">
        <v>4114</v>
      </c>
      <c r="B3030" s="212" t="s">
        <v>4463</v>
      </c>
      <c r="C3030" s="219" t="s">
        <v>23</v>
      </c>
      <c r="D3030" s="219" t="s">
        <v>285</v>
      </c>
      <c r="E3030" s="348">
        <f t="shared" si="47"/>
        <v>78.959999999999994</v>
      </c>
      <c r="F3030" s="220">
        <v>78.959999999999994</v>
      </c>
      <c r="G3030" s="220">
        <v>73.19</v>
      </c>
    </row>
    <row r="3031" spans="1:7">
      <c r="A3031" s="219">
        <v>36797</v>
      </c>
      <c r="B3031" s="212" t="s">
        <v>4464</v>
      </c>
      <c r="C3031" s="219" t="s">
        <v>23</v>
      </c>
      <c r="D3031" s="219" t="s">
        <v>285</v>
      </c>
      <c r="E3031" s="348">
        <f t="shared" si="47"/>
        <v>70.3</v>
      </c>
      <c r="F3031" s="220">
        <v>70.3</v>
      </c>
      <c r="G3031" s="220">
        <v>65.16</v>
      </c>
    </row>
    <row r="3032" spans="1:7">
      <c r="A3032" s="219">
        <v>4107</v>
      </c>
      <c r="B3032" s="212" t="s">
        <v>4465</v>
      </c>
      <c r="C3032" s="219" t="s">
        <v>23</v>
      </c>
      <c r="D3032" s="219" t="s">
        <v>285</v>
      </c>
      <c r="E3032" s="348">
        <f t="shared" si="47"/>
        <v>66.28</v>
      </c>
      <c r="F3032" s="220">
        <v>66.28</v>
      </c>
      <c r="G3032" s="220">
        <v>61.44</v>
      </c>
    </row>
    <row r="3033" spans="1:7">
      <c r="A3033" s="219">
        <v>4102</v>
      </c>
      <c r="B3033" s="212" t="s">
        <v>4466</v>
      </c>
      <c r="C3033" s="219" t="s">
        <v>23</v>
      </c>
      <c r="D3033" s="219" t="s">
        <v>1699</v>
      </c>
      <c r="E3033" s="348">
        <f t="shared" si="47"/>
        <v>80.91</v>
      </c>
      <c r="F3033" s="220">
        <v>80.91</v>
      </c>
      <c r="G3033" s="220">
        <v>75</v>
      </c>
    </row>
    <row r="3034" spans="1:7">
      <c r="A3034" s="219">
        <v>36799</v>
      </c>
      <c r="B3034" s="212" t="s">
        <v>4467</v>
      </c>
      <c r="C3034" s="219" t="s">
        <v>23</v>
      </c>
      <c r="D3034" s="219" t="s">
        <v>285</v>
      </c>
      <c r="E3034" s="348">
        <f t="shared" si="47"/>
        <v>68.23</v>
      </c>
      <c r="F3034" s="220">
        <v>68.23</v>
      </c>
      <c r="G3034" s="220">
        <v>63.25</v>
      </c>
    </row>
    <row r="3035" spans="1:7">
      <c r="A3035" s="219">
        <v>2747</v>
      </c>
      <c r="B3035" s="212" t="s">
        <v>4468</v>
      </c>
      <c r="C3035" s="219" t="s">
        <v>65</v>
      </c>
      <c r="D3035" s="219" t="s">
        <v>285</v>
      </c>
      <c r="E3035" s="348">
        <f t="shared" si="47"/>
        <v>35.14</v>
      </c>
      <c r="F3035" s="220">
        <v>35.14</v>
      </c>
      <c r="G3035" s="220">
        <v>29.62</v>
      </c>
    </row>
    <row r="3036" spans="1:7">
      <c r="A3036" s="219">
        <v>21138</v>
      </c>
      <c r="B3036" s="212" t="s">
        <v>4469</v>
      </c>
      <c r="C3036" s="219" t="s">
        <v>65</v>
      </c>
      <c r="D3036" s="219" t="s">
        <v>1699</v>
      </c>
      <c r="E3036" s="348">
        <f t="shared" si="47"/>
        <v>11.14</v>
      </c>
      <c r="F3036" s="220">
        <v>11.14</v>
      </c>
      <c r="G3036" s="220">
        <v>9.39</v>
      </c>
    </row>
    <row r="3037" spans="1:7">
      <c r="A3037" s="219">
        <v>10826</v>
      </c>
      <c r="B3037" s="212" t="s">
        <v>4470</v>
      </c>
      <c r="C3037" s="219" t="s">
        <v>23</v>
      </c>
      <c r="D3037" s="219" t="s">
        <v>285</v>
      </c>
      <c r="E3037" s="348">
        <f t="shared" si="47"/>
        <v>86.2</v>
      </c>
      <c r="F3037" s="220">
        <v>86.2</v>
      </c>
      <c r="G3037" s="220">
        <v>68.099999999999994</v>
      </c>
    </row>
    <row r="3038" spans="1:7">
      <c r="A3038" s="219">
        <v>365</v>
      </c>
      <c r="B3038" s="212" t="s">
        <v>4471</v>
      </c>
      <c r="C3038" s="219" t="s">
        <v>23</v>
      </c>
      <c r="D3038" s="219" t="s">
        <v>285</v>
      </c>
      <c r="E3038" s="348">
        <f t="shared" si="47"/>
        <v>53.44</v>
      </c>
      <c r="F3038" s="220">
        <v>53.44</v>
      </c>
      <c r="G3038" s="220">
        <v>42.22</v>
      </c>
    </row>
    <row r="3039" spans="1:7">
      <c r="A3039" s="219">
        <v>38639</v>
      </c>
      <c r="B3039" s="212" t="s">
        <v>4472</v>
      </c>
      <c r="C3039" s="219" t="s">
        <v>23</v>
      </c>
      <c r="D3039" s="219" t="s">
        <v>285</v>
      </c>
      <c r="E3039" s="348">
        <f t="shared" si="47"/>
        <v>206.89</v>
      </c>
      <c r="F3039" s="220">
        <v>206.89</v>
      </c>
      <c r="G3039" s="220">
        <v>163.44</v>
      </c>
    </row>
    <row r="3040" spans="1:7">
      <c r="A3040" s="219">
        <v>38640</v>
      </c>
      <c r="B3040" s="212" t="s">
        <v>4473</v>
      </c>
      <c r="C3040" s="219" t="s">
        <v>23</v>
      </c>
      <c r="D3040" s="219" t="s">
        <v>285</v>
      </c>
      <c r="E3040" s="348">
        <f t="shared" si="47"/>
        <v>3.1</v>
      </c>
      <c r="F3040" s="220">
        <v>3.1</v>
      </c>
      <c r="G3040" s="220">
        <v>2.4500000000000002</v>
      </c>
    </row>
    <row r="3041" spans="1:7">
      <c r="A3041" s="219">
        <v>358</v>
      </c>
      <c r="B3041" s="212" t="s">
        <v>1663</v>
      </c>
      <c r="C3041" s="219" t="s">
        <v>23</v>
      </c>
      <c r="D3041" s="219" t="s">
        <v>285</v>
      </c>
      <c r="E3041" s="348">
        <f t="shared" si="47"/>
        <v>63.79</v>
      </c>
      <c r="F3041" s="220">
        <v>63.79</v>
      </c>
      <c r="G3041" s="220">
        <v>50.39</v>
      </c>
    </row>
    <row r="3042" spans="1:7">
      <c r="A3042" s="219">
        <v>359</v>
      </c>
      <c r="B3042" s="212" t="s">
        <v>4474</v>
      </c>
      <c r="C3042" s="219" t="s">
        <v>23</v>
      </c>
      <c r="D3042" s="219" t="s">
        <v>285</v>
      </c>
      <c r="E3042" s="348">
        <f t="shared" si="47"/>
        <v>131.03</v>
      </c>
      <c r="F3042" s="220">
        <v>131.03</v>
      </c>
      <c r="G3042" s="220">
        <v>103.51</v>
      </c>
    </row>
    <row r="3043" spans="1:7">
      <c r="A3043" s="219">
        <v>38641</v>
      </c>
      <c r="B3043" s="212" t="s">
        <v>4475</v>
      </c>
      <c r="C3043" s="219" t="s">
        <v>23</v>
      </c>
      <c r="D3043" s="219" t="s">
        <v>285</v>
      </c>
      <c r="E3043" s="348">
        <f t="shared" si="47"/>
        <v>129.31</v>
      </c>
      <c r="F3043" s="220">
        <v>129.31</v>
      </c>
      <c r="G3043" s="220">
        <v>102.15</v>
      </c>
    </row>
    <row r="3044" spans="1:7">
      <c r="A3044" s="219">
        <v>360</v>
      </c>
      <c r="B3044" s="212" t="s">
        <v>1662</v>
      </c>
      <c r="C3044" s="219" t="s">
        <v>23</v>
      </c>
      <c r="D3044" s="219" t="s">
        <v>1699</v>
      </c>
      <c r="E3044" s="348">
        <f t="shared" si="47"/>
        <v>3</v>
      </c>
      <c r="F3044" s="220">
        <v>3</v>
      </c>
      <c r="G3044" s="220">
        <v>2.37</v>
      </c>
    </row>
    <row r="3045" spans="1:7">
      <c r="A3045" s="219">
        <v>42430</v>
      </c>
      <c r="B3045" s="212" t="s">
        <v>4476</v>
      </c>
      <c r="C3045" s="219" t="s">
        <v>23</v>
      </c>
      <c r="D3045" s="219" t="s">
        <v>285</v>
      </c>
      <c r="E3045" s="348">
        <f t="shared" si="47"/>
        <v>6434.22</v>
      </c>
      <c r="F3045" s="220"/>
      <c r="G3045" s="220">
        <v>6434.22</v>
      </c>
    </row>
    <row r="3046" spans="1:7">
      <c r="A3046" s="219">
        <v>4209</v>
      </c>
      <c r="B3046" s="212" t="s">
        <v>4477</v>
      </c>
      <c r="C3046" s="219" t="s">
        <v>23</v>
      </c>
      <c r="D3046" s="219" t="s">
        <v>285</v>
      </c>
      <c r="E3046" s="348">
        <f t="shared" si="47"/>
        <v>25.23</v>
      </c>
      <c r="F3046" s="220"/>
      <c r="G3046" s="220">
        <v>25.23</v>
      </c>
    </row>
    <row r="3047" spans="1:7">
      <c r="A3047" s="219">
        <v>4180</v>
      </c>
      <c r="B3047" s="212" t="s">
        <v>4478</v>
      </c>
      <c r="C3047" s="219" t="s">
        <v>23</v>
      </c>
      <c r="D3047" s="219" t="s">
        <v>285</v>
      </c>
      <c r="E3047" s="348">
        <f t="shared" si="47"/>
        <v>18.989999999999998</v>
      </c>
      <c r="F3047" s="220"/>
      <c r="G3047" s="220">
        <v>18.989999999999998</v>
      </c>
    </row>
    <row r="3048" spans="1:7">
      <c r="A3048" s="219">
        <v>4179</v>
      </c>
      <c r="B3048" s="212" t="s">
        <v>4479</v>
      </c>
      <c r="C3048" s="219" t="s">
        <v>23</v>
      </c>
      <c r="D3048" s="219" t="s">
        <v>285</v>
      </c>
      <c r="E3048" s="348">
        <f t="shared" si="47"/>
        <v>12.9</v>
      </c>
      <c r="F3048" s="220"/>
      <c r="G3048" s="220">
        <v>12.9</v>
      </c>
    </row>
    <row r="3049" spans="1:7">
      <c r="A3049" s="219">
        <v>4177</v>
      </c>
      <c r="B3049" s="212" t="s">
        <v>1627</v>
      </c>
      <c r="C3049" s="219" t="s">
        <v>23</v>
      </c>
      <c r="D3049" s="219" t="s">
        <v>285</v>
      </c>
      <c r="E3049" s="348">
        <f t="shared" si="47"/>
        <v>6.3</v>
      </c>
      <c r="F3049" s="220"/>
      <c r="G3049" s="220">
        <v>6.3</v>
      </c>
    </row>
    <row r="3050" spans="1:7">
      <c r="A3050" s="219">
        <v>4208</v>
      </c>
      <c r="B3050" s="212" t="s">
        <v>4480</v>
      </c>
      <c r="C3050" s="219" t="s">
        <v>23</v>
      </c>
      <c r="D3050" s="219" t="s">
        <v>285</v>
      </c>
      <c r="E3050" s="348">
        <f t="shared" si="47"/>
        <v>60.06</v>
      </c>
      <c r="F3050" s="220"/>
      <c r="G3050" s="220">
        <v>60.06</v>
      </c>
    </row>
    <row r="3051" spans="1:7">
      <c r="A3051" s="219">
        <v>4181</v>
      </c>
      <c r="B3051" s="212" t="s">
        <v>4481</v>
      </c>
      <c r="C3051" s="219" t="s">
        <v>23</v>
      </c>
      <c r="D3051" s="219" t="s">
        <v>285</v>
      </c>
      <c r="E3051" s="348">
        <f t="shared" si="47"/>
        <v>39.24</v>
      </c>
      <c r="F3051" s="220"/>
      <c r="G3051" s="220">
        <v>39.24</v>
      </c>
    </row>
    <row r="3052" spans="1:7">
      <c r="A3052" s="219">
        <v>4182</v>
      </c>
      <c r="B3052" s="212" t="s">
        <v>4482</v>
      </c>
      <c r="C3052" s="219" t="s">
        <v>23</v>
      </c>
      <c r="D3052" s="219" t="s">
        <v>285</v>
      </c>
      <c r="E3052" s="348">
        <f t="shared" si="47"/>
        <v>97.7</v>
      </c>
      <c r="F3052" s="220"/>
      <c r="G3052" s="220">
        <v>97.7</v>
      </c>
    </row>
    <row r="3053" spans="1:7">
      <c r="A3053" s="219">
        <v>4178</v>
      </c>
      <c r="B3053" s="212" t="s">
        <v>4483</v>
      </c>
      <c r="C3053" s="219" t="s">
        <v>23</v>
      </c>
      <c r="D3053" s="219" t="s">
        <v>285</v>
      </c>
      <c r="E3053" s="348">
        <f t="shared" si="47"/>
        <v>8.74</v>
      </c>
      <c r="F3053" s="220"/>
      <c r="G3053" s="220">
        <v>8.74</v>
      </c>
    </row>
    <row r="3054" spans="1:7">
      <c r="A3054" s="219">
        <v>4183</v>
      </c>
      <c r="B3054" s="212" t="s">
        <v>4484</v>
      </c>
      <c r="C3054" s="219" t="s">
        <v>23</v>
      </c>
      <c r="D3054" s="219" t="s">
        <v>285</v>
      </c>
      <c r="E3054" s="348">
        <f t="shared" si="47"/>
        <v>157.29</v>
      </c>
      <c r="F3054" s="220"/>
      <c r="G3054" s="220">
        <v>157.29</v>
      </c>
    </row>
    <row r="3055" spans="1:7">
      <c r="A3055" s="219">
        <v>4184</v>
      </c>
      <c r="B3055" s="212" t="s">
        <v>4485</v>
      </c>
      <c r="C3055" s="219" t="s">
        <v>23</v>
      </c>
      <c r="D3055" s="219" t="s">
        <v>285</v>
      </c>
      <c r="E3055" s="348">
        <f t="shared" si="47"/>
        <v>347.21</v>
      </c>
      <c r="F3055" s="220"/>
      <c r="G3055" s="220">
        <v>347.21</v>
      </c>
    </row>
    <row r="3056" spans="1:7">
      <c r="A3056" s="219">
        <v>4185</v>
      </c>
      <c r="B3056" s="212" t="s">
        <v>4486</v>
      </c>
      <c r="C3056" s="219" t="s">
        <v>23</v>
      </c>
      <c r="D3056" s="219" t="s">
        <v>285</v>
      </c>
      <c r="E3056" s="348">
        <f t="shared" si="47"/>
        <v>576.91</v>
      </c>
      <c r="F3056" s="220"/>
      <c r="G3056" s="220">
        <v>576.91</v>
      </c>
    </row>
    <row r="3057" spans="1:7">
      <c r="A3057" s="219">
        <v>4205</v>
      </c>
      <c r="B3057" s="212" t="s">
        <v>4487</v>
      </c>
      <c r="C3057" s="219" t="s">
        <v>23</v>
      </c>
      <c r="D3057" s="219" t="s">
        <v>285</v>
      </c>
      <c r="E3057" s="348">
        <f t="shared" si="47"/>
        <v>33.32</v>
      </c>
      <c r="F3057" s="220"/>
      <c r="G3057" s="220">
        <v>33.32</v>
      </c>
    </row>
    <row r="3058" spans="1:7">
      <c r="A3058" s="219">
        <v>4192</v>
      </c>
      <c r="B3058" s="212" t="s">
        <v>4488</v>
      </c>
      <c r="C3058" s="219" t="s">
        <v>23</v>
      </c>
      <c r="D3058" s="219" t="s">
        <v>285</v>
      </c>
      <c r="E3058" s="348">
        <f t="shared" si="47"/>
        <v>33.32</v>
      </c>
      <c r="F3058" s="220"/>
      <c r="G3058" s="220">
        <v>33.32</v>
      </c>
    </row>
    <row r="3059" spans="1:7">
      <c r="A3059" s="219">
        <v>4191</v>
      </c>
      <c r="B3059" s="212" t="s">
        <v>4489</v>
      </c>
      <c r="C3059" s="219" t="s">
        <v>23</v>
      </c>
      <c r="D3059" s="219" t="s">
        <v>285</v>
      </c>
      <c r="E3059" s="348">
        <f t="shared" si="47"/>
        <v>33.32</v>
      </c>
      <c r="F3059" s="220"/>
      <c r="G3059" s="220">
        <v>33.32</v>
      </c>
    </row>
    <row r="3060" spans="1:7">
      <c r="A3060" s="219">
        <v>4206</v>
      </c>
      <c r="B3060" s="212" t="s">
        <v>4490</v>
      </c>
      <c r="C3060" s="219" t="s">
        <v>23</v>
      </c>
      <c r="D3060" s="219" t="s">
        <v>285</v>
      </c>
      <c r="E3060" s="348">
        <f t="shared" si="47"/>
        <v>26.03</v>
      </c>
      <c r="F3060" s="220"/>
      <c r="G3060" s="220">
        <v>26.03</v>
      </c>
    </row>
    <row r="3061" spans="1:7">
      <c r="A3061" s="219">
        <v>4207</v>
      </c>
      <c r="B3061" s="212" t="s">
        <v>4491</v>
      </c>
      <c r="C3061" s="219" t="s">
        <v>23</v>
      </c>
      <c r="D3061" s="219" t="s">
        <v>285</v>
      </c>
      <c r="E3061" s="348">
        <f t="shared" si="47"/>
        <v>26.81</v>
      </c>
      <c r="F3061" s="220"/>
      <c r="G3061" s="220">
        <v>26.81</v>
      </c>
    </row>
    <row r="3062" spans="1:7">
      <c r="A3062" s="219">
        <v>4190</v>
      </c>
      <c r="B3062" s="212" t="s">
        <v>4492</v>
      </c>
      <c r="C3062" s="219" t="s">
        <v>23</v>
      </c>
      <c r="D3062" s="219" t="s">
        <v>285</v>
      </c>
      <c r="E3062" s="348">
        <f t="shared" si="47"/>
        <v>26.03</v>
      </c>
      <c r="F3062" s="220"/>
      <c r="G3062" s="220">
        <v>26.03</v>
      </c>
    </row>
    <row r="3063" spans="1:7">
      <c r="A3063" s="219">
        <v>4188</v>
      </c>
      <c r="B3063" s="212" t="s">
        <v>4493</v>
      </c>
      <c r="C3063" s="219" t="s">
        <v>23</v>
      </c>
      <c r="D3063" s="219" t="s">
        <v>285</v>
      </c>
      <c r="E3063" s="348">
        <f t="shared" si="47"/>
        <v>15.71</v>
      </c>
      <c r="F3063" s="220"/>
      <c r="G3063" s="220">
        <v>15.71</v>
      </c>
    </row>
    <row r="3064" spans="1:7">
      <c r="A3064" s="219">
        <v>4189</v>
      </c>
      <c r="B3064" s="212" t="s">
        <v>4494</v>
      </c>
      <c r="C3064" s="219" t="s">
        <v>23</v>
      </c>
      <c r="D3064" s="219" t="s">
        <v>285</v>
      </c>
      <c r="E3064" s="348">
        <f t="shared" si="47"/>
        <v>15.71</v>
      </c>
      <c r="F3064" s="220"/>
      <c r="G3064" s="220">
        <v>15.71</v>
      </c>
    </row>
    <row r="3065" spans="1:7">
      <c r="A3065" s="219">
        <v>4186</v>
      </c>
      <c r="B3065" s="212" t="s">
        <v>4495</v>
      </c>
      <c r="C3065" s="219" t="s">
        <v>23</v>
      </c>
      <c r="D3065" s="219" t="s">
        <v>285</v>
      </c>
      <c r="E3065" s="348">
        <f t="shared" si="47"/>
        <v>7.69</v>
      </c>
      <c r="F3065" s="220"/>
      <c r="G3065" s="220">
        <v>7.69</v>
      </c>
    </row>
    <row r="3066" spans="1:7">
      <c r="A3066" s="219">
        <v>4197</v>
      </c>
      <c r="B3066" s="212" t="s">
        <v>4496</v>
      </c>
      <c r="C3066" s="219" t="s">
        <v>23</v>
      </c>
      <c r="D3066" s="219" t="s">
        <v>285</v>
      </c>
      <c r="E3066" s="348">
        <f t="shared" si="47"/>
        <v>83.19</v>
      </c>
      <c r="F3066" s="220"/>
      <c r="G3066" s="220">
        <v>83.19</v>
      </c>
    </row>
    <row r="3067" spans="1:7">
      <c r="A3067" s="219">
        <v>4194</v>
      </c>
      <c r="B3067" s="212" t="s">
        <v>4497</v>
      </c>
      <c r="C3067" s="219" t="s">
        <v>23</v>
      </c>
      <c r="D3067" s="219" t="s">
        <v>285</v>
      </c>
      <c r="E3067" s="348">
        <f t="shared" si="47"/>
        <v>50.27</v>
      </c>
      <c r="F3067" s="220"/>
      <c r="G3067" s="220">
        <v>50.27</v>
      </c>
    </row>
    <row r="3068" spans="1:7">
      <c r="A3068" s="219">
        <v>4193</v>
      </c>
      <c r="B3068" s="212" t="s">
        <v>4498</v>
      </c>
      <c r="C3068" s="219" t="s">
        <v>23</v>
      </c>
      <c r="D3068" s="219" t="s">
        <v>285</v>
      </c>
      <c r="E3068" s="348">
        <f t="shared" si="47"/>
        <v>50.27</v>
      </c>
      <c r="F3068" s="220"/>
      <c r="G3068" s="220">
        <v>50.27</v>
      </c>
    </row>
    <row r="3069" spans="1:7">
      <c r="A3069" s="219">
        <v>4204</v>
      </c>
      <c r="B3069" s="212" t="s">
        <v>4499</v>
      </c>
      <c r="C3069" s="219" t="s">
        <v>23</v>
      </c>
      <c r="D3069" s="219" t="s">
        <v>285</v>
      </c>
      <c r="E3069" s="348">
        <f t="shared" si="47"/>
        <v>50.27</v>
      </c>
      <c r="F3069" s="220"/>
      <c r="G3069" s="220">
        <v>50.27</v>
      </c>
    </row>
    <row r="3070" spans="1:7">
      <c r="A3070" s="219">
        <v>4202</v>
      </c>
      <c r="B3070" s="212" t="s">
        <v>4500</v>
      </c>
      <c r="C3070" s="219" t="s">
        <v>23</v>
      </c>
      <c r="D3070" s="219" t="s">
        <v>285</v>
      </c>
      <c r="E3070" s="348">
        <f t="shared" si="47"/>
        <v>151.93</v>
      </c>
      <c r="F3070" s="220"/>
      <c r="G3070" s="220">
        <v>151.93</v>
      </c>
    </row>
    <row r="3071" spans="1:7">
      <c r="A3071" s="219">
        <v>4203</v>
      </c>
      <c r="B3071" s="212" t="s">
        <v>4501</v>
      </c>
      <c r="C3071" s="219" t="s">
        <v>23</v>
      </c>
      <c r="D3071" s="219" t="s">
        <v>285</v>
      </c>
      <c r="E3071" s="348">
        <f t="shared" si="47"/>
        <v>134.18</v>
      </c>
      <c r="F3071" s="220"/>
      <c r="G3071" s="220">
        <v>134.18</v>
      </c>
    </row>
    <row r="3072" spans="1:7">
      <c r="A3072" s="219">
        <v>4187</v>
      </c>
      <c r="B3072" s="212" t="s">
        <v>4502</v>
      </c>
      <c r="C3072" s="219" t="s">
        <v>23</v>
      </c>
      <c r="D3072" s="219" t="s">
        <v>285</v>
      </c>
      <c r="E3072" s="348">
        <f t="shared" si="47"/>
        <v>10.02</v>
      </c>
      <c r="F3072" s="220"/>
      <c r="G3072" s="220">
        <v>10.02</v>
      </c>
    </row>
    <row r="3073" spans="1:7">
      <c r="A3073" s="219">
        <v>40368</v>
      </c>
      <c r="B3073" s="212" t="s">
        <v>4503</v>
      </c>
      <c r="C3073" s="219" t="s">
        <v>23</v>
      </c>
      <c r="D3073" s="219" t="s">
        <v>285</v>
      </c>
      <c r="E3073" s="348">
        <f t="shared" si="47"/>
        <v>53.61</v>
      </c>
      <c r="F3073" s="220"/>
      <c r="G3073" s="220">
        <v>53.61</v>
      </c>
    </row>
    <row r="3074" spans="1:7">
      <c r="A3074" s="219">
        <v>40365</v>
      </c>
      <c r="B3074" s="212" t="s">
        <v>4504</v>
      </c>
      <c r="C3074" s="219" t="s">
        <v>23</v>
      </c>
      <c r="D3074" s="219" t="s">
        <v>285</v>
      </c>
      <c r="E3074" s="348">
        <f t="shared" si="47"/>
        <v>36.159999999999997</v>
      </c>
      <c r="F3074" s="220"/>
      <c r="G3074" s="220">
        <v>36.159999999999997</v>
      </c>
    </row>
    <row r="3075" spans="1:7">
      <c r="A3075" s="219">
        <v>40362</v>
      </c>
      <c r="B3075" s="212" t="s">
        <v>4505</v>
      </c>
      <c r="C3075" s="219" t="s">
        <v>23</v>
      </c>
      <c r="D3075" s="219" t="s">
        <v>285</v>
      </c>
      <c r="E3075" s="348">
        <f t="shared" si="47"/>
        <v>23.95</v>
      </c>
      <c r="F3075" s="220"/>
      <c r="G3075" s="220">
        <v>23.95</v>
      </c>
    </row>
    <row r="3076" spans="1:7">
      <c r="A3076" s="219">
        <v>40356</v>
      </c>
      <c r="B3076" s="212" t="s">
        <v>4506</v>
      </c>
      <c r="C3076" s="219" t="s">
        <v>23</v>
      </c>
      <c r="D3076" s="219" t="s">
        <v>285</v>
      </c>
      <c r="E3076" s="348">
        <f t="shared" si="47"/>
        <v>12.35</v>
      </c>
      <c r="F3076" s="220"/>
      <c r="G3076" s="220">
        <v>12.35</v>
      </c>
    </row>
    <row r="3077" spans="1:7">
      <c r="A3077" s="219">
        <v>40374</v>
      </c>
      <c r="B3077" s="212" t="s">
        <v>4507</v>
      </c>
      <c r="C3077" s="219" t="s">
        <v>23</v>
      </c>
      <c r="D3077" s="219" t="s">
        <v>285</v>
      </c>
      <c r="E3077" s="348">
        <f t="shared" si="47"/>
        <v>140.11000000000001</v>
      </c>
      <c r="F3077" s="220"/>
      <c r="G3077" s="220">
        <v>140.11000000000001</v>
      </c>
    </row>
    <row r="3078" spans="1:7">
      <c r="A3078" s="219">
        <v>40371</v>
      </c>
      <c r="B3078" s="212" t="s">
        <v>4508</v>
      </c>
      <c r="C3078" s="219" t="s">
        <v>23</v>
      </c>
      <c r="D3078" s="219" t="s">
        <v>285</v>
      </c>
      <c r="E3078" s="348">
        <f t="shared" si="47"/>
        <v>88.19</v>
      </c>
      <c r="F3078" s="220"/>
      <c r="G3078" s="220">
        <v>88.19</v>
      </c>
    </row>
    <row r="3079" spans="1:7">
      <c r="A3079" s="219">
        <v>40359</v>
      </c>
      <c r="B3079" s="212" t="s">
        <v>4509</v>
      </c>
      <c r="C3079" s="219" t="s">
        <v>23</v>
      </c>
      <c r="D3079" s="219" t="s">
        <v>285</v>
      </c>
      <c r="E3079" s="348">
        <f t="shared" si="47"/>
        <v>15.96</v>
      </c>
      <c r="F3079" s="220"/>
      <c r="G3079" s="220">
        <v>15.96</v>
      </c>
    </row>
    <row r="3080" spans="1:7">
      <c r="A3080" s="219">
        <v>7595</v>
      </c>
      <c r="B3080" s="212" t="s">
        <v>4510</v>
      </c>
      <c r="C3080" s="219" t="s">
        <v>134</v>
      </c>
      <c r="D3080" s="219" t="s">
        <v>285</v>
      </c>
      <c r="E3080" s="348">
        <f t="shared" si="47"/>
        <v>14.73</v>
      </c>
      <c r="F3080" s="220">
        <v>14.73</v>
      </c>
      <c r="G3080" s="220">
        <v>22.81</v>
      </c>
    </row>
    <row r="3081" spans="1:7">
      <c r="A3081" s="219">
        <v>41094</v>
      </c>
      <c r="B3081" s="212" t="s">
        <v>4511</v>
      </c>
      <c r="C3081" s="219" t="s">
        <v>426</v>
      </c>
      <c r="D3081" s="219" t="s">
        <v>285</v>
      </c>
      <c r="E3081" s="348">
        <f t="shared" si="47"/>
        <v>2597.37</v>
      </c>
      <c r="F3081" s="220">
        <v>2597.37</v>
      </c>
      <c r="G3081" s="220">
        <v>3997.37</v>
      </c>
    </row>
    <row r="3082" spans="1:7">
      <c r="A3082" s="219">
        <v>39609</v>
      </c>
      <c r="B3082" s="212" t="s">
        <v>4512</v>
      </c>
      <c r="C3082" s="219" t="s">
        <v>23</v>
      </c>
      <c r="D3082" s="219" t="s">
        <v>285</v>
      </c>
      <c r="E3082" s="348">
        <f t="shared" si="47"/>
        <v>52804.7</v>
      </c>
      <c r="F3082" s="220"/>
      <c r="G3082" s="220">
        <v>52804.7</v>
      </c>
    </row>
    <row r="3083" spans="1:7">
      <c r="A3083" s="219">
        <v>39610</v>
      </c>
      <c r="B3083" s="212" t="s">
        <v>4513</v>
      </c>
      <c r="C3083" s="219" t="s">
        <v>23</v>
      </c>
      <c r="D3083" s="219" t="s">
        <v>285</v>
      </c>
      <c r="E3083" s="348">
        <f t="shared" si="47"/>
        <v>77078.38</v>
      </c>
      <c r="F3083" s="220"/>
      <c r="G3083" s="220">
        <v>77078.38</v>
      </c>
    </row>
    <row r="3084" spans="1:7">
      <c r="A3084" s="219">
        <v>39611</v>
      </c>
      <c r="B3084" s="212" t="s">
        <v>4514</v>
      </c>
      <c r="C3084" s="219" t="s">
        <v>23</v>
      </c>
      <c r="D3084" s="219" t="s">
        <v>285</v>
      </c>
      <c r="E3084" s="348">
        <f t="shared" ref="E3084:E3147" si="48">IF(F3084=0,G3084,F3084)</f>
        <v>93277.46</v>
      </c>
      <c r="F3084" s="220"/>
      <c r="G3084" s="220">
        <v>93277.46</v>
      </c>
    </row>
    <row r="3085" spans="1:7">
      <c r="A3085" s="219">
        <v>39612</v>
      </c>
      <c r="B3085" s="212" t="s">
        <v>4515</v>
      </c>
      <c r="C3085" s="219" t="s">
        <v>23</v>
      </c>
      <c r="D3085" s="219" t="s">
        <v>285</v>
      </c>
      <c r="E3085" s="348">
        <f t="shared" si="48"/>
        <v>146121.25</v>
      </c>
      <c r="F3085" s="220"/>
      <c r="G3085" s="220">
        <v>146121.25</v>
      </c>
    </row>
    <row r="3086" spans="1:7">
      <c r="A3086" s="219">
        <v>39608</v>
      </c>
      <c r="B3086" s="212" t="s">
        <v>4516</v>
      </c>
      <c r="C3086" s="219" t="s">
        <v>23</v>
      </c>
      <c r="D3086" s="219" t="s">
        <v>285</v>
      </c>
      <c r="E3086" s="348">
        <f t="shared" si="48"/>
        <v>42222.080000000002</v>
      </c>
      <c r="F3086" s="220"/>
      <c r="G3086" s="220">
        <v>42222.080000000002</v>
      </c>
    </row>
    <row r="3087" spans="1:7">
      <c r="A3087" s="219">
        <v>38175</v>
      </c>
      <c r="B3087" s="212" t="s">
        <v>4517</v>
      </c>
      <c r="C3087" s="219" t="s">
        <v>23</v>
      </c>
      <c r="D3087" s="219" t="s">
        <v>285</v>
      </c>
      <c r="E3087" s="348">
        <f t="shared" si="48"/>
        <v>5.08</v>
      </c>
      <c r="F3087" s="220">
        <v>5.08</v>
      </c>
      <c r="G3087" s="220">
        <v>4.63</v>
      </c>
    </row>
    <row r="3088" spans="1:7">
      <c r="A3088" s="219">
        <v>38176</v>
      </c>
      <c r="B3088" s="212" t="s">
        <v>4518</v>
      </c>
      <c r="C3088" s="219" t="s">
        <v>23</v>
      </c>
      <c r="D3088" s="219" t="s">
        <v>285</v>
      </c>
      <c r="E3088" s="348">
        <f t="shared" si="48"/>
        <v>14.96</v>
      </c>
      <c r="F3088" s="220">
        <v>14.96</v>
      </c>
      <c r="G3088" s="220">
        <v>13.63</v>
      </c>
    </row>
    <row r="3089" spans="1:7">
      <c r="A3089" s="219">
        <v>36152</v>
      </c>
      <c r="B3089" s="212" t="s">
        <v>4519</v>
      </c>
      <c r="C3089" s="219" t="s">
        <v>23</v>
      </c>
      <c r="D3089" s="219" t="s">
        <v>285</v>
      </c>
      <c r="E3089" s="348">
        <f t="shared" si="48"/>
        <v>4.78</v>
      </c>
      <c r="F3089" s="220">
        <v>4.78</v>
      </c>
      <c r="G3089" s="220">
        <v>5.85</v>
      </c>
    </row>
    <row r="3090" spans="1:7">
      <c r="A3090" s="219">
        <v>4221</v>
      </c>
      <c r="B3090" s="212" t="s">
        <v>4520</v>
      </c>
      <c r="C3090" s="219" t="s">
        <v>168</v>
      </c>
      <c r="D3090" s="219" t="s">
        <v>1699</v>
      </c>
      <c r="E3090" s="348">
        <f t="shared" si="48"/>
        <v>5.95</v>
      </c>
      <c r="F3090" s="220">
        <v>5.95</v>
      </c>
      <c r="G3090" s="220">
        <v>6.01</v>
      </c>
    </row>
    <row r="3091" spans="1:7">
      <c r="A3091" s="219">
        <v>4227</v>
      </c>
      <c r="B3091" s="212" t="s">
        <v>4521</v>
      </c>
      <c r="C3091" s="219" t="s">
        <v>168</v>
      </c>
      <c r="D3091" s="219" t="s">
        <v>285</v>
      </c>
      <c r="E3091" s="348">
        <f t="shared" si="48"/>
        <v>27.74</v>
      </c>
      <c r="F3091" s="220">
        <v>27.74</v>
      </c>
      <c r="G3091" s="220">
        <v>28.02</v>
      </c>
    </row>
    <row r="3092" spans="1:7">
      <c r="A3092" s="219">
        <v>38170</v>
      </c>
      <c r="B3092" s="212" t="s">
        <v>4522</v>
      </c>
      <c r="C3092" s="219" t="s">
        <v>23</v>
      </c>
      <c r="D3092" s="219" t="s">
        <v>285</v>
      </c>
      <c r="E3092" s="348">
        <f t="shared" si="48"/>
        <v>22.22</v>
      </c>
      <c r="F3092" s="220">
        <v>22.22</v>
      </c>
      <c r="G3092" s="220">
        <v>20.25</v>
      </c>
    </row>
    <row r="3093" spans="1:7">
      <c r="A3093" s="219">
        <v>4252</v>
      </c>
      <c r="B3093" s="212" t="s">
        <v>4523</v>
      </c>
      <c r="C3093" s="219" t="s">
        <v>134</v>
      </c>
      <c r="D3093" s="219" t="s">
        <v>285</v>
      </c>
      <c r="E3093" s="348">
        <f t="shared" si="48"/>
        <v>29.73</v>
      </c>
      <c r="F3093" s="220">
        <v>29.73</v>
      </c>
      <c r="G3093" s="220">
        <v>24.9</v>
      </c>
    </row>
    <row r="3094" spans="1:7">
      <c r="A3094" s="219">
        <v>40980</v>
      </c>
      <c r="B3094" s="212" t="s">
        <v>4524</v>
      </c>
      <c r="C3094" s="219" t="s">
        <v>426</v>
      </c>
      <c r="D3094" s="219" t="s">
        <v>285</v>
      </c>
      <c r="E3094" s="348">
        <f t="shared" si="48"/>
        <v>5241.21</v>
      </c>
      <c r="F3094" s="220">
        <v>5241.21</v>
      </c>
      <c r="G3094" s="220">
        <v>4363.41</v>
      </c>
    </row>
    <row r="3095" spans="1:7">
      <c r="A3095" s="219">
        <v>41031</v>
      </c>
      <c r="B3095" s="212" t="s">
        <v>4525</v>
      </c>
      <c r="C3095" s="219" t="s">
        <v>426</v>
      </c>
      <c r="D3095" s="219" t="s">
        <v>285</v>
      </c>
      <c r="E3095" s="348">
        <f t="shared" si="48"/>
        <v>2535.35</v>
      </c>
      <c r="F3095" s="220">
        <v>2535.35</v>
      </c>
      <c r="G3095" s="220">
        <v>4017.1</v>
      </c>
    </row>
    <row r="3096" spans="1:7">
      <c r="A3096" s="219">
        <v>37666</v>
      </c>
      <c r="B3096" s="212" t="s">
        <v>4526</v>
      </c>
      <c r="C3096" s="219" t="s">
        <v>134</v>
      </c>
      <c r="D3096" s="219" t="s">
        <v>285</v>
      </c>
      <c r="E3096" s="348">
        <f t="shared" si="48"/>
        <v>13.19</v>
      </c>
      <c r="F3096" s="220">
        <v>13.19</v>
      </c>
      <c r="G3096" s="220">
        <v>20.79</v>
      </c>
    </row>
    <row r="3097" spans="1:7">
      <c r="A3097" s="219">
        <v>40986</v>
      </c>
      <c r="B3097" s="212" t="s">
        <v>4527</v>
      </c>
      <c r="C3097" s="219" t="s">
        <v>426</v>
      </c>
      <c r="D3097" s="219" t="s">
        <v>285</v>
      </c>
      <c r="E3097" s="348">
        <f t="shared" si="48"/>
        <v>2326.96</v>
      </c>
      <c r="F3097" s="220">
        <v>2326.96</v>
      </c>
      <c r="G3097" s="220">
        <v>3642.56</v>
      </c>
    </row>
    <row r="3098" spans="1:7">
      <c r="A3098" s="219">
        <v>4250</v>
      </c>
      <c r="B3098" s="212" t="s">
        <v>4528</v>
      </c>
      <c r="C3098" s="219" t="s">
        <v>134</v>
      </c>
      <c r="D3098" s="219" t="s">
        <v>285</v>
      </c>
      <c r="E3098" s="348">
        <f t="shared" si="48"/>
        <v>15.42</v>
      </c>
      <c r="F3098" s="220">
        <v>15.42</v>
      </c>
      <c r="G3098" s="220">
        <v>19.45</v>
      </c>
    </row>
    <row r="3099" spans="1:7">
      <c r="A3099" s="219">
        <v>40978</v>
      </c>
      <c r="B3099" s="212" t="s">
        <v>4529</v>
      </c>
      <c r="C3099" s="219" t="s">
        <v>426</v>
      </c>
      <c r="D3099" s="219" t="s">
        <v>285</v>
      </c>
      <c r="E3099" s="348">
        <f t="shared" si="48"/>
        <v>2719.28</v>
      </c>
      <c r="F3099" s="220">
        <v>2719.28</v>
      </c>
      <c r="G3099" s="220">
        <v>3410.79</v>
      </c>
    </row>
    <row r="3100" spans="1:7">
      <c r="A3100" s="219">
        <v>44501</v>
      </c>
      <c r="B3100" s="212" t="s">
        <v>4530</v>
      </c>
      <c r="C3100" s="219" t="s">
        <v>134</v>
      </c>
      <c r="D3100" s="219" t="s">
        <v>285</v>
      </c>
      <c r="E3100" s="348">
        <f t="shared" si="48"/>
        <v>14.38</v>
      </c>
      <c r="F3100" s="220">
        <v>14.38</v>
      </c>
      <c r="G3100" s="220">
        <v>22.92</v>
      </c>
    </row>
    <row r="3101" spans="1:7">
      <c r="A3101" s="219">
        <v>41043</v>
      </c>
      <c r="B3101" s="212" t="s">
        <v>4531</v>
      </c>
      <c r="C3101" s="219" t="s">
        <v>426</v>
      </c>
      <c r="D3101" s="219" t="s">
        <v>285</v>
      </c>
      <c r="E3101" s="348">
        <f t="shared" si="48"/>
        <v>2535.35</v>
      </c>
      <c r="F3101" s="220">
        <v>2535.35</v>
      </c>
      <c r="G3101" s="220">
        <v>4017.1</v>
      </c>
    </row>
    <row r="3102" spans="1:7">
      <c r="A3102" s="219">
        <v>4234</v>
      </c>
      <c r="B3102" s="212" t="s">
        <v>1240</v>
      </c>
      <c r="C3102" s="219" t="s">
        <v>134</v>
      </c>
      <c r="D3102" s="219" t="s">
        <v>1699</v>
      </c>
      <c r="E3102" s="348">
        <f t="shared" si="48"/>
        <v>22.48</v>
      </c>
      <c r="F3102" s="220">
        <v>22.48</v>
      </c>
      <c r="G3102" s="220">
        <v>30.59</v>
      </c>
    </row>
    <row r="3103" spans="1:7">
      <c r="A3103" s="219">
        <v>40987</v>
      </c>
      <c r="B3103" s="212" t="s">
        <v>4532</v>
      </c>
      <c r="C3103" s="219" t="s">
        <v>426</v>
      </c>
      <c r="D3103" s="219" t="s">
        <v>285</v>
      </c>
      <c r="E3103" s="348">
        <f t="shared" si="48"/>
        <v>3961.87</v>
      </c>
      <c r="F3103" s="220">
        <v>3961.87</v>
      </c>
      <c r="G3103" s="220">
        <v>5358.9</v>
      </c>
    </row>
    <row r="3104" spans="1:7">
      <c r="A3104" s="219">
        <v>4253</v>
      </c>
      <c r="B3104" s="212" t="s">
        <v>4533</v>
      </c>
      <c r="C3104" s="219" t="s">
        <v>134</v>
      </c>
      <c r="D3104" s="219" t="s">
        <v>285</v>
      </c>
      <c r="E3104" s="348">
        <f t="shared" si="48"/>
        <v>12.04</v>
      </c>
      <c r="F3104" s="220">
        <v>12.04</v>
      </c>
      <c r="G3104" s="220">
        <v>21.22</v>
      </c>
    </row>
    <row r="3105" spans="1:7">
      <c r="A3105" s="219">
        <v>40981</v>
      </c>
      <c r="B3105" s="212" t="s">
        <v>4534</v>
      </c>
      <c r="C3105" s="219" t="s">
        <v>426</v>
      </c>
      <c r="D3105" s="219" t="s">
        <v>285</v>
      </c>
      <c r="E3105" s="348">
        <f t="shared" si="48"/>
        <v>2125.52</v>
      </c>
      <c r="F3105" s="220">
        <v>2125.52</v>
      </c>
      <c r="G3105" s="220">
        <v>3720.78</v>
      </c>
    </row>
    <row r="3106" spans="1:7">
      <c r="A3106" s="219">
        <v>4254</v>
      </c>
      <c r="B3106" s="212" t="s">
        <v>4535</v>
      </c>
      <c r="C3106" s="219" t="s">
        <v>134</v>
      </c>
      <c r="D3106" s="219" t="s">
        <v>285</v>
      </c>
      <c r="E3106" s="348">
        <f t="shared" si="48"/>
        <v>23.36</v>
      </c>
      <c r="F3106" s="220">
        <v>23.36</v>
      </c>
      <c r="G3106" s="220">
        <v>21.95</v>
      </c>
    </row>
    <row r="3107" spans="1:7">
      <c r="A3107" s="219">
        <v>41036</v>
      </c>
      <c r="B3107" s="212" t="s">
        <v>4536</v>
      </c>
      <c r="C3107" s="219" t="s">
        <v>426</v>
      </c>
      <c r="D3107" s="219" t="s">
        <v>285</v>
      </c>
      <c r="E3107" s="348">
        <f t="shared" si="48"/>
        <v>4120.0200000000004</v>
      </c>
      <c r="F3107" s="220">
        <v>4120.0200000000004</v>
      </c>
      <c r="G3107" s="220">
        <v>3848.72</v>
      </c>
    </row>
    <row r="3108" spans="1:7">
      <c r="A3108" s="219">
        <v>4251</v>
      </c>
      <c r="B3108" s="212" t="s">
        <v>4537</v>
      </c>
      <c r="C3108" s="219" t="s">
        <v>134</v>
      </c>
      <c r="D3108" s="219" t="s">
        <v>285</v>
      </c>
      <c r="E3108" s="348">
        <f t="shared" si="48"/>
        <v>20.46</v>
      </c>
      <c r="F3108" s="220">
        <v>20.46</v>
      </c>
      <c r="G3108" s="220">
        <v>17.02</v>
      </c>
    </row>
    <row r="3109" spans="1:7">
      <c r="A3109" s="219">
        <v>40979</v>
      </c>
      <c r="B3109" s="212" t="s">
        <v>4538</v>
      </c>
      <c r="C3109" s="219" t="s">
        <v>426</v>
      </c>
      <c r="D3109" s="219" t="s">
        <v>285</v>
      </c>
      <c r="E3109" s="348">
        <f t="shared" si="48"/>
        <v>3607.15</v>
      </c>
      <c r="F3109" s="220">
        <v>3607.15</v>
      </c>
      <c r="G3109" s="220">
        <v>2981.84</v>
      </c>
    </row>
    <row r="3110" spans="1:7">
      <c r="A3110" s="219">
        <v>4230</v>
      </c>
      <c r="B3110" s="212" t="s">
        <v>4539</v>
      </c>
      <c r="C3110" s="219" t="s">
        <v>134</v>
      </c>
      <c r="D3110" s="219" t="s">
        <v>285</v>
      </c>
      <c r="E3110" s="348">
        <f t="shared" si="48"/>
        <v>16.149999999999999</v>
      </c>
      <c r="F3110" s="220">
        <v>16.149999999999999</v>
      </c>
      <c r="G3110" s="220">
        <v>24.6</v>
      </c>
    </row>
    <row r="3111" spans="1:7">
      <c r="A3111" s="219">
        <v>40998</v>
      </c>
      <c r="B3111" s="212" t="s">
        <v>4540</v>
      </c>
      <c r="C3111" s="219" t="s">
        <v>426</v>
      </c>
      <c r="D3111" s="219" t="s">
        <v>285</v>
      </c>
      <c r="E3111" s="348">
        <f t="shared" si="48"/>
        <v>2849.57</v>
      </c>
      <c r="F3111" s="220">
        <v>2849.57</v>
      </c>
      <c r="G3111" s="220">
        <v>4310.21</v>
      </c>
    </row>
    <row r="3112" spans="1:7">
      <c r="A3112" s="219">
        <v>4257</v>
      </c>
      <c r="B3112" s="212" t="s">
        <v>4541</v>
      </c>
      <c r="C3112" s="219" t="s">
        <v>134</v>
      </c>
      <c r="D3112" s="219" t="s">
        <v>285</v>
      </c>
      <c r="E3112" s="348">
        <f t="shared" si="48"/>
        <v>16.8</v>
      </c>
      <c r="F3112" s="220">
        <v>16.8</v>
      </c>
      <c r="G3112" s="220">
        <v>21.22</v>
      </c>
    </row>
    <row r="3113" spans="1:7">
      <c r="A3113" s="219">
        <v>40982</v>
      </c>
      <c r="B3113" s="212" t="s">
        <v>4542</v>
      </c>
      <c r="C3113" s="219" t="s">
        <v>426</v>
      </c>
      <c r="D3113" s="219" t="s">
        <v>285</v>
      </c>
      <c r="E3113" s="348">
        <f t="shared" si="48"/>
        <v>2964.85</v>
      </c>
      <c r="F3113" s="220">
        <v>2964.85</v>
      </c>
      <c r="G3113" s="220">
        <v>3720.78</v>
      </c>
    </row>
    <row r="3114" spans="1:7">
      <c r="A3114" s="219">
        <v>4240</v>
      </c>
      <c r="B3114" s="212" t="s">
        <v>4543</v>
      </c>
      <c r="C3114" s="219" t="s">
        <v>134</v>
      </c>
      <c r="D3114" s="219" t="s">
        <v>285</v>
      </c>
      <c r="E3114" s="348">
        <f t="shared" si="48"/>
        <v>26.86</v>
      </c>
      <c r="F3114" s="220">
        <v>26.86</v>
      </c>
      <c r="G3114" s="220">
        <v>31.69</v>
      </c>
    </row>
    <row r="3115" spans="1:7">
      <c r="A3115" s="219">
        <v>41026</v>
      </c>
      <c r="B3115" s="212" t="s">
        <v>4544</v>
      </c>
      <c r="C3115" s="219" t="s">
        <v>426</v>
      </c>
      <c r="D3115" s="219" t="s">
        <v>285</v>
      </c>
      <c r="E3115" s="348">
        <f t="shared" si="48"/>
        <v>4736.03</v>
      </c>
      <c r="F3115" s="220">
        <v>4736.03</v>
      </c>
      <c r="G3115" s="220">
        <v>5552.06</v>
      </c>
    </row>
    <row r="3116" spans="1:7">
      <c r="A3116" s="219">
        <v>4239</v>
      </c>
      <c r="B3116" s="212" t="s">
        <v>1235</v>
      </c>
      <c r="C3116" s="219" t="s">
        <v>134</v>
      </c>
      <c r="D3116" s="219" t="s">
        <v>285</v>
      </c>
      <c r="E3116" s="348">
        <f t="shared" si="48"/>
        <v>26.86</v>
      </c>
      <c r="F3116" s="220">
        <v>26.86</v>
      </c>
      <c r="G3116" s="220">
        <v>31.69</v>
      </c>
    </row>
    <row r="3117" spans="1:7">
      <c r="A3117" s="219">
        <v>41024</v>
      </c>
      <c r="B3117" s="212" t="s">
        <v>4545</v>
      </c>
      <c r="C3117" s="219" t="s">
        <v>426</v>
      </c>
      <c r="D3117" s="219" t="s">
        <v>285</v>
      </c>
      <c r="E3117" s="348">
        <f t="shared" si="48"/>
        <v>4736.03</v>
      </c>
      <c r="F3117" s="220">
        <v>4736.03</v>
      </c>
      <c r="G3117" s="220">
        <v>5552.06</v>
      </c>
    </row>
    <row r="3118" spans="1:7">
      <c r="A3118" s="219">
        <v>4248</v>
      </c>
      <c r="B3118" s="212" t="s">
        <v>4546</v>
      </c>
      <c r="C3118" s="219" t="s">
        <v>134</v>
      </c>
      <c r="D3118" s="219" t="s">
        <v>285</v>
      </c>
      <c r="E3118" s="348">
        <f t="shared" si="48"/>
        <v>14.38</v>
      </c>
      <c r="F3118" s="220">
        <v>14.38</v>
      </c>
      <c r="G3118" s="220">
        <v>22.92</v>
      </c>
    </row>
    <row r="3119" spans="1:7">
      <c r="A3119" s="219">
        <v>41033</v>
      </c>
      <c r="B3119" s="212" t="s">
        <v>4547</v>
      </c>
      <c r="C3119" s="219" t="s">
        <v>426</v>
      </c>
      <c r="D3119" s="219" t="s">
        <v>285</v>
      </c>
      <c r="E3119" s="348">
        <f t="shared" si="48"/>
        <v>2535.35</v>
      </c>
      <c r="F3119" s="220">
        <v>2535.35</v>
      </c>
      <c r="G3119" s="220">
        <v>4017.1</v>
      </c>
    </row>
    <row r="3120" spans="1:7">
      <c r="A3120" s="219">
        <v>44500</v>
      </c>
      <c r="B3120" s="212" t="s">
        <v>4548</v>
      </c>
      <c r="C3120" s="219" t="s">
        <v>134</v>
      </c>
      <c r="D3120" s="219" t="s">
        <v>285</v>
      </c>
      <c r="E3120" s="348">
        <f t="shared" si="48"/>
        <v>14.38</v>
      </c>
      <c r="F3120" s="220">
        <v>14.38</v>
      </c>
      <c r="G3120" s="220">
        <v>22.92</v>
      </c>
    </row>
    <row r="3121" spans="1:7">
      <c r="A3121" s="219">
        <v>41040</v>
      </c>
      <c r="B3121" s="212" t="s">
        <v>4549</v>
      </c>
      <c r="C3121" s="219" t="s">
        <v>426</v>
      </c>
      <c r="D3121" s="219" t="s">
        <v>285</v>
      </c>
      <c r="E3121" s="348">
        <f t="shared" si="48"/>
        <v>2535.35</v>
      </c>
      <c r="F3121" s="220">
        <v>2535.35</v>
      </c>
      <c r="G3121" s="220">
        <v>4017.1</v>
      </c>
    </row>
    <row r="3122" spans="1:7">
      <c r="A3122" s="219">
        <v>4238</v>
      </c>
      <c r="B3122" s="212" t="s">
        <v>1234</v>
      </c>
      <c r="C3122" s="219" t="s">
        <v>134</v>
      </c>
      <c r="D3122" s="219" t="s">
        <v>285</v>
      </c>
      <c r="E3122" s="348">
        <f t="shared" si="48"/>
        <v>15.49</v>
      </c>
      <c r="F3122" s="220">
        <v>15.49</v>
      </c>
      <c r="G3122" s="220">
        <v>23.33</v>
      </c>
    </row>
    <row r="3123" spans="1:7">
      <c r="A3123" s="219">
        <v>41012</v>
      </c>
      <c r="B3123" s="212" t="s">
        <v>4550</v>
      </c>
      <c r="C3123" s="219" t="s">
        <v>426</v>
      </c>
      <c r="D3123" s="219" t="s">
        <v>285</v>
      </c>
      <c r="E3123" s="348">
        <f t="shared" si="48"/>
        <v>2729.85</v>
      </c>
      <c r="F3123" s="220">
        <v>2729.85</v>
      </c>
      <c r="G3123" s="220">
        <v>4088.45</v>
      </c>
    </row>
    <row r="3124" spans="1:7">
      <c r="A3124" s="219">
        <v>4233</v>
      </c>
      <c r="B3124" s="212" t="s">
        <v>4551</v>
      </c>
      <c r="C3124" s="219" t="s">
        <v>134</v>
      </c>
      <c r="D3124" s="219" t="s">
        <v>285</v>
      </c>
      <c r="E3124" s="348">
        <f t="shared" si="48"/>
        <v>26.86</v>
      </c>
      <c r="F3124" s="220">
        <v>26.86</v>
      </c>
      <c r="G3124" s="220">
        <v>31.69</v>
      </c>
    </row>
    <row r="3125" spans="1:7">
      <c r="A3125" s="219">
        <v>41001</v>
      </c>
      <c r="B3125" s="212" t="s">
        <v>4552</v>
      </c>
      <c r="C3125" s="219" t="s">
        <v>426</v>
      </c>
      <c r="D3125" s="219" t="s">
        <v>285</v>
      </c>
      <c r="E3125" s="348">
        <f t="shared" si="48"/>
        <v>4736.03</v>
      </c>
      <c r="F3125" s="220">
        <v>4736.03</v>
      </c>
      <c r="G3125" s="220">
        <v>5552.06</v>
      </c>
    </row>
    <row r="3126" spans="1:7">
      <c r="A3126" s="219">
        <v>2</v>
      </c>
      <c r="B3126" s="212" t="s">
        <v>4553</v>
      </c>
      <c r="C3126" s="219" t="s">
        <v>58</v>
      </c>
      <c r="D3126" s="219" t="s">
        <v>285</v>
      </c>
      <c r="E3126" s="348">
        <f t="shared" si="48"/>
        <v>16.07</v>
      </c>
      <c r="F3126" s="220">
        <v>16.07</v>
      </c>
      <c r="G3126" s="220">
        <v>22.9</v>
      </c>
    </row>
    <row r="3127" spans="1:7">
      <c r="A3127" s="219">
        <v>14221</v>
      </c>
      <c r="B3127" s="212" t="s">
        <v>4554</v>
      </c>
      <c r="C3127" s="219" t="s">
        <v>23</v>
      </c>
      <c r="D3127" s="219" t="s">
        <v>285</v>
      </c>
      <c r="E3127" s="348">
        <f t="shared" si="48"/>
        <v>612686.64</v>
      </c>
      <c r="F3127" s="220"/>
      <c r="G3127" s="220">
        <v>612686.64</v>
      </c>
    </row>
    <row r="3128" spans="1:7">
      <c r="A3128" s="219">
        <v>36517</v>
      </c>
      <c r="B3128" s="212" t="s">
        <v>4555</v>
      </c>
      <c r="C3128" s="219" t="s">
        <v>23</v>
      </c>
      <c r="D3128" s="219" t="s">
        <v>285</v>
      </c>
      <c r="E3128" s="348">
        <f t="shared" si="48"/>
        <v>590520</v>
      </c>
      <c r="F3128" s="220"/>
      <c r="G3128" s="220">
        <v>590520</v>
      </c>
    </row>
    <row r="3129" spans="1:7">
      <c r="A3129" s="219">
        <v>4262</v>
      </c>
      <c r="B3129" s="212" t="s">
        <v>4556</v>
      </c>
      <c r="C3129" s="219" t="s">
        <v>23</v>
      </c>
      <c r="D3129" s="219" t="s">
        <v>1699</v>
      </c>
      <c r="E3129" s="348">
        <f t="shared" si="48"/>
        <v>665000</v>
      </c>
      <c r="F3129" s="220"/>
      <c r="G3129" s="220">
        <v>665000</v>
      </c>
    </row>
    <row r="3130" spans="1:7">
      <c r="A3130" s="219">
        <v>4263</v>
      </c>
      <c r="B3130" s="212" t="s">
        <v>4557</v>
      </c>
      <c r="C3130" s="219" t="s">
        <v>23</v>
      </c>
      <c r="D3130" s="219" t="s">
        <v>285</v>
      </c>
      <c r="E3130" s="348">
        <f t="shared" si="48"/>
        <v>922133.28</v>
      </c>
      <c r="F3130" s="220"/>
      <c r="G3130" s="220">
        <v>922133.28</v>
      </c>
    </row>
    <row r="3131" spans="1:7">
      <c r="A3131" s="219">
        <v>36518</v>
      </c>
      <c r="B3131" s="212" t="s">
        <v>4558</v>
      </c>
      <c r="C3131" s="219" t="s">
        <v>23</v>
      </c>
      <c r="D3131" s="219" t="s">
        <v>285</v>
      </c>
      <c r="E3131" s="348">
        <f t="shared" si="48"/>
        <v>1049813.28</v>
      </c>
      <c r="F3131" s="220"/>
      <c r="G3131" s="220">
        <v>1049813.28</v>
      </c>
    </row>
    <row r="3132" spans="1:7">
      <c r="A3132" s="219">
        <v>38402</v>
      </c>
      <c r="B3132" s="212" t="s">
        <v>4559</v>
      </c>
      <c r="C3132" s="219" t="s">
        <v>23</v>
      </c>
      <c r="D3132" s="219" t="s">
        <v>285</v>
      </c>
      <c r="E3132" s="348">
        <f t="shared" si="48"/>
        <v>14.52</v>
      </c>
      <c r="F3132" s="220">
        <v>14.52</v>
      </c>
      <c r="G3132" s="220">
        <v>8.61</v>
      </c>
    </row>
    <row r="3133" spans="1:7">
      <c r="A3133" s="219">
        <v>3412</v>
      </c>
      <c r="B3133" s="212" t="s">
        <v>4560</v>
      </c>
      <c r="C3133" s="219" t="s">
        <v>53</v>
      </c>
      <c r="D3133" s="219" t="s">
        <v>285</v>
      </c>
      <c r="E3133" s="348">
        <f t="shared" si="48"/>
        <v>20.37</v>
      </c>
      <c r="F3133" s="220"/>
      <c r="G3133" s="220">
        <v>20.37</v>
      </c>
    </row>
    <row r="3134" spans="1:7">
      <c r="A3134" s="219">
        <v>3413</v>
      </c>
      <c r="B3134" s="212" t="s">
        <v>4561</v>
      </c>
      <c r="C3134" s="219" t="s">
        <v>53</v>
      </c>
      <c r="D3134" s="219" t="s">
        <v>285</v>
      </c>
      <c r="E3134" s="348">
        <f t="shared" si="48"/>
        <v>45.86</v>
      </c>
      <c r="F3134" s="220"/>
      <c r="G3134" s="220">
        <v>45.86</v>
      </c>
    </row>
    <row r="3135" spans="1:7">
      <c r="A3135" s="219">
        <v>39744</v>
      </c>
      <c r="B3135" s="212" t="s">
        <v>4562</v>
      </c>
      <c r="C3135" s="219" t="s">
        <v>53</v>
      </c>
      <c r="D3135" s="219" t="s">
        <v>285</v>
      </c>
      <c r="E3135" s="348">
        <f t="shared" si="48"/>
        <v>35.61</v>
      </c>
      <c r="F3135" s="220"/>
      <c r="G3135" s="220">
        <v>35.61</v>
      </c>
    </row>
    <row r="3136" spans="1:7">
      <c r="A3136" s="219">
        <v>39745</v>
      </c>
      <c r="B3136" s="212" t="s">
        <v>4563</v>
      </c>
      <c r="C3136" s="219" t="s">
        <v>53</v>
      </c>
      <c r="D3136" s="219" t="s">
        <v>285</v>
      </c>
      <c r="E3136" s="348">
        <f t="shared" si="48"/>
        <v>75.150000000000006</v>
      </c>
      <c r="F3136" s="220"/>
      <c r="G3136" s="220">
        <v>75.150000000000006</v>
      </c>
    </row>
    <row r="3137" spans="1:7">
      <c r="A3137" s="219">
        <v>39637</v>
      </c>
      <c r="B3137" s="212" t="s">
        <v>4564</v>
      </c>
      <c r="C3137" s="219" t="s">
        <v>53</v>
      </c>
      <c r="D3137" s="219" t="s">
        <v>285</v>
      </c>
      <c r="E3137" s="348">
        <f t="shared" si="48"/>
        <v>94.32</v>
      </c>
      <c r="F3137" s="220">
        <v>94.32</v>
      </c>
      <c r="G3137" s="220">
        <v>87.86</v>
      </c>
    </row>
    <row r="3138" spans="1:7">
      <c r="A3138" s="219">
        <v>39638</v>
      </c>
      <c r="B3138" s="212" t="s">
        <v>4565</v>
      </c>
      <c r="C3138" s="219" t="s">
        <v>53</v>
      </c>
      <c r="D3138" s="219" t="s">
        <v>285</v>
      </c>
      <c r="E3138" s="348">
        <f t="shared" si="48"/>
        <v>106.73</v>
      </c>
      <c r="F3138" s="220">
        <v>106.73</v>
      </c>
      <c r="G3138" s="220">
        <v>99.42</v>
      </c>
    </row>
    <row r="3139" spans="1:7">
      <c r="A3139" s="219">
        <v>39639</v>
      </c>
      <c r="B3139" s="212" t="s">
        <v>4566</v>
      </c>
      <c r="C3139" s="219" t="s">
        <v>53</v>
      </c>
      <c r="D3139" s="219" t="s">
        <v>285</v>
      </c>
      <c r="E3139" s="348">
        <f t="shared" si="48"/>
        <v>161.03</v>
      </c>
      <c r="F3139" s="220">
        <v>161.03</v>
      </c>
      <c r="G3139" s="220">
        <v>150</v>
      </c>
    </row>
    <row r="3140" spans="1:7">
      <c r="A3140" s="219">
        <v>39517</v>
      </c>
      <c r="B3140" s="212" t="s">
        <v>4567</v>
      </c>
      <c r="C3140" s="219" t="s">
        <v>53</v>
      </c>
      <c r="D3140" s="219" t="s">
        <v>285</v>
      </c>
      <c r="E3140" s="348">
        <f t="shared" si="48"/>
        <v>179.46</v>
      </c>
      <c r="F3140" s="220">
        <v>179.46</v>
      </c>
      <c r="G3140" s="220">
        <v>233.59</v>
      </c>
    </row>
    <row r="3141" spans="1:7">
      <c r="A3141" s="219">
        <v>39518</v>
      </c>
      <c r="B3141" s="212" t="s">
        <v>4568</v>
      </c>
      <c r="C3141" s="219" t="s">
        <v>53</v>
      </c>
      <c r="D3141" s="219" t="s">
        <v>285</v>
      </c>
      <c r="E3141" s="348">
        <f t="shared" si="48"/>
        <v>212.75</v>
      </c>
      <c r="F3141" s="220">
        <v>212.75</v>
      </c>
      <c r="G3141" s="220">
        <v>276.92</v>
      </c>
    </row>
    <row r="3142" spans="1:7">
      <c r="A3142" s="219">
        <v>38366</v>
      </c>
      <c r="B3142" s="212" t="s">
        <v>4569</v>
      </c>
      <c r="C3142" s="219" t="s">
        <v>53</v>
      </c>
      <c r="D3142" s="219" t="s">
        <v>285</v>
      </c>
      <c r="E3142" s="348">
        <f t="shared" si="48"/>
        <v>4.58</v>
      </c>
      <c r="F3142" s="220">
        <v>4.58</v>
      </c>
      <c r="G3142" s="220">
        <v>5.88</v>
      </c>
    </row>
    <row r="3143" spans="1:7">
      <c r="A3143" s="219">
        <v>11703</v>
      </c>
      <c r="B3143" s="212" t="s">
        <v>4570</v>
      </c>
      <c r="C3143" s="219" t="s">
        <v>23</v>
      </c>
      <c r="D3143" s="219" t="s">
        <v>285</v>
      </c>
      <c r="E3143" s="348">
        <f t="shared" si="48"/>
        <v>24.57</v>
      </c>
      <c r="F3143" s="220">
        <v>24.57</v>
      </c>
      <c r="G3143" s="220">
        <v>47.19</v>
      </c>
    </row>
    <row r="3144" spans="1:7">
      <c r="A3144" s="219">
        <v>37400</v>
      </c>
      <c r="B3144" s="212" t="s">
        <v>1511</v>
      </c>
      <c r="C3144" s="219" t="s">
        <v>23</v>
      </c>
      <c r="D3144" s="219" t="s">
        <v>285</v>
      </c>
      <c r="E3144" s="348">
        <f t="shared" si="48"/>
        <v>97.25</v>
      </c>
      <c r="F3144" s="220">
        <v>97.25</v>
      </c>
      <c r="G3144" s="220">
        <v>57.15</v>
      </c>
    </row>
    <row r="3145" spans="1:7">
      <c r="A3145" s="219">
        <v>25400</v>
      </c>
      <c r="B3145" s="212" t="s">
        <v>4571</v>
      </c>
      <c r="C3145" s="219" t="s">
        <v>23</v>
      </c>
      <c r="D3145" s="219" t="s">
        <v>285</v>
      </c>
      <c r="E3145" s="348">
        <f t="shared" si="48"/>
        <v>3550.48</v>
      </c>
      <c r="F3145" s="220">
        <v>3550.48</v>
      </c>
      <c r="G3145" s="220">
        <v>2335.73</v>
      </c>
    </row>
    <row r="3146" spans="1:7">
      <c r="A3146" s="219">
        <v>4276</v>
      </c>
      <c r="B3146" s="212" t="s">
        <v>4572</v>
      </c>
      <c r="C3146" s="219" t="s">
        <v>23</v>
      </c>
      <c r="D3146" s="219" t="s">
        <v>285</v>
      </c>
      <c r="E3146" s="348">
        <f t="shared" si="48"/>
        <v>205.44</v>
      </c>
      <c r="F3146" s="220">
        <v>205.44</v>
      </c>
      <c r="G3146" s="220">
        <v>206.11</v>
      </c>
    </row>
    <row r="3147" spans="1:7">
      <c r="A3147" s="219">
        <v>4273</v>
      </c>
      <c r="B3147" s="212" t="s">
        <v>4573</v>
      </c>
      <c r="C3147" s="219" t="s">
        <v>23</v>
      </c>
      <c r="D3147" s="219" t="s">
        <v>285</v>
      </c>
      <c r="E3147" s="348">
        <f t="shared" si="48"/>
        <v>373</v>
      </c>
      <c r="F3147" s="220">
        <v>373</v>
      </c>
      <c r="G3147" s="220">
        <v>374.21</v>
      </c>
    </row>
    <row r="3148" spans="1:7">
      <c r="A3148" s="219">
        <v>4274</v>
      </c>
      <c r="B3148" s="212" t="s">
        <v>4574</v>
      </c>
      <c r="C3148" s="219" t="s">
        <v>23</v>
      </c>
      <c r="D3148" s="219" t="s">
        <v>1699</v>
      </c>
      <c r="E3148" s="348">
        <f t="shared" ref="E3148:E3211" si="49">IF(F3148=0,G3148,F3148)</f>
        <v>136.46</v>
      </c>
      <c r="F3148" s="220">
        <v>136.46</v>
      </c>
      <c r="G3148" s="220">
        <v>136.9</v>
      </c>
    </row>
    <row r="3149" spans="1:7">
      <c r="A3149" s="219">
        <v>39438</v>
      </c>
      <c r="B3149" s="212" t="s">
        <v>4575</v>
      </c>
      <c r="C3149" s="219" t="s">
        <v>23</v>
      </c>
      <c r="D3149" s="219" t="s">
        <v>285</v>
      </c>
      <c r="E3149" s="348">
        <f t="shared" si="49"/>
        <v>0.3</v>
      </c>
      <c r="F3149" s="220"/>
      <c r="G3149" s="220">
        <v>0.3</v>
      </c>
    </row>
    <row r="3150" spans="1:7">
      <c r="A3150" s="219">
        <v>4379</v>
      </c>
      <c r="B3150" s="212" t="s">
        <v>4576</v>
      </c>
      <c r="C3150" s="219" t="s">
        <v>23</v>
      </c>
      <c r="D3150" s="219" t="s">
        <v>285</v>
      </c>
      <c r="E3150" s="348">
        <f t="shared" si="49"/>
        <v>0.06</v>
      </c>
      <c r="F3150" s="220"/>
      <c r="G3150" s="220">
        <v>0.06</v>
      </c>
    </row>
    <row r="3151" spans="1:7">
      <c r="A3151" s="219">
        <v>4377</v>
      </c>
      <c r="B3151" s="212" t="s">
        <v>1316</v>
      </c>
      <c r="C3151" s="219" t="s">
        <v>23</v>
      </c>
      <c r="D3151" s="219" t="s">
        <v>285</v>
      </c>
      <c r="E3151" s="348">
        <f t="shared" si="49"/>
        <v>0.21</v>
      </c>
      <c r="F3151" s="220"/>
      <c r="G3151" s="220">
        <v>0.21</v>
      </c>
    </row>
    <row r="3152" spans="1:7">
      <c r="A3152" s="219">
        <v>4356</v>
      </c>
      <c r="B3152" s="212" t="s">
        <v>4577</v>
      </c>
      <c r="C3152" s="219" t="s">
        <v>23</v>
      </c>
      <c r="D3152" s="219" t="s">
        <v>285</v>
      </c>
      <c r="E3152" s="348">
        <f t="shared" si="49"/>
        <v>0.3</v>
      </c>
      <c r="F3152" s="220"/>
      <c r="G3152" s="220">
        <v>0.3</v>
      </c>
    </row>
    <row r="3153" spans="1:7">
      <c r="A3153" s="219">
        <v>13246</v>
      </c>
      <c r="B3153" s="212" t="s">
        <v>4578</v>
      </c>
      <c r="C3153" s="219" t="s">
        <v>23</v>
      </c>
      <c r="D3153" s="219" t="s">
        <v>285</v>
      </c>
      <c r="E3153" s="348">
        <f t="shared" si="49"/>
        <v>0.52</v>
      </c>
      <c r="F3153" s="220"/>
      <c r="G3153" s="220">
        <v>0.52</v>
      </c>
    </row>
    <row r="3154" spans="1:7">
      <c r="A3154" s="219">
        <v>13294</v>
      </c>
      <c r="B3154" s="212" t="s">
        <v>4579</v>
      </c>
      <c r="C3154" s="219" t="s">
        <v>23</v>
      </c>
      <c r="D3154" s="219" t="s">
        <v>285</v>
      </c>
      <c r="E3154" s="348">
        <f t="shared" si="49"/>
        <v>1.73</v>
      </c>
      <c r="F3154" s="220"/>
      <c r="G3154" s="220">
        <v>1.73</v>
      </c>
    </row>
    <row r="3155" spans="1:7">
      <c r="A3155" s="219">
        <v>11963</v>
      </c>
      <c r="B3155" s="212" t="s">
        <v>4580</v>
      </c>
      <c r="C3155" s="219" t="s">
        <v>23</v>
      </c>
      <c r="D3155" s="219" t="s">
        <v>285</v>
      </c>
      <c r="E3155" s="348">
        <f t="shared" si="49"/>
        <v>10.93</v>
      </c>
      <c r="F3155" s="220"/>
      <c r="G3155" s="220">
        <v>10.93</v>
      </c>
    </row>
    <row r="3156" spans="1:7">
      <c r="A3156" s="219">
        <v>11964</v>
      </c>
      <c r="B3156" s="212" t="s">
        <v>532</v>
      </c>
      <c r="C3156" s="219" t="s">
        <v>23</v>
      </c>
      <c r="D3156" s="219" t="s">
        <v>285</v>
      </c>
      <c r="E3156" s="348">
        <f t="shared" si="49"/>
        <v>2.76</v>
      </c>
      <c r="F3156" s="220"/>
      <c r="G3156" s="220">
        <v>2.76</v>
      </c>
    </row>
    <row r="3157" spans="1:7">
      <c r="A3157" s="219">
        <v>4346</v>
      </c>
      <c r="B3157" s="212" t="s">
        <v>1559</v>
      </c>
      <c r="C3157" s="219" t="s">
        <v>23</v>
      </c>
      <c r="D3157" s="219" t="s">
        <v>285</v>
      </c>
      <c r="E3157" s="348">
        <f t="shared" si="49"/>
        <v>11.71</v>
      </c>
      <c r="F3157" s="220"/>
      <c r="G3157" s="220">
        <v>11.71</v>
      </c>
    </row>
    <row r="3158" spans="1:7">
      <c r="A3158" s="219">
        <v>11955</v>
      </c>
      <c r="B3158" s="212" t="s">
        <v>4581</v>
      </c>
      <c r="C3158" s="219" t="s">
        <v>23</v>
      </c>
      <c r="D3158" s="219" t="s">
        <v>285</v>
      </c>
      <c r="E3158" s="348">
        <f t="shared" si="49"/>
        <v>5.13</v>
      </c>
      <c r="F3158" s="220"/>
      <c r="G3158" s="220">
        <v>5.13</v>
      </c>
    </row>
    <row r="3159" spans="1:7">
      <c r="A3159" s="219">
        <v>11960</v>
      </c>
      <c r="B3159" s="212" t="s">
        <v>4582</v>
      </c>
      <c r="C3159" s="219" t="s">
        <v>23</v>
      </c>
      <c r="D3159" s="219" t="s">
        <v>285</v>
      </c>
      <c r="E3159" s="348">
        <f t="shared" si="49"/>
        <v>0.17</v>
      </c>
      <c r="F3159" s="220"/>
      <c r="G3159" s="220">
        <v>0.17</v>
      </c>
    </row>
    <row r="3160" spans="1:7">
      <c r="A3160" s="219">
        <v>4333</v>
      </c>
      <c r="B3160" s="212" t="s">
        <v>4583</v>
      </c>
      <c r="C3160" s="219" t="s">
        <v>23</v>
      </c>
      <c r="D3160" s="219" t="s">
        <v>285</v>
      </c>
      <c r="E3160" s="348">
        <f t="shared" si="49"/>
        <v>0.3</v>
      </c>
      <c r="F3160" s="220"/>
      <c r="G3160" s="220">
        <v>0.3</v>
      </c>
    </row>
    <row r="3161" spans="1:7">
      <c r="A3161" s="219">
        <v>4358</v>
      </c>
      <c r="B3161" s="212" t="s">
        <v>4584</v>
      </c>
      <c r="C3161" s="219" t="s">
        <v>23</v>
      </c>
      <c r="D3161" s="219" t="s">
        <v>285</v>
      </c>
      <c r="E3161" s="348">
        <f t="shared" si="49"/>
        <v>2.34</v>
      </c>
      <c r="F3161" s="220"/>
      <c r="G3161" s="220">
        <v>2.34</v>
      </c>
    </row>
    <row r="3162" spans="1:7">
      <c r="A3162" s="219">
        <v>39435</v>
      </c>
      <c r="B3162" s="212" t="s">
        <v>177</v>
      </c>
      <c r="C3162" s="219" t="s">
        <v>23</v>
      </c>
      <c r="D3162" s="219" t="s">
        <v>285</v>
      </c>
      <c r="E3162" s="348">
        <f t="shared" si="49"/>
        <v>0.12</v>
      </c>
      <c r="F3162" s="220"/>
      <c r="G3162" s="220">
        <v>0.12</v>
      </c>
    </row>
    <row r="3163" spans="1:7">
      <c r="A3163" s="219">
        <v>39436</v>
      </c>
      <c r="B3163" s="212" t="s">
        <v>4585</v>
      </c>
      <c r="C3163" s="219" t="s">
        <v>23</v>
      </c>
      <c r="D3163" s="219" t="s">
        <v>285</v>
      </c>
      <c r="E3163" s="348">
        <f t="shared" si="49"/>
        <v>0.2</v>
      </c>
      <c r="F3163" s="220"/>
      <c r="G3163" s="220">
        <v>0.2</v>
      </c>
    </row>
    <row r="3164" spans="1:7">
      <c r="A3164" s="219">
        <v>39437</v>
      </c>
      <c r="B3164" s="212" t="s">
        <v>337</v>
      </c>
      <c r="C3164" s="219" t="s">
        <v>23</v>
      </c>
      <c r="D3164" s="219" t="s">
        <v>285</v>
      </c>
      <c r="E3164" s="348">
        <f t="shared" si="49"/>
        <v>0.26</v>
      </c>
      <c r="F3164" s="220"/>
      <c r="G3164" s="220">
        <v>0.26</v>
      </c>
    </row>
    <row r="3165" spans="1:7">
      <c r="A3165" s="219">
        <v>39439</v>
      </c>
      <c r="B3165" s="212" t="s">
        <v>4586</v>
      </c>
      <c r="C3165" s="219" t="s">
        <v>23</v>
      </c>
      <c r="D3165" s="219" t="s">
        <v>285</v>
      </c>
      <c r="E3165" s="348">
        <f t="shared" si="49"/>
        <v>0.18</v>
      </c>
      <c r="F3165" s="220"/>
      <c r="G3165" s="220">
        <v>0.18</v>
      </c>
    </row>
    <row r="3166" spans="1:7">
      <c r="A3166" s="219">
        <v>39440</v>
      </c>
      <c r="B3166" s="212" t="s">
        <v>4587</v>
      </c>
      <c r="C3166" s="219" t="s">
        <v>23</v>
      </c>
      <c r="D3166" s="219" t="s">
        <v>285</v>
      </c>
      <c r="E3166" s="348">
        <f t="shared" si="49"/>
        <v>0.23</v>
      </c>
      <c r="F3166" s="220"/>
      <c r="G3166" s="220">
        <v>0.23</v>
      </c>
    </row>
    <row r="3167" spans="1:7">
      <c r="A3167" s="219">
        <v>39441</v>
      </c>
      <c r="B3167" s="212" t="s">
        <v>4588</v>
      </c>
      <c r="C3167" s="219" t="s">
        <v>23</v>
      </c>
      <c r="D3167" s="219" t="s">
        <v>285</v>
      </c>
      <c r="E3167" s="348">
        <f t="shared" si="49"/>
        <v>0.28999999999999998</v>
      </c>
      <c r="F3167" s="220"/>
      <c r="G3167" s="220">
        <v>0.28999999999999998</v>
      </c>
    </row>
    <row r="3168" spans="1:7">
      <c r="A3168" s="219">
        <v>39442</v>
      </c>
      <c r="B3168" s="212" t="s">
        <v>4589</v>
      </c>
      <c r="C3168" s="219" t="s">
        <v>23</v>
      </c>
      <c r="D3168" s="219" t="s">
        <v>285</v>
      </c>
      <c r="E3168" s="348">
        <f t="shared" si="49"/>
        <v>0.21</v>
      </c>
      <c r="F3168" s="220"/>
      <c r="G3168" s="220">
        <v>0.21</v>
      </c>
    </row>
    <row r="3169" spans="1:7">
      <c r="A3169" s="219">
        <v>39443</v>
      </c>
      <c r="B3169" s="212" t="s">
        <v>338</v>
      </c>
      <c r="C3169" s="219" t="s">
        <v>23</v>
      </c>
      <c r="D3169" s="219" t="s">
        <v>285</v>
      </c>
      <c r="E3169" s="348">
        <f t="shared" si="49"/>
        <v>0.28000000000000003</v>
      </c>
      <c r="F3169" s="220"/>
      <c r="G3169" s="220">
        <v>0.28000000000000003</v>
      </c>
    </row>
    <row r="3170" spans="1:7">
      <c r="A3170" s="219">
        <v>4329</v>
      </c>
      <c r="B3170" s="212" t="s">
        <v>4590</v>
      </c>
      <c r="C3170" s="219" t="s">
        <v>23</v>
      </c>
      <c r="D3170" s="219" t="s">
        <v>1699</v>
      </c>
      <c r="E3170" s="348">
        <f t="shared" si="49"/>
        <v>2.5</v>
      </c>
      <c r="F3170" s="220"/>
      <c r="G3170" s="220">
        <v>2.5</v>
      </c>
    </row>
    <row r="3171" spans="1:7">
      <c r="A3171" s="219">
        <v>436</v>
      </c>
      <c r="B3171" s="212" t="s">
        <v>4591</v>
      </c>
      <c r="C3171" s="219" t="s">
        <v>23</v>
      </c>
      <c r="D3171" s="219" t="s">
        <v>285</v>
      </c>
      <c r="E3171" s="348">
        <f t="shared" si="49"/>
        <v>12.13</v>
      </c>
      <c r="F3171" s="220"/>
      <c r="G3171" s="220">
        <v>12.13</v>
      </c>
    </row>
    <row r="3172" spans="1:7">
      <c r="A3172" s="219">
        <v>442</v>
      </c>
      <c r="B3172" s="212" t="s">
        <v>4592</v>
      </c>
      <c r="C3172" s="219" t="s">
        <v>23</v>
      </c>
      <c r="D3172" s="219" t="s">
        <v>285</v>
      </c>
      <c r="E3172" s="348">
        <f t="shared" si="49"/>
        <v>7.17</v>
      </c>
      <c r="F3172" s="220"/>
      <c r="G3172" s="220">
        <v>7.17</v>
      </c>
    </row>
    <row r="3173" spans="1:7">
      <c r="A3173" s="219">
        <v>4383</v>
      </c>
      <c r="B3173" s="212" t="s">
        <v>4593</v>
      </c>
      <c r="C3173" s="219" t="s">
        <v>23</v>
      </c>
      <c r="D3173" s="219" t="s">
        <v>285</v>
      </c>
      <c r="E3173" s="348">
        <f t="shared" si="49"/>
        <v>22.6</v>
      </c>
      <c r="F3173" s="220"/>
      <c r="G3173" s="220">
        <v>22.6</v>
      </c>
    </row>
    <row r="3174" spans="1:7">
      <c r="A3174" s="219">
        <v>4344</v>
      </c>
      <c r="B3174" s="212" t="s">
        <v>4594</v>
      </c>
      <c r="C3174" s="219" t="s">
        <v>23</v>
      </c>
      <c r="D3174" s="219" t="s">
        <v>285</v>
      </c>
      <c r="E3174" s="348">
        <f t="shared" si="49"/>
        <v>23.69</v>
      </c>
      <c r="F3174" s="220"/>
      <c r="G3174" s="220">
        <v>23.69</v>
      </c>
    </row>
    <row r="3175" spans="1:7">
      <c r="A3175" s="219">
        <v>4335</v>
      </c>
      <c r="B3175" s="212" t="s">
        <v>4595</v>
      </c>
      <c r="C3175" s="219" t="s">
        <v>23</v>
      </c>
      <c r="D3175" s="219" t="s">
        <v>285</v>
      </c>
      <c r="E3175" s="348">
        <f t="shared" si="49"/>
        <v>15.91</v>
      </c>
      <c r="F3175" s="220"/>
      <c r="G3175" s="220">
        <v>15.91</v>
      </c>
    </row>
    <row r="3176" spans="1:7">
      <c r="A3176" s="219">
        <v>4334</v>
      </c>
      <c r="B3176" s="212" t="s">
        <v>4596</v>
      </c>
      <c r="C3176" s="219" t="s">
        <v>23</v>
      </c>
      <c r="D3176" s="219" t="s">
        <v>285</v>
      </c>
      <c r="E3176" s="348">
        <f t="shared" si="49"/>
        <v>21.82</v>
      </c>
      <c r="F3176" s="220"/>
      <c r="G3176" s="220">
        <v>21.82</v>
      </c>
    </row>
    <row r="3177" spans="1:7">
      <c r="A3177" s="219">
        <v>11953</v>
      </c>
      <c r="B3177" s="212" t="s">
        <v>4597</v>
      </c>
      <c r="C3177" s="219" t="s">
        <v>23</v>
      </c>
      <c r="D3177" s="219" t="s">
        <v>285</v>
      </c>
      <c r="E3177" s="348">
        <f t="shared" si="49"/>
        <v>3.76</v>
      </c>
      <c r="F3177" s="220"/>
      <c r="G3177" s="220">
        <v>3.76</v>
      </c>
    </row>
    <row r="3178" spans="1:7">
      <c r="A3178" s="219">
        <v>4343</v>
      </c>
      <c r="B3178" s="212" t="s">
        <v>4598</v>
      </c>
      <c r="C3178" s="219" t="s">
        <v>23</v>
      </c>
      <c r="D3178" s="219" t="s">
        <v>285</v>
      </c>
      <c r="E3178" s="348">
        <f t="shared" si="49"/>
        <v>5.36</v>
      </c>
      <c r="F3178" s="220"/>
      <c r="G3178" s="220">
        <v>5.36</v>
      </c>
    </row>
    <row r="3179" spans="1:7">
      <c r="A3179" s="219">
        <v>430</v>
      </c>
      <c r="B3179" s="212" t="s">
        <v>4599</v>
      </c>
      <c r="C3179" s="219" t="s">
        <v>23</v>
      </c>
      <c r="D3179" s="219" t="s">
        <v>285</v>
      </c>
      <c r="E3179" s="348">
        <f t="shared" si="49"/>
        <v>10.85</v>
      </c>
      <c r="F3179" s="220"/>
      <c r="G3179" s="220">
        <v>10.85</v>
      </c>
    </row>
    <row r="3180" spans="1:7">
      <c r="A3180" s="219">
        <v>441</v>
      </c>
      <c r="B3180" s="212" t="s">
        <v>4600</v>
      </c>
      <c r="C3180" s="219" t="s">
        <v>23</v>
      </c>
      <c r="D3180" s="219" t="s">
        <v>285</v>
      </c>
      <c r="E3180" s="348">
        <f t="shared" si="49"/>
        <v>11.94</v>
      </c>
      <c r="F3180" s="220"/>
      <c r="G3180" s="220">
        <v>11.94</v>
      </c>
    </row>
    <row r="3181" spans="1:7">
      <c r="A3181" s="219">
        <v>431</v>
      </c>
      <c r="B3181" s="212" t="s">
        <v>4601</v>
      </c>
      <c r="C3181" s="219" t="s">
        <v>23</v>
      </c>
      <c r="D3181" s="219" t="s">
        <v>285</v>
      </c>
      <c r="E3181" s="348">
        <f t="shared" si="49"/>
        <v>14.42</v>
      </c>
      <c r="F3181" s="220"/>
      <c r="G3181" s="220">
        <v>14.42</v>
      </c>
    </row>
    <row r="3182" spans="1:7">
      <c r="A3182" s="219">
        <v>432</v>
      </c>
      <c r="B3182" s="212" t="s">
        <v>4602</v>
      </c>
      <c r="C3182" s="219" t="s">
        <v>23</v>
      </c>
      <c r="D3182" s="219" t="s">
        <v>285</v>
      </c>
      <c r="E3182" s="348">
        <f t="shared" si="49"/>
        <v>15.91</v>
      </c>
      <c r="F3182" s="220"/>
      <c r="G3182" s="220">
        <v>15.91</v>
      </c>
    </row>
    <row r="3183" spans="1:7">
      <c r="A3183" s="219">
        <v>429</v>
      </c>
      <c r="B3183" s="212" t="s">
        <v>4603</v>
      </c>
      <c r="C3183" s="219" t="s">
        <v>23</v>
      </c>
      <c r="D3183" s="219" t="s">
        <v>285</v>
      </c>
      <c r="E3183" s="348">
        <f t="shared" si="49"/>
        <v>21.45</v>
      </c>
      <c r="F3183" s="220"/>
      <c r="G3183" s="220">
        <v>21.45</v>
      </c>
    </row>
    <row r="3184" spans="1:7">
      <c r="A3184" s="219">
        <v>439</v>
      </c>
      <c r="B3184" s="212" t="s">
        <v>4604</v>
      </c>
      <c r="C3184" s="219" t="s">
        <v>23</v>
      </c>
      <c r="D3184" s="219" t="s">
        <v>285</v>
      </c>
      <c r="E3184" s="348">
        <f t="shared" si="49"/>
        <v>18.28</v>
      </c>
      <c r="F3184" s="220"/>
      <c r="G3184" s="220">
        <v>18.28</v>
      </c>
    </row>
    <row r="3185" spans="1:7">
      <c r="A3185" s="219">
        <v>433</v>
      </c>
      <c r="B3185" s="212" t="s">
        <v>4605</v>
      </c>
      <c r="C3185" s="219" t="s">
        <v>23</v>
      </c>
      <c r="D3185" s="219" t="s">
        <v>285</v>
      </c>
      <c r="E3185" s="348">
        <f t="shared" si="49"/>
        <v>21.34</v>
      </c>
      <c r="F3185" s="220"/>
      <c r="G3185" s="220">
        <v>21.34</v>
      </c>
    </row>
    <row r="3186" spans="1:7">
      <c r="A3186" s="219">
        <v>437</v>
      </c>
      <c r="B3186" s="212" t="s">
        <v>4606</v>
      </c>
      <c r="C3186" s="219" t="s">
        <v>23</v>
      </c>
      <c r="D3186" s="219" t="s">
        <v>285</v>
      </c>
      <c r="E3186" s="348">
        <f t="shared" si="49"/>
        <v>28.35</v>
      </c>
      <c r="F3186" s="220"/>
      <c r="G3186" s="220">
        <v>28.35</v>
      </c>
    </row>
    <row r="3187" spans="1:7">
      <c r="A3187" s="219">
        <v>11790</v>
      </c>
      <c r="B3187" s="212" t="s">
        <v>4607</v>
      </c>
      <c r="C3187" s="219" t="s">
        <v>23</v>
      </c>
      <c r="D3187" s="219" t="s">
        <v>285</v>
      </c>
      <c r="E3187" s="348">
        <f t="shared" si="49"/>
        <v>32.159999999999997</v>
      </c>
      <c r="F3187" s="220"/>
      <c r="G3187" s="220">
        <v>32.159999999999997</v>
      </c>
    </row>
    <row r="3188" spans="1:7">
      <c r="A3188" s="219">
        <v>428</v>
      </c>
      <c r="B3188" s="212" t="s">
        <v>4608</v>
      </c>
      <c r="C3188" s="219" t="s">
        <v>23</v>
      </c>
      <c r="D3188" s="219" t="s">
        <v>1699</v>
      </c>
      <c r="E3188" s="348">
        <f t="shared" si="49"/>
        <v>34.97</v>
      </c>
      <c r="F3188" s="220"/>
      <c r="G3188" s="220">
        <v>34.97</v>
      </c>
    </row>
    <row r="3189" spans="1:7">
      <c r="A3189" s="219">
        <v>4351</v>
      </c>
      <c r="B3189" s="212" t="s">
        <v>1320</v>
      </c>
      <c r="C3189" s="219" t="s">
        <v>23</v>
      </c>
      <c r="D3189" s="219" t="s">
        <v>285</v>
      </c>
      <c r="E3189" s="348">
        <f t="shared" si="49"/>
        <v>19.260000000000002</v>
      </c>
      <c r="F3189" s="220"/>
      <c r="G3189" s="220">
        <v>19.260000000000002</v>
      </c>
    </row>
    <row r="3190" spans="1:7">
      <c r="A3190" s="219">
        <v>4384</v>
      </c>
      <c r="B3190" s="212" t="s">
        <v>1485</v>
      </c>
      <c r="C3190" s="219" t="s">
        <v>23</v>
      </c>
      <c r="D3190" s="219" t="s">
        <v>285</v>
      </c>
      <c r="E3190" s="348">
        <f t="shared" si="49"/>
        <v>25.97</v>
      </c>
      <c r="F3190" s="220"/>
      <c r="G3190" s="220">
        <v>25.97</v>
      </c>
    </row>
    <row r="3191" spans="1:7">
      <c r="A3191" s="219">
        <v>11054</v>
      </c>
      <c r="B3191" s="212" t="s">
        <v>4609</v>
      </c>
      <c r="C3191" s="219" t="s">
        <v>23</v>
      </c>
      <c r="D3191" s="219" t="s">
        <v>285</v>
      </c>
      <c r="E3191" s="348">
        <f t="shared" si="49"/>
        <v>0.04</v>
      </c>
      <c r="F3191" s="220">
        <v>0.04</v>
      </c>
      <c r="G3191" s="220">
        <v>0.05</v>
      </c>
    </row>
    <row r="3192" spans="1:7">
      <c r="A3192" s="219">
        <v>11055</v>
      </c>
      <c r="B3192" s="212" t="s">
        <v>339</v>
      </c>
      <c r="C3192" s="219" t="s">
        <v>23</v>
      </c>
      <c r="D3192" s="219" t="s">
        <v>285</v>
      </c>
      <c r="E3192" s="348">
        <f t="shared" si="49"/>
        <v>0.06</v>
      </c>
      <c r="F3192" s="220">
        <v>0.06</v>
      </c>
      <c r="G3192" s="220">
        <v>0.08</v>
      </c>
    </row>
    <row r="3193" spans="1:7">
      <c r="A3193" s="219">
        <v>11056</v>
      </c>
      <c r="B3193" s="212" t="s">
        <v>4610</v>
      </c>
      <c r="C3193" s="219" t="s">
        <v>23</v>
      </c>
      <c r="D3193" s="219" t="s">
        <v>285</v>
      </c>
      <c r="E3193" s="348">
        <f t="shared" si="49"/>
        <v>7.0000000000000007E-2</v>
      </c>
      <c r="F3193" s="220">
        <v>7.0000000000000007E-2</v>
      </c>
      <c r="G3193" s="220">
        <v>0.08</v>
      </c>
    </row>
    <row r="3194" spans="1:7">
      <c r="A3194" s="219">
        <v>11057</v>
      </c>
      <c r="B3194" s="212" t="s">
        <v>4611</v>
      </c>
      <c r="C3194" s="219" t="s">
        <v>23</v>
      </c>
      <c r="D3194" s="219" t="s">
        <v>285</v>
      </c>
      <c r="E3194" s="348">
        <f t="shared" si="49"/>
        <v>0.15</v>
      </c>
      <c r="F3194" s="220">
        <v>0.15</v>
      </c>
      <c r="G3194" s="220">
        <v>0.17</v>
      </c>
    </row>
    <row r="3195" spans="1:7">
      <c r="A3195" s="219">
        <v>11059</v>
      </c>
      <c r="B3195" s="212" t="s">
        <v>4612</v>
      </c>
      <c r="C3195" s="219" t="s">
        <v>23</v>
      </c>
      <c r="D3195" s="219" t="s">
        <v>285</v>
      </c>
      <c r="E3195" s="348">
        <f t="shared" si="49"/>
        <v>0.28999999999999998</v>
      </c>
      <c r="F3195" s="220">
        <v>0.28999999999999998</v>
      </c>
      <c r="G3195" s="220">
        <v>0.34</v>
      </c>
    </row>
    <row r="3196" spans="1:7">
      <c r="A3196" s="219">
        <v>11058</v>
      </c>
      <c r="B3196" s="212" t="s">
        <v>4613</v>
      </c>
      <c r="C3196" s="219" t="s">
        <v>23</v>
      </c>
      <c r="D3196" s="219" t="s">
        <v>285</v>
      </c>
      <c r="E3196" s="348">
        <f t="shared" si="49"/>
        <v>0.38</v>
      </c>
      <c r="F3196" s="220">
        <v>0.38</v>
      </c>
      <c r="G3196" s="220">
        <v>0.44</v>
      </c>
    </row>
    <row r="3197" spans="1:7">
      <c r="A3197" s="219">
        <v>4320</v>
      </c>
      <c r="B3197" s="212" t="s">
        <v>4614</v>
      </c>
      <c r="C3197" s="219" t="s">
        <v>23</v>
      </c>
      <c r="D3197" s="219" t="s">
        <v>285</v>
      </c>
      <c r="E3197" s="348">
        <f t="shared" si="49"/>
        <v>3.02</v>
      </c>
      <c r="F3197" s="220">
        <v>3.02</v>
      </c>
      <c r="G3197" s="220">
        <v>3.55</v>
      </c>
    </row>
    <row r="3198" spans="1:7">
      <c r="A3198" s="219">
        <v>4318</v>
      </c>
      <c r="B3198" s="212" t="s">
        <v>4615</v>
      </c>
      <c r="C3198" s="219" t="s">
        <v>23</v>
      </c>
      <c r="D3198" s="219" t="s">
        <v>285</v>
      </c>
      <c r="E3198" s="348">
        <f t="shared" si="49"/>
        <v>1.47</v>
      </c>
      <c r="F3198" s="220">
        <v>1.47</v>
      </c>
      <c r="G3198" s="220">
        <v>1.73</v>
      </c>
    </row>
    <row r="3199" spans="1:7">
      <c r="A3199" s="219">
        <v>4380</v>
      </c>
      <c r="B3199" s="212" t="s">
        <v>4616</v>
      </c>
      <c r="C3199" s="219" t="s">
        <v>23</v>
      </c>
      <c r="D3199" s="219" t="s">
        <v>285</v>
      </c>
      <c r="E3199" s="348">
        <f t="shared" si="49"/>
        <v>1.27</v>
      </c>
      <c r="F3199" s="220">
        <v>1.27</v>
      </c>
      <c r="G3199" s="220">
        <v>1.49</v>
      </c>
    </row>
    <row r="3200" spans="1:7">
      <c r="A3200" s="219">
        <v>4299</v>
      </c>
      <c r="B3200" s="212" t="s">
        <v>4617</v>
      </c>
      <c r="C3200" s="219" t="s">
        <v>23</v>
      </c>
      <c r="D3200" s="219" t="s">
        <v>1699</v>
      </c>
      <c r="E3200" s="348">
        <f t="shared" si="49"/>
        <v>1.2</v>
      </c>
      <c r="F3200" s="220">
        <v>1.2</v>
      </c>
      <c r="G3200" s="220">
        <v>1.41</v>
      </c>
    </row>
    <row r="3201" spans="1:7">
      <c r="A3201" s="219">
        <v>4304</v>
      </c>
      <c r="B3201" s="212" t="s">
        <v>4618</v>
      </c>
      <c r="C3201" s="219" t="s">
        <v>23</v>
      </c>
      <c r="D3201" s="219" t="s">
        <v>285</v>
      </c>
      <c r="E3201" s="348">
        <f t="shared" si="49"/>
        <v>1.63</v>
      </c>
      <c r="F3201" s="220">
        <v>1.63</v>
      </c>
      <c r="G3201" s="220">
        <v>1.92</v>
      </c>
    </row>
    <row r="3202" spans="1:7">
      <c r="A3202" s="219">
        <v>4305</v>
      </c>
      <c r="B3202" s="212" t="s">
        <v>4619</v>
      </c>
      <c r="C3202" s="219" t="s">
        <v>23</v>
      </c>
      <c r="D3202" s="219" t="s">
        <v>285</v>
      </c>
      <c r="E3202" s="348">
        <f t="shared" si="49"/>
        <v>1.9</v>
      </c>
      <c r="F3202" s="220">
        <v>1.9</v>
      </c>
      <c r="G3202" s="220">
        <v>2.23</v>
      </c>
    </row>
    <row r="3203" spans="1:7">
      <c r="A3203" s="219">
        <v>4306</v>
      </c>
      <c r="B3203" s="212" t="s">
        <v>4620</v>
      </c>
      <c r="C3203" s="219" t="s">
        <v>23</v>
      </c>
      <c r="D3203" s="219" t="s">
        <v>285</v>
      </c>
      <c r="E3203" s="348">
        <f t="shared" si="49"/>
        <v>2.2000000000000002</v>
      </c>
      <c r="F3203" s="220">
        <v>2.2000000000000002</v>
      </c>
      <c r="G3203" s="220">
        <v>2.59</v>
      </c>
    </row>
    <row r="3204" spans="1:7">
      <c r="A3204" s="219">
        <v>4308</v>
      </c>
      <c r="B3204" s="212" t="s">
        <v>4621</v>
      </c>
      <c r="C3204" s="219" t="s">
        <v>23</v>
      </c>
      <c r="D3204" s="219" t="s">
        <v>285</v>
      </c>
      <c r="E3204" s="348">
        <f t="shared" si="49"/>
        <v>4.57</v>
      </c>
      <c r="F3204" s="220">
        <v>4.57</v>
      </c>
      <c r="G3204" s="220">
        <v>5.37</v>
      </c>
    </row>
    <row r="3205" spans="1:7">
      <c r="A3205" s="219">
        <v>4302</v>
      </c>
      <c r="B3205" s="212" t="s">
        <v>4622</v>
      </c>
      <c r="C3205" s="219" t="s">
        <v>23</v>
      </c>
      <c r="D3205" s="219" t="s">
        <v>285</v>
      </c>
      <c r="E3205" s="348">
        <f t="shared" si="49"/>
        <v>3.42</v>
      </c>
      <c r="F3205" s="220">
        <v>3.42</v>
      </c>
      <c r="G3205" s="220">
        <v>4.0199999999999996</v>
      </c>
    </row>
    <row r="3206" spans="1:7">
      <c r="A3206" s="219">
        <v>4300</v>
      </c>
      <c r="B3206" s="212" t="s">
        <v>4623</v>
      </c>
      <c r="C3206" s="219" t="s">
        <v>23</v>
      </c>
      <c r="D3206" s="219" t="s">
        <v>285</v>
      </c>
      <c r="E3206" s="348">
        <f t="shared" si="49"/>
        <v>0.81</v>
      </c>
      <c r="F3206" s="220">
        <v>0.81</v>
      </c>
      <c r="G3206" s="220">
        <v>0.96</v>
      </c>
    </row>
    <row r="3207" spans="1:7">
      <c r="A3207" s="219">
        <v>4301</v>
      </c>
      <c r="B3207" s="212" t="s">
        <v>4624</v>
      </c>
      <c r="C3207" s="219" t="s">
        <v>23</v>
      </c>
      <c r="D3207" s="219" t="s">
        <v>285</v>
      </c>
      <c r="E3207" s="348">
        <f t="shared" si="49"/>
        <v>0.99</v>
      </c>
      <c r="F3207" s="220">
        <v>0.99</v>
      </c>
      <c r="G3207" s="220">
        <v>1.17</v>
      </c>
    </row>
    <row r="3208" spans="1:7">
      <c r="A3208" s="219">
        <v>40547</v>
      </c>
      <c r="B3208" s="212" t="s">
        <v>178</v>
      </c>
      <c r="C3208" s="219" t="s">
        <v>179</v>
      </c>
      <c r="D3208" s="219" t="s">
        <v>285</v>
      </c>
      <c r="E3208" s="348">
        <f t="shared" si="49"/>
        <v>31.56</v>
      </c>
      <c r="F3208" s="220"/>
      <c r="G3208" s="220">
        <v>31.56</v>
      </c>
    </row>
    <row r="3209" spans="1:7">
      <c r="A3209" s="219">
        <v>11962</v>
      </c>
      <c r="B3209" s="212" t="s">
        <v>4625</v>
      </c>
      <c r="C3209" s="219" t="s">
        <v>23</v>
      </c>
      <c r="D3209" s="219" t="s">
        <v>285</v>
      </c>
      <c r="E3209" s="348">
        <f t="shared" si="49"/>
        <v>0.26</v>
      </c>
      <c r="F3209" s="220"/>
      <c r="G3209" s="220">
        <v>0.26</v>
      </c>
    </row>
    <row r="3210" spans="1:7">
      <c r="A3210" s="219">
        <v>4332</v>
      </c>
      <c r="B3210" s="212" t="s">
        <v>4626</v>
      </c>
      <c r="C3210" s="219" t="s">
        <v>23</v>
      </c>
      <c r="D3210" s="219" t="s">
        <v>285</v>
      </c>
      <c r="E3210" s="348">
        <f t="shared" si="49"/>
        <v>1.26</v>
      </c>
      <c r="F3210" s="220"/>
      <c r="G3210" s="220">
        <v>1.26</v>
      </c>
    </row>
    <row r="3211" spans="1:7">
      <c r="A3211" s="219">
        <v>4331</v>
      </c>
      <c r="B3211" s="212" t="s">
        <v>4627</v>
      </c>
      <c r="C3211" s="219" t="s">
        <v>23</v>
      </c>
      <c r="D3211" s="219" t="s">
        <v>285</v>
      </c>
      <c r="E3211" s="348">
        <f t="shared" si="49"/>
        <v>4.7300000000000004</v>
      </c>
      <c r="F3211" s="220"/>
      <c r="G3211" s="220">
        <v>4.7300000000000004</v>
      </c>
    </row>
    <row r="3212" spans="1:7">
      <c r="A3212" s="219">
        <v>4336</v>
      </c>
      <c r="B3212" s="212" t="s">
        <v>4628</v>
      </c>
      <c r="C3212" s="219" t="s">
        <v>23</v>
      </c>
      <c r="D3212" s="219" t="s">
        <v>285</v>
      </c>
      <c r="E3212" s="348">
        <f t="shared" ref="E3212:E3275" si="50">IF(F3212=0,G3212,F3212)</f>
        <v>6.06</v>
      </c>
      <c r="F3212" s="220"/>
      <c r="G3212" s="220">
        <v>6.06</v>
      </c>
    </row>
    <row r="3213" spans="1:7">
      <c r="A3213" s="219">
        <v>11948</v>
      </c>
      <c r="B3213" s="212" t="s">
        <v>4629</v>
      </c>
      <c r="C3213" s="219" t="s">
        <v>23</v>
      </c>
      <c r="D3213" s="219" t="s">
        <v>285</v>
      </c>
      <c r="E3213" s="348">
        <f t="shared" si="50"/>
        <v>0.78</v>
      </c>
      <c r="F3213" s="220"/>
      <c r="G3213" s="220">
        <v>0.78</v>
      </c>
    </row>
    <row r="3214" spans="1:7">
      <c r="A3214" s="219">
        <v>4382</v>
      </c>
      <c r="B3214" s="212" t="s">
        <v>4630</v>
      </c>
      <c r="C3214" s="219" t="s">
        <v>23</v>
      </c>
      <c r="D3214" s="219" t="s">
        <v>285</v>
      </c>
      <c r="E3214" s="348">
        <f t="shared" si="50"/>
        <v>1.3</v>
      </c>
      <c r="F3214" s="220"/>
      <c r="G3214" s="220">
        <v>1.3</v>
      </c>
    </row>
    <row r="3215" spans="1:7">
      <c r="A3215" s="219">
        <v>4354</v>
      </c>
      <c r="B3215" s="212" t="s">
        <v>4631</v>
      </c>
      <c r="C3215" s="219" t="s">
        <v>23</v>
      </c>
      <c r="D3215" s="219" t="s">
        <v>285</v>
      </c>
      <c r="E3215" s="348">
        <f t="shared" si="50"/>
        <v>54.34</v>
      </c>
      <c r="F3215" s="220"/>
      <c r="G3215" s="220">
        <v>54.34</v>
      </c>
    </row>
    <row r="3216" spans="1:7">
      <c r="A3216" s="219">
        <v>40839</v>
      </c>
      <c r="B3216" s="212" t="s">
        <v>1368</v>
      </c>
      <c r="C3216" s="219" t="s">
        <v>179</v>
      </c>
      <c r="D3216" s="219" t="s">
        <v>285</v>
      </c>
      <c r="E3216" s="348">
        <f t="shared" si="50"/>
        <v>130.77000000000001</v>
      </c>
      <c r="F3216" s="220"/>
      <c r="G3216" s="220">
        <v>130.77000000000001</v>
      </c>
    </row>
    <row r="3217" spans="1:7">
      <c r="A3217" s="219">
        <v>40552</v>
      </c>
      <c r="B3217" s="212" t="s">
        <v>4632</v>
      </c>
      <c r="C3217" s="219" t="s">
        <v>179</v>
      </c>
      <c r="D3217" s="219" t="s">
        <v>285</v>
      </c>
      <c r="E3217" s="348">
        <f t="shared" si="50"/>
        <v>54.11</v>
      </c>
      <c r="F3217" s="220"/>
      <c r="G3217" s="220">
        <v>54.11</v>
      </c>
    </row>
    <row r="3218" spans="1:7">
      <c r="A3218" s="219">
        <v>40549</v>
      </c>
      <c r="B3218" s="212" t="s">
        <v>1366</v>
      </c>
      <c r="C3218" s="219" t="s">
        <v>179</v>
      </c>
      <c r="D3218" s="219" t="s">
        <v>285</v>
      </c>
      <c r="E3218" s="348">
        <f t="shared" si="50"/>
        <v>214.19</v>
      </c>
      <c r="F3218" s="220"/>
      <c r="G3218" s="220">
        <v>214.19</v>
      </c>
    </row>
    <row r="3219" spans="1:7">
      <c r="A3219" s="219">
        <v>4385</v>
      </c>
      <c r="B3219" s="212" t="s">
        <v>4633</v>
      </c>
      <c r="C3219" s="219" t="s">
        <v>1355</v>
      </c>
      <c r="D3219" s="219" t="s">
        <v>285</v>
      </c>
      <c r="E3219" s="348">
        <f t="shared" si="50"/>
        <v>5670.11</v>
      </c>
      <c r="F3219" s="220">
        <v>5670.11</v>
      </c>
      <c r="G3219" s="220">
        <v>2902.64</v>
      </c>
    </row>
    <row r="3220" spans="1:7">
      <c r="A3220" s="219">
        <v>20078</v>
      </c>
      <c r="B3220" s="212" t="s">
        <v>340</v>
      </c>
      <c r="C3220" s="219" t="s">
        <v>23</v>
      </c>
      <c r="D3220" s="219" t="s">
        <v>285</v>
      </c>
      <c r="E3220" s="348">
        <f t="shared" si="50"/>
        <v>27.75</v>
      </c>
      <c r="F3220" s="220">
        <v>27.75</v>
      </c>
      <c r="G3220" s="220">
        <v>23.56</v>
      </c>
    </row>
    <row r="3221" spans="1:7">
      <c r="A3221" s="219">
        <v>39897</v>
      </c>
      <c r="B3221" s="212" t="s">
        <v>4634</v>
      </c>
      <c r="C3221" s="219" t="s">
        <v>23</v>
      </c>
      <c r="D3221" s="219" t="s">
        <v>285</v>
      </c>
      <c r="E3221" s="348">
        <f t="shared" si="50"/>
        <v>52.76</v>
      </c>
      <c r="F3221" s="220"/>
      <c r="G3221" s="220">
        <v>52.76</v>
      </c>
    </row>
    <row r="3222" spans="1:7">
      <c r="A3222" s="219">
        <v>118</v>
      </c>
      <c r="B3222" s="212" t="s">
        <v>4635</v>
      </c>
      <c r="C3222" s="219" t="s">
        <v>23</v>
      </c>
      <c r="D3222" s="219" t="s">
        <v>285</v>
      </c>
      <c r="E3222" s="348">
        <f t="shared" si="50"/>
        <v>58.68</v>
      </c>
      <c r="F3222" s="220">
        <v>58.68</v>
      </c>
      <c r="G3222" s="220">
        <v>49.81</v>
      </c>
    </row>
    <row r="3223" spans="1:7">
      <c r="A3223" s="219">
        <v>4396</v>
      </c>
      <c r="B3223" s="212" t="s">
        <v>4636</v>
      </c>
      <c r="C3223" s="219" t="s">
        <v>53</v>
      </c>
      <c r="D3223" s="219" t="s">
        <v>285</v>
      </c>
      <c r="E3223" s="348">
        <f t="shared" si="50"/>
        <v>253.19</v>
      </c>
      <c r="F3223" s="220">
        <v>253.19</v>
      </c>
      <c r="G3223" s="220">
        <v>245.84</v>
      </c>
    </row>
    <row r="3224" spans="1:7">
      <c r="A3224" s="219">
        <v>36881</v>
      </c>
      <c r="B3224" s="212" t="s">
        <v>4637</v>
      </c>
      <c r="C3224" s="219" t="s">
        <v>53</v>
      </c>
      <c r="D3224" s="219" t="s">
        <v>285</v>
      </c>
      <c r="E3224" s="348">
        <f t="shared" si="50"/>
        <v>184.84</v>
      </c>
      <c r="F3224" s="220">
        <v>184.84</v>
      </c>
      <c r="G3224" s="220">
        <v>179.47</v>
      </c>
    </row>
    <row r="3225" spans="1:7">
      <c r="A3225" s="219">
        <v>4397</v>
      </c>
      <c r="B3225" s="212" t="s">
        <v>4638</v>
      </c>
      <c r="C3225" s="219" t="s">
        <v>53</v>
      </c>
      <c r="D3225" s="219" t="s">
        <v>285</v>
      </c>
      <c r="E3225" s="348">
        <f t="shared" si="50"/>
        <v>257.41000000000003</v>
      </c>
      <c r="F3225" s="220">
        <v>257.41000000000003</v>
      </c>
      <c r="G3225" s="220">
        <v>249.94</v>
      </c>
    </row>
    <row r="3226" spans="1:7">
      <c r="A3226" s="219">
        <v>36882</v>
      </c>
      <c r="B3226" s="212" t="s">
        <v>4639</v>
      </c>
      <c r="C3226" s="219" t="s">
        <v>53</v>
      </c>
      <c r="D3226" s="219" t="s">
        <v>285</v>
      </c>
      <c r="E3226" s="348">
        <f t="shared" si="50"/>
        <v>188.48</v>
      </c>
      <c r="F3226" s="220">
        <v>188.48</v>
      </c>
      <c r="G3226" s="220">
        <v>183.01</v>
      </c>
    </row>
    <row r="3227" spans="1:7">
      <c r="A3227" s="219">
        <v>4751</v>
      </c>
      <c r="B3227" s="212" t="s">
        <v>4640</v>
      </c>
      <c r="C3227" s="219" t="s">
        <v>134</v>
      </c>
      <c r="D3227" s="219" t="s">
        <v>285</v>
      </c>
      <c r="E3227" s="348">
        <f t="shared" si="50"/>
        <v>22.48</v>
      </c>
      <c r="F3227" s="220">
        <v>22.48</v>
      </c>
      <c r="G3227" s="220">
        <v>24.62</v>
      </c>
    </row>
    <row r="3228" spans="1:7">
      <c r="A3228" s="219">
        <v>41066</v>
      </c>
      <c r="B3228" s="212" t="s">
        <v>4641</v>
      </c>
      <c r="C3228" s="219" t="s">
        <v>426</v>
      </c>
      <c r="D3228" s="219" t="s">
        <v>285</v>
      </c>
      <c r="E3228" s="348">
        <f t="shared" si="50"/>
        <v>3961.87</v>
      </c>
      <c r="F3228" s="220">
        <v>3961.87</v>
      </c>
      <c r="G3228" s="220">
        <v>4313.54</v>
      </c>
    </row>
    <row r="3229" spans="1:7">
      <c r="A3229" s="219">
        <v>39604</v>
      </c>
      <c r="B3229" s="212" t="s">
        <v>4642</v>
      </c>
      <c r="C3229" s="219" t="s">
        <v>23</v>
      </c>
      <c r="D3229" s="219" t="s">
        <v>285</v>
      </c>
      <c r="E3229" s="348">
        <f t="shared" si="50"/>
        <v>14.05</v>
      </c>
      <c r="F3229" s="220">
        <v>14.05</v>
      </c>
      <c r="G3229" s="220">
        <v>14.14</v>
      </c>
    </row>
    <row r="3230" spans="1:7">
      <c r="A3230" s="219">
        <v>39605</v>
      </c>
      <c r="B3230" s="212" t="s">
        <v>4643</v>
      </c>
      <c r="C3230" s="219" t="s">
        <v>23</v>
      </c>
      <c r="D3230" s="219" t="s">
        <v>285</v>
      </c>
      <c r="E3230" s="348">
        <f t="shared" si="50"/>
        <v>15.26</v>
      </c>
      <c r="F3230" s="220">
        <v>15.26</v>
      </c>
      <c r="G3230" s="220">
        <v>15.36</v>
      </c>
    </row>
    <row r="3231" spans="1:7">
      <c r="A3231" s="219">
        <v>39606</v>
      </c>
      <c r="B3231" s="212" t="s">
        <v>4644</v>
      </c>
      <c r="C3231" s="219" t="s">
        <v>23</v>
      </c>
      <c r="D3231" s="219" t="s">
        <v>285</v>
      </c>
      <c r="E3231" s="348">
        <f t="shared" si="50"/>
        <v>26.72</v>
      </c>
      <c r="F3231" s="220">
        <v>26.72</v>
      </c>
      <c r="G3231" s="220">
        <v>26.89</v>
      </c>
    </row>
    <row r="3232" spans="1:7">
      <c r="A3232" s="219">
        <v>39607</v>
      </c>
      <c r="B3232" s="212" t="s">
        <v>4645</v>
      </c>
      <c r="C3232" s="219" t="s">
        <v>23</v>
      </c>
      <c r="D3232" s="219" t="s">
        <v>285</v>
      </c>
      <c r="E3232" s="348">
        <f t="shared" si="50"/>
        <v>36.15</v>
      </c>
      <c r="F3232" s="220">
        <v>36.15</v>
      </c>
      <c r="G3232" s="220">
        <v>36.380000000000003</v>
      </c>
    </row>
    <row r="3233" spans="1:7">
      <c r="A3233" s="219">
        <v>39594</v>
      </c>
      <c r="B3233" s="212" t="s">
        <v>4646</v>
      </c>
      <c r="C3233" s="219" t="s">
        <v>23</v>
      </c>
      <c r="D3233" s="219" t="s">
        <v>1699</v>
      </c>
      <c r="E3233" s="348">
        <f t="shared" si="50"/>
        <v>327.9</v>
      </c>
      <c r="F3233" s="220">
        <v>327.9</v>
      </c>
      <c r="G3233" s="220">
        <v>323.68</v>
      </c>
    </row>
    <row r="3234" spans="1:7">
      <c r="A3234" s="219">
        <v>39596</v>
      </c>
      <c r="B3234" s="212" t="s">
        <v>4647</v>
      </c>
      <c r="C3234" s="219" t="s">
        <v>23</v>
      </c>
      <c r="D3234" s="219" t="s">
        <v>285</v>
      </c>
      <c r="E3234" s="348">
        <f t="shared" si="50"/>
        <v>878.14</v>
      </c>
      <c r="F3234" s="220">
        <v>878.14</v>
      </c>
      <c r="G3234" s="220">
        <v>866.84</v>
      </c>
    </row>
    <row r="3235" spans="1:7">
      <c r="A3235" s="219">
        <v>39595</v>
      </c>
      <c r="B3235" s="212" t="s">
        <v>4648</v>
      </c>
      <c r="C3235" s="219" t="s">
        <v>23</v>
      </c>
      <c r="D3235" s="219" t="s">
        <v>285</v>
      </c>
      <c r="E3235" s="348">
        <f t="shared" si="50"/>
        <v>1973.06</v>
      </c>
      <c r="F3235" s="220">
        <v>1973.06</v>
      </c>
      <c r="G3235" s="220">
        <v>1947.67</v>
      </c>
    </row>
    <row r="3236" spans="1:7">
      <c r="A3236" s="219">
        <v>39597</v>
      </c>
      <c r="B3236" s="212" t="s">
        <v>1594</v>
      </c>
      <c r="C3236" s="219" t="s">
        <v>23</v>
      </c>
      <c r="D3236" s="219" t="s">
        <v>285</v>
      </c>
      <c r="E3236" s="348">
        <f t="shared" si="50"/>
        <v>3095.02</v>
      </c>
      <c r="F3236" s="220">
        <v>3095.02</v>
      </c>
      <c r="G3236" s="220">
        <v>3055.19</v>
      </c>
    </row>
    <row r="3237" spans="1:7">
      <c r="A3237" s="219">
        <v>10731</v>
      </c>
      <c r="B3237" s="212" t="s">
        <v>4649</v>
      </c>
      <c r="C3237" s="219" t="s">
        <v>53</v>
      </c>
      <c r="D3237" s="219" t="s">
        <v>1699</v>
      </c>
      <c r="E3237" s="348">
        <f t="shared" si="50"/>
        <v>45</v>
      </c>
      <c r="F3237" s="220"/>
      <c r="G3237" s="220">
        <v>45</v>
      </c>
    </row>
    <row r="3238" spans="1:7">
      <c r="A3238" s="219">
        <v>4704</v>
      </c>
      <c r="B3238" s="212" t="s">
        <v>4650</v>
      </c>
      <c r="C3238" s="219" t="s">
        <v>53</v>
      </c>
      <c r="D3238" s="219" t="s">
        <v>285</v>
      </c>
      <c r="E3238" s="348">
        <f t="shared" si="50"/>
        <v>40.61</v>
      </c>
      <c r="F3238" s="220"/>
      <c r="G3238" s="220">
        <v>40.61</v>
      </c>
    </row>
    <row r="3239" spans="1:7">
      <c r="A3239" s="219">
        <v>10730</v>
      </c>
      <c r="B3239" s="212" t="s">
        <v>4651</v>
      </c>
      <c r="C3239" s="219" t="s">
        <v>53</v>
      </c>
      <c r="D3239" s="219" t="s">
        <v>285</v>
      </c>
      <c r="E3239" s="348">
        <f t="shared" si="50"/>
        <v>43.51</v>
      </c>
      <c r="F3239" s="220"/>
      <c r="G3239" s="220">
        <v>43.51</v>
      </c>
    </row>
    <row r="3240" spans="1:7">
      <c r="A3240" s="219">
        <v>4720</v>
      </c>
      <c r="B3240" s="212" t="s">
        <v>1291</v>
      </c>
      <c r="C3240" s="219" t="s">
        <v>58</v>
      </c>
      <c r="D3240" s="219" t="s">
        <v>285</v>
      </c>
      <c r="E3240" s="348">
        <f t="shared" si="50"/>
        <v>133.58000000000001</v>
      </c>
      <c r="F3240" s="220">
        <v>133.58000000000001</v>
      </c>
      <c r="G3240" s="220">
        <v>89.8</v>
      </c>
    </row>
    <row r="3241" spans="1:7">
      <c r="A3241" s="219">
        <v>4721</v>
      </c>
      <c r="B3241" s="212" t="s">
        <v>4652</v>
      </c>
      <c r="C3241" s="219" t="s">
        <v>58</v>
      </c>
      <c r="D3241" s="219" t="s">
        <v>285</v>
      </c>
      <c r="E3241" s="348">
        <f t="shared" si="50"/>
        <v>115.7</v>
      </c>
      <c r="F3241" s="220">
        <v>115.7</v>
      </c>
      <c r="G3241" s="220">
        <v>77.78</v>
      </c>
    </row>
    <row r="3242" spans="1:7">
      <c r="A3242" s="219">
        <v>4718</v>
      </c>
      <c r="B3242" s="212" t="s">
        <v>1261</v>
      </c>
      <c r="C3242" s="219" t="s">
        <v>58</v>
      </c>
      <c r="D3242" s="219" t="s">
        <v>1699</v>
      </c>
      <c r="E3242" s="348">
        <f t="shared" si="50"/>
        <v>116.31</v>
      </c>
      <c r="F3242" s="220">
        <v>116.31</v>
      </c>
      <c r="G3242" s="220">
        <v>78.19</v>
      </c>
    </row>
    <row r="3243" spans="1:7">
      <c r="A3243" s="219">
        <v>4722</v>
      </c>
      <c r="B3243" s="212" t="s">
        <v>4653</v>
      </c>
      <c r="C3243" s="219" t="s">
        <v>58</v>
      </c>
      <c r="D3243" s="219" t="s">
        <v>285</v>
      </c>
      <c r="E3243" s="348">
        <f t="shared" si="50"/>
        <v>109.29</v>
      </c>
      <c r="F3243" s="220">
        <v>109.29</v>
      </c>
      <c r="G3243" s="220">
        <v>73.47</v>
      </c>
    </row>
    <row r="3244" spans="1:7">
      <c r="A3244" s="219">
        <v>4730</v>
      </c>
      <c r="B3244" s="212" t="s">
        <v>4654</v>
      </c>
      <c r="C3244" s="219" t="s">
        <v>58</v>
      </c>
      <c r="D3244" s="219" t="s">
        <v>285</v>
      </c>
      <c r="E3244" s="348">
        <f t="shared" si="50"/>
        <v>108.75</v>
      </c>
      <c r="F3244" s="220">
        <v>108.75</v>
      </c>
      <c r="G3244" s="220">
        <v>73.11</v>
      </c>
    </row>
    <row r="3245" spans="1:7">
      <c r="A3245" s="219">
        <v>13186</v>
      </c>
      <c r="B3245" s="212" t="s">
        <v>4655</v>
      </c>
      <c r="C3245" s="219" t="s">
        <v>58</v>
      </c>
      <c r="D3245" s="219" t="s">
        <v>285</v>
      </c>
      <c r="E3245" s="348">
        <f t="shared" si="50"/>
        <v>125.48</v>
      </c>
      <c r="F3245" s="220">
        <v>125.48</v>
      </c>
      <c r="G3245" s="220">
        <v>84.35</v>
      </c>
    </row>
    <row r="3246" spans="1:7">
      <c r="A3246" s="219">
        <v>10737</v>
      </c>
      <c r="B3246" s="212" t="s">
        <v>4656</v>
      </c>
      <c r="C3246" s="219" t="s">
        <v>53</v>
      </c>
      <c r="D3246" s="219" t="s">
        <v>285</v>
      </c>
      <c r="E3246" s="348">
        <f t="shared" si="50"/>
        <v>141.41</v>
      </c>
      <c r="F3246" s="220"/>
      <c r="G3246" s="220">
        <v>141.41</v>
      </c>
    </row>
    <row r="3247" spans="1:7">
      <c r="A3247" s="219">
        <v>10734</v>
      </c>
      <c r="B3247" s="212" t="s">
        <v>4657</v>
      </c>
      <c r="C3247" s="219" t="s">
        <v>53</v>
      </c>
      <c r="D3247" s="219" t="s">
        <v>285</v>
      </c>
      <c r="E3247" s="348">
        <f t="shared" si="50"/>
        <v>84.12</v>
      </c>
      <c r="F3247" s="220"/>
      <c r="G3247" s="220">
        <v>84.12</v>
      </c>
    </row>
    <row r="3248" spans="1:7">
      <c r="A3248" s="219">
        <v>4708</v>
      </c>
      <c r="B3248" s="212" t="s">
        <v>4658</v>
      </c>
      <c r="C3248" s="219" t="s">
        <v>53</v>
      </c>
      <c r="D3248" s="219" t="s">
        <v>285</v>
      </c>
      <c r="E3248" s="348">
        <f t="shared" si="50"/>
        <v>163.16999999999999</v>
      </c>
      <c r="F3248" s="220"/>
      <c r="G3248" s="220">
        <v>163.16999999999999</v>
      </c>
    </row>
    <row r="3249" spans="1:7">
      <c r="A3249" s="219">
        <v>4712</v>
      </c>
      <c r="B3249" s="212" t="s">
        <v>4659</v>
      </c>
      <c r="C3249" s="219" t="s">
        <v>53</v>
      </c>
      <c r="D3249" s="219" t="s">
        <v>285</v>
      </c>
      <c r="E3249" s="348">
        <f t="shared" si="50"/>
        <v>79.77</v>
      </c>
      <c r="F3249" s="220"/>
      <c r="G3249" s="220">
        <v>79.77</v>
      </c>
    </row>
    <row r="3250" spans="1:7">
      <c r="A3250" s="219">
        <v>4710</v>
      </c>
      <c r="B3250" s="212" t="s">
        <v>4660</v>
      </c>
      <c r="C3250" s="219" t="s">
        <v>53</v>
      </c>
      <c r="D3250" s="219" t="s">
        <v>285</v>
      </c>
      <c r="E3250" s="348">
        <f t="shared" si="50"/>
        <v>255.82</v>
      </c>
      <c r="F3250" s="220"/>
      <c r="G3250" s="220">
        <v>255.82</v>
      </c>
    </row>
    <row r="3251" spans="1:7">
      <c r="A3251" s="219">
        <v>4750</v>
      </c>
      <c r="B3251" s="212" t="s">
        <v>4661</v>
      </c>
      <c r="C3251" s="219" t="s">
        <v>134</v>
      </c>
      <c r="D3251" s="219" t="s">
        <v>1699</v>
      </c>
      <c r="E3251" s="348">
        <f t="shared" si="50"/>
        <v>22.48</v>
      </c>
      <c r="F3251" s="220">
        <v>22.48</v>
      </c>
      <c r="G3251" s="220">
        <v>24.62</v>
      </c>
    </row>
    <row r="3252" spans="1:7">
      <c r="A3252" s="219">
        <v>41065</v>
      </c>
      <c r="B3252" s="212" t="s">
        <v>4662</v>
      </c>
      <c r="C3252" s="219" t="s">
        <v>426</v>
      </c>
      <c r="D3252" s="219" t="s">
        <v>285</v>
      </c>
      <c r="E3252" s="348">
        <f t="shared" si="50"/>
        <v>3961.87</v>
      </c>
      <c r="F3252" s="220">
        <v>3961.87</v>
      </c>
      <c r="G3252" s="220">
        <v>4313.54</v>
      </c>
    </row>
    <row r="3253" spans="1:7">
      <c r="A3253" s="219">
        <v>34747</v>
      </c>
      <c r="B3253" s="212" t="s">
        <v>1321</v>
      </c>
      <c r="C3253" s="219" t="s">
        <v>65</v>
      </c>
      <c r="D3253" s="219" t="s">
        <v>285</v>
      </c>
      <c r="E3253" s="348">
        <f t="shared" si="50"/>
        <v>140.51</v>
      </c>
      <c r="F3253" s="220">
        <v>140.51</v>
      </c>
      <c r="G3253" s="220">
        <v>101.54</v>
      </c>
    </row>
    <row r="3254" spans="1:7">
      <c r="A3254" s="219">
        <v>4826</v>
      </c>
      <c r="B3254" s="212" t="s">
        <v>4663</v>
      </c>
      <c r="C3254" s="219" t="s">
        <v>65</v>
      </c>
      <c r="D3254" s="219" t="s">
        <v>285</v>
      </c>
      <c r="E3254" s="348">
        <f t="shared" si="50"/>
        <v>151.08000000000001</v>
      </c>
      <c r="F3254" s="220">
        <v>151.08000000000001</v>
      </c>
      <c r="G3254" s="220">
        <v>109.19</v>
      </c>
    </row>
    <row r="3255" spans="1:7">
      <c r="A3255" s="219">
        <v>41975</v>
      </c>
      <c r="B3255" s="212" t="s">
        <v>4664</v>
      </c>
      <c r="C3255" s="219" t="s">
        <v>53</v>
      </c>
      <c r="D3255" s="219" t="s">
        <v>285</v>
      </c>
      <c r="E3255" s="348">
        <f t="shared" si="50"/>
        <v>94.34</v>
      </c>
      <c r="F3255" s="220"/>
      <c r="G3255" s="220">
        <v>94.34</v>
      </c>
    </row>
    <row r="3256" spans="1:7">
      <c r="A3256" s="219">
        <v>4825</v>
      </c>
      <c r="B3256" s="212" t="s">
        <v>4665</v>
      </c>
      <c r="C3256" s="219" t="s">
        <v>65</v>
      </c>
      <c r="D3256" s="219" t="s">
        <v>285</v>
      </c>
      <c r="E3256" s="348">
        <f t="shared" si="50"/>
        <v>209.13</v>
      </c>
      <c r="F3256" s="220">
        <v>209.13</v>
      </c>
      <c r="G3256" s="220">
        <v>151.13</v>
      </c>
    </row>
    <row r="3257" spans="1:7">
      <c r="A3257" s="219">
        <v>34744</v>
      </c>
      <c r="B3257" s="212" t="s">
        <v>4666</v>
      </c>
      <c r="C3257" s="219" t="s">
        <v>53</v>
      </c>
      <c r="D3257" s="219" t="s">
        <v>285</v>
      </c>
      <c r="E3257" s="348">
        <f t="shared" si="50"/>
        <v>37.200000000000003</v>
      </c>
      <c r="F3257" s="220"/>
      <c r="G3257" s="220">
        <v>37.200000000000003</v>
      </c>
    </row>
    <row r="3258" spans="1:7">
      <c r="A3258" s="219">
        <v>39430</v>
      </c>
      <c r="B3258" s="212" t="s">
        <v>174</v>
      </c>
      <c r="C3258" s="219" t="s">
        <v>23</v>
      </c>
      <c r="D3258" s="219" t="s">
        <v>285</v>
      </c>
      <c r="E3258" s="348">
        <f t="shared" si="50"/>
        <v>1.95</v>
      </c>
      <c r="F3258" s="220">
        <v>1.95</v>
      </c>
      <c r="G3258" s="220">
        <v>1.6</v>
      </c>
    </row>
    <row r="3259" spans="1:7">
      <c r="A3259" s="219">
        <v>39573</v>
      </c>
      <c r="B3259" s="212" t="s">
        <v>4667</v>
      </c>
      <c r="C3259" s="219" t="s">
        <v>23</v>
      </c>
      <c r="D3259" s="219" t="s">
        <v>285</v>
      </c>
      <c r="E3259" s="348">
        <f t="shared" si="50"/>
        <v>1.92</v>
      </c>
      <c r="F3259" s="220">
        <v>1.92</v>
      </c>
      <c r="G3259" s="220">
        <v>1.58</v>
      </c>
    </row>
    <row r="3260" spans="1:7">
      <c r="A3260" s="219">
        <v>38410</v>
      </c>
      <c r="B3260" s="212" t="s">
        <v>4668</v>
      </c>
      <c r="C3260" s="219" t="s">
        <v>23</v>
      </c>
      <c r="D3260" s="219" t="s">
        <v>285</v>
      </c>
      <c r="E3260" s="348">
        <f t="shared" si="50"/>
        <v>13790.47</v>
      </c>
      <c r="F3260" s="220">
        <v>13790.47</v>
      </c>
      <c r="G3260" s="220">
        <v>14085.38</v>
      </c>
    </row>
    <row r="3261" spans="1:7">
      <c r="A3261" s="219">
        <v>43082</v>
      </c>
      <c r="B3261" s="212" t="s">
        <v>4669</v>
      </c>
      <c r="C3261" s="219" t="s">
        <v>63</v>
      </c>
      <c r="D3261" s="219" t="s">
        <v>1699</v>
      </c>
      <c r="E3261" s="348">
        <f t="shared" si="50"/>
        <v>10</v>
      </c>
      <c r="F3261" s="220"/>
      <c r="G3261" s="220">
        <v>10</v>
      </c>
    </row>
    <row r="3262" spans="1:7">
      <c r="A3262" s="219">
        <v>43083</v>
      </c>
      <c r="B3262" s="212" t="s">
        <v>1369</v>
      </c>
      <c r="C3262" s="219" t="s">
        <v>63</v>
      </c>
      <c r="D3262" s="219" t="s">
        <v>285</v>
      </c>
      <c r="E3262" s="348">
        <f t="shared" si="50"/>
        <v>8.66</v>
      </c>
      <c r="F3262" s="220"/>
      <c r="G3262" s="220">
        <v>8.66</v>
      </c>
    </row>
    <row r="3263" spans="1:7">
      <c r="A3263" s="219">
        <v>40535</v>
      </c>
      <c r="B3263" s="212" t="s">
        <v>1365</v>
      </c>
      <c r="C3263" s="219" t="s">
        <v>63</v>
      </c>
      <c r="D3263" s="219" t="s">
        <v>285</v>
      </c>
      <c r="E3263" s="348">
        <f t="shared" si="50"/>
        <v>8.66</v>
      </c>
      <c r="F3263" s="220"/>
      <c r="G3263" s="220">
        <v>8.66</v>
      </c>
    </row>
    <row r="3264" spans="1:7">
      <c r="A3264" s="219">
        <v>40598</v>
      </c>
      <c r="B3264" s="212" t="s">
        <v>4670</v>
      </c>
      <c r="C3264" s="219" t="s">
        <v>63</v>
      </c>
      <c r="D3264" s="219" t="s">
        <v>285</v>
      </c>
      <c r="E3264" s="348">
        <f t="shared" si="50"/>
        <v>8.4499999999999993</v>
      </c>
      <c r="F3264" s="220"/>
      <c r="G3264" s="220">
        <v>8.4499999999999993</v>
      </c>
    </row>
    <row r="3265" spans="1:7">
      <c r="A3265" s="219">
        <v>43692</v>
      </c>
      <c r="B3265" s="212" t="s">
        <v>4671</v>
      </c>
      <c r="C3265" s="219" t="s">
        <v>63</v>
      </c>
      <c r="D3265" s="219" t="s">
        <v>285</v>
      </c>
      <c r="E3265" s="348">
        <f t="shared" si="50"/>
        <v>9.1199999999999992</v>
      </c>
      <c r="F3265" s="220"/>
      <c r="G3265" s="220">
        <v>9.1199999999999992</v>
      </c>
    </row>
    <row r="3266" spans="1:7">
      <c r="A3266" s="219">
        <v>43665</v>
      </c>
      <c r="B3266" s="212" t="s">
        <v>4672</v>
      </c>
      <c r="C3266" s="219" t="s">
        <v>63</v>
      </c>
      <c r="D3266" s="219" t="s">
        <v>285</v>
      </c>
      <c r="E3266" s="348">
        <f t="shared" si="50"/>
        <v>8.59</v>
      </c>
      <c r="F3266" s="220"/>
      <c r="G3266" s="220">
        <v>8.59</v>
      </c>
    </row>
    <row r="3267" spans="1:7">
      <c r="A3267" s="219">
        <v>10966</v>
      </c>
      <c r="B3267" s="212" t="s">
        <v>4673</v>
      </c>
      <c r="C3267" s="219" t="s">
        <v>63</v>
      </c>
      <c r="D3267" s="219" t="s">
        <v>285</v>
      </c>
      <c r="E3267" s="348">
        <f t="shared" si="50"/>
        <v>9.1199999999999992</v>
      </c>
      <c r="F3267" s="220"/>
      <c r="G3267" s="220">
        <v>9.1199999999999992</v>
      </c>
    </row>
    <row r="3268" spans="1:7">
      <c r="A3268" s="219">
        <v>39427</v>
      </c>
      <c r="B3268" s="212" t="s">
        <v>173</v>
      </c>
      <c r="C3268" s="219" t="s">
        <v>65</v>
      </c>
      <c r="D3268" s="219" t="s">
        <v>285</v>
      </c>
      <c r="E3268" s="348">
        <f t="shared" si="50"/>
        <v>5.18</v>
      </c>
      <c r="F3268" s="220">
        <v>5.18</v>
      </c>
      <c r="G3268" s="220">
        <v>4.26</v>
      </c>
    </row>
    <row r="3269" spans="1:7">
      <c r="A3269" s="219">
        <v>39424</v>
      </c>
      <c r="B3269" s="212" t="s">
        <v>4674</v>
      </c>
      <c r="C3269" s="219" t="s">
        <v>65</v>
      </c>
      <c r="D3269" s="219" t="s">
        <v>285</v>
      </c>
      <c r="E3269" s="348">
        <f t="shared" si="50"/>
        <v>3.08</v>
      </c>
      <c r="F3269" s="220">
        <v>3.08</v>
      </c>
      <c r="G3269" s="220">
        <v>2.54</v>
      </c>
    </row>
    <row r="3270" spans="1:7">
      <c r="A3270" s="219">
        <v>39425</v>
      </c>
      <c r="B3270" s="212" t="s">
        <v>4675</v>
      </c>
      <c r="C3270" s="219" t="s">
        <v>65</v>
      </c>
      <c r="D3270" s="219" t="s">
        <v>285</v>
      </c>
      <c r="E3270" s="348">
        <f t="shared" si="50"/>
        <v>3.04</v>
      </c>
      <c r="F3270" s="220">
        <v>3.04</v>
      </c>
      <c r="G3270" s="220">
        <v>2.5</v>
      </c>
    </row>
    <row r="3271" spans="1:7">
      <c r="A3271" s="219">
        <v>40664</v>
      </c>
      <c r="B3271" s="212" t="s">
        <v>1367</v>
      </c>
      <c r="C3271" s="219" t="s">
        <v>63</v>
      </c>
      <c r="D3271" s="219" t="s">
        <v>285</v>
      </c>
      <c r="E3271" s="348">
        <f t="shared" si="50"/>
        <v>17.77</v>
      </c>
      <c r="F3271" s="220"/>
      <c r="G3271" s="220">
        <v>17.77</v>
      </c>
    </row>
    <row r="3272" spans="1:7">
      <c r="A3272" s="219">
        <v>34360</v>
      </c>
      <c r="B3272" s="212" t="s">
        <v>207</v>
      </c>
      <c r="C3272" s="219" t="s">
        <v>63</v>
      </c>
      <c r="D3272" s="219" t="s">
        <v>285</v>
      </c>
      <c r="E3272" s="348">
        <f t="shared" si="50"/>
        <v>45.42</v>
      </c>
      <c r="F3272" s="220"/>
      <c r="G3272" s="220">
        <v>45.42</v>
      </c>
    </row>
    <row r="3273" spans="1:7">
      <c r="A3273" s="219">
        <v>20259</v>
      </c>
      <c r="B3273" s="212" t="s">
        <v>341</v>
      </c>
      <c r="C3273" s="219" t="s">
        <v>65</v>
      </c>
      <c r="D3273" s="219" t="s">
        <v>285</v>
      </c>
      <c r="E3273" s="348">
        <f t="shared" si="50"/>
        <v>13.3</v>
      </c>
      <c r="F3273" s="220"/>
      <c r="G3273" s="220">
        <v>13.3</v>
      </c>
    </row>
    <row r="3274" spans="1:7">
      <c r="A3274" s="219">
        <v>14077</v>
      </c>
      <c r="B3274" s="212" t="s">
        <v>4676</v>
      </c>
      <c r="C3274" s="219" t="s">
        <v>65</v>
      </c>
      <c r="D3274" s="219" t="s">
        <v>285</v>
      </c>
      <c r="E3274" s="348">
        <f t="shared" si="50"/>
        <v>203.57</v>
      </c>
      <c r="F3274" s="220"/>
      <c r="G3274" s="220">
        <v>203.57</v>
      </c>
    </row>
    <row r="3275" spans="1:7">
      <c r="A3275" s="219">
        <v>3678</v>
      </c>
      <c r="B3275" s="212" t="s">
        <v>4677</v>
      </c>
      <c r="C3275" s="219" t="s">
        <v>65</v>
      </c>
      <c r="D3275" s="219" t="s">
        <v>285</v>
      </c>
      <c r="E3275" s="348">
        <f t="shared" si="50"/>
        <v>92.01</v>
      </c>
      <c r="F3275" s="220"/>
      <c r="G3275" s="220">
        <v>92.01</v>
      </c>
    </row>
    <row r="3276" spans="1:7">
      <c r="A3276" s="219">
        <v>11552</v>
      </c>
      <c r="B3276" s="212" t="s">
        <v>4678</v>
      </c>
      <c r="C3276" s="219" t="s">
        <v>65</v>
      </c>
      <c r="D3276" s="219" t="s">
        <v>285</v>
      </c>
      <c r="E3276" s="348">
        <f t="shared" ref="E3276:E3339" si="51">IF(F3276=0,G3276,F3276)</f>
        <v>7.84</v>
      </c>
      <c r="F3276" s="220">
        <v>7.84</v>
      </c>
      <c r="G3276" s="220">
        <v>7.14</v>
      </c>
    </row>
    <row r="3277" spans="1:7">
      <c r="A3277" s="219">
        <v>585</v>
      </c>
      <c r="B3277" s="212" t="s">
        <v>4679</v>
      </c>
      <c r="C3277" s="219" t="s">
        <v>63</v>
      </c>
      <c r="D3277" s="219" t="s">
        <v>285</v>
      </c>
      <c r="E3277" s="348">
        <f t="shared" si="51"/>
        <v>36.340000000000003</v>
      </c>
      <c r="F3277" s="220"/>
      <c r="G3277" s="220">
        <v>36.340000000000003</v>
      </c>
    </row>
    <row r="3278" spans="1:7">
      <c r="A3278" s="219">
        <v>39418</v>
      </c>
      <c r="B3278" s="212" t="s">
        <v>4680</v>
      </c>
      <c r="C3278" s="219" t="s">
        <v>65</v>
      </c>
      <c r="D3278" s="219" t="s">
        <v>285</v>
      </c>
      <c r="E3278" s="348">
        <f t="shared" si="51"/>
        <v>5.78</v>
      </c>
      <c r="F3278" s="220">
        <v>5.78</v>
      </c>
      <c r="G3278" s="220">
        <v>4.76</v>
      </c>
    </row>
    <row r="3279" spans="1:7">
      <c r="A3279" s="219">
        <v>39419</v>
      </c>
      <c r="B3279" s="212" t="s">
        <v>342</v>
      </c>
      <c r="C3279" s="219" t="s">
        <v>65</v>
      </c>
      <c r="D3279" s="219" t="s">
        <v>285</v>
      </c>
      <c r="E3279" s="348">
        <f t="shared" si="51"/>
        <v>7.04</v>
      </c>
      <c r="F3279" s="220">
        <v>7.04</v>
      </c>
      <c r="G3279" s="220">
        <v>5.8</v>
      </c>
    </row>
    <row r="3280" spans="1:7">
      <c r="A3280" s="219">
        <v>39420</v>
      </c>
      <c r="B3280" s="212" t="s">
        <v>4681</v>
      </c>
      <c r="C3280" s="219" t="s">
        <v>65</v>
      </c>
      <c r="D3280" s="219" t="s">
        <v>285</v>
      </c>
      <c r="E3280" s="348">
        <f t="shared" si="51"/>
        <v>7.77</v>
      </c>
      <c r="F3280" s="220">
        <v>7.77</v>
      </c>
      <c r="G3280" s="220">
        <v>6.4</v>
      </c>
    </row>
    <row r="3281" spans="1:7">
      <c r="A3281" s="219">
        <v>39571</v>
      </c>
      <c r="B3281" s="212" t="s">
        <v>4682</v>
      </c>
      <c r="C3281" s="219" t="s">
        <v>65</v>
      </c>
      <c r="D3281" s="219" t="s">
        <v>285</v>
      </c>
      <c r="E3281" s="348">
        <f t="shared" si="51"/>
        <v>4.7</v>
      </c>
      <c r="F3281" s="220">
        <v>4.7</v>
      </c>
      <c r="G3281" s="220">
        <v>3.87</v>
      </c>
    </row>
    <row r="3282" spans="1:7">
      <c r="A3282" s="219">
        <v>39421</v>
      </c>
      <c r="B3282" s="212" t="s">
        <v>4683</v>
      </c>
      <c r="C3282" s="219" t="s">
        <v>65</v>
      </c>
      <c r="D3282" s="219" t="s">
        <v>285</v>
      </c>
      <c r="E3282" s="348">
        <f t="shared" si="51"/>
        <v>6.84</v>
      </c>
      <c r="F3282" s="220">
        <v>6.84</v>
      </c>
      <c r="G3282" s="220">
        <v>5.63</v>
      </c>
    </row>
    <row r="3283" spans="1:7">
      <c r="A3283" s="219">
        <v>39422</v>
      </c>
      <c r="B3283" s="212" t="s">
        <v>343</v>
      </c>
      <c r="C3283" s="219" t="s">
        <v>65</v>
      </c>
      <c r="D3283" s="219" t="s">
        <v>1699</v>
      </c>
      <c r="E3283" s="348">
        <f t="shared" si="51"/>
        <v>7.99</v>
      </c>
      <c r="F3283" s="220">
        <v>7.99</v>
      </c>
      <c r="G3283" s="220">
        <v>6.58</v>
      </c>
    </row>
    <row r="3284" spans="1:7">
      <c r="A3284" s="219">
        <v>39423</v>
      </c>
      <c r="B3284" s="212" t="s">
        <v>4684</v>
      </c>
      <c r="C3284" s="219" t="s">
        <v>65</v>
      </c>
      <c r="D3284" s="219" t="s">
        <v>285</v>
      </c>
      <c r="E3284" s="348">
        <f t="shared" si="51"/>
        <v>9.27</v>
      </c>
      <c r="F3284" s="220">
        <v>9.27</v>
      </c>
      <c r="G3284" s="220">
        <v>7.64</v>
      </c>
    </row>
    <row r="3285" spans="1:7">
      <c r="A3285" s="219">
        <v>39426</v>
      </c>
      <c r="B3285" s="212" t="s">
        <v>4685</v>
      </c>
      <c r="C3285" s="219" t="s">
        <v>65</v>
      </c>
      <c r="D3285" s="219" t="s">
        <v>285</v>
      </c>
      <c r="E3285" s="348">
        <f t="shared" si="51"/>
        <v>20.85</v>
      </c>
      <c r="F3285" s="220">
        <v>20.85</v>
      </c>
      <c r="G3285" s="220">
        <v>17.170000000000002</v>
      </c>
    </row>
    <row r="3286" spans="1:7">
      <c r="A3286" s="219">
        <v>39429</v>
      </c>
      <c r="B3286" s="212" t="s">
        <v>4686</v>
      </c>
      <c r="C3286" s="219" t="s">
        <v>65</v>
      </c>
      <c r="D3286" s="219" t="s">
        <v>285</v>
      </c>
      <c r="E3286" s="348">
        <f t="shared" si="51"/>
        <v>6.58</v>
      </c>
      <c r="F3286" s="220">
        <v>6.58</v>
      </c>
      <c r="G3286" s="220">
        <v>5.41</v>
      </c>
    </row>
    <row r="3287" spans="1:7">
      <c r="A3287" s="219">
        <v>39428</v>
      </c>
      <c r="B3287" s="212" t="s">
        <v>4687</v>
      </c>
      <c r="C3287" s="219" t="s">
        <v>65</v>
      </c>
      <c r="D3287" s="219" t="s">
        <v>285</v>
      </c>
      <c r="E3287" s="348">
        <f t="shared" si="51"/>
        <v>5.0199999999999996</v>
      </c>
      <c r="F3287" s="220">
        <v>5.0199999999999996</v>
      </c>
      <c r="G3287" s="220">
        <v>4.1399999999999997</v>
      </c>
    </row>
    <row r="3288" spans="1:7">
      <c r="A3288" s="219">
        <v>39572</v>
      </c>
      <c r="B3288" s="212" t="s">
        <v>4688</v>
      </c>
      <c r="C3288" s="219" t="s">
        <v>65</v>
      </c>
      <c r="D3288" s="219" t="s">
        <v>285</v>
      </c>
      <c r="E3288" s="348">
        <f t="shared" si="51"/>
        <v>4.3499999999999996</v>
      </c>
      <c r="F3288" s="220">
        <v>4.3499999999999996</v>
      </c>
      <c r="G3288" s="220">
        <v>3.58</v>
      </c>
    </row>
    <row r="3289" spans="1:7">
      <c r="A3289" s="219">
        <v>39570</v>
      </c>
      <c r="B3289" s="212" t="s">
        <v>4689</v>
      </c>
      <c r="C3289" s="219" t="s">
        <v>65</v>
      </c>
      <c r="D3289" s="219" t="s">
        <v>285</v>
      </c>
      <c r="E3289" s="348">
        <f t="shared" si="51"/>
        <v>4.6100000000000003</v>
      </c>
      <c r="F3289" s="220">
        <v>4.6100000000000003</v>
      </c>
      <c r="G3289" s="220">
        <v>3.8</v>
      </c>
    </row>
    <row r="3290" spans="1:7">
      <c r="A3290" s="219">
        <v>39569</v>
      </c>
      <c r="B3290" s="212" t="s">
        <v>4690</v>
      </c>
      <c r="C3290" s="219" t="s">
        <v>65</v>
      </c>
      <c r="D3290" s="219" t="s">
        <v>285</v>
      </c>
      <c r="E3290" s="348">
        <f t="shared" si="51"/>
        <v>4.5599999999999996</v>
      </c>
      <c r="F3290" s="220">
        <v>4.5599999999999996</v>
      </c>
      <c r="G3290" s="220">
        <v>3.75</v>
      </c>
    </row>
    <row r="3291" spans="1:7">
      <c r="A3291" s="219">
        <v>39328</v>
      </c>
      <c r="B3291" s="212" t="s">
        <v>4691</v>
      </c>
      <c r="C3291" s="219" t="s">
        <v>65</v>
      </c>
      <c r="D3291" s="219" t="s">
        <v>285</v>
      </c>
      <c r="E3291" s="348">
        <f t="shared" si="51"/>
        <v>4.71</v>
      </c>
      <c r="F3291" s="220">
        <v>4.71</v>
      </c>
      <c r="G3291" s="220">
        <v>3.88</v>
      </c>
    </row>
    <row r="3292" spans="1:7">
      <c r="A3292" s="219">
        <v>39029</v>
      </c>
      <c r="B3292" s="212" t="s">
        <v>4692</v>
      </c>
      <c r="C3292" s="219" t="s">
        <v>65</v>
      </c>
      <c r="D3292" s="219" t="s">
        <v>285</v>
      </c>
      <c r="E3292" s="348">
        <f t="shared" si="51"/>
        <v>14.72</v>
      </c>
      <c r="F3292" s="220">
        <v>14.72</v>
      </c>
      <c r="G3292" s="220">
        <v>12.12</v>
      </c>
    </row>
    <row r="3293" spans="1:7">
      <c r="A3293" s="219">
        <v>39028</v>
      </c>
      <c r="B3293" s="212" t="s">
        <v>344</v>
      </c>
      <c r="C3293" s="219" t="s">
        <v>65</v>
      </c>
      <c r="D3293" s="219" t="s">
        <v>285</v>
      </c>
      <c r="E3293" s="348">
        <f t="shared" si="51"/>
        <v>8.57</v>
      </c>
      <c r="F3293" s="220">
        <v>8.57</v>
      </c>
      <c r="G3293" s="220">
        <v>7.06</v>
      </c>
    </row>
    <row r="3294" spans="1:7">
      <c r="A3294" s="219">
        <v>38541</v>
      </c>
      <c r="B3294" s="212" t="s">
        <v>4693</v>
      </c>
      <c r="C3294" s="219" t="s">
        <v>23</v>
      </c>
      <c r="D3294" s="219" t="s">
        <v>285</v>
      </c>
      <c r="E3294" s="348">
        <f t="shared" si="51"/>
        <v>4594594.59</v>
      </c>
      <c r="F3294" s="220"/>
      <c r="G3294" s="220">
        <v>4594594.59</v>
      </c>
    </row>
    <row r="3295" spans="1:7">
      <c r="A3295" s="219">
        <v>38542</v>
      </c>
      <c r="B3295" s="212" t="s">
        <v>4694</v>
      </c>
      <c r="C3295" s="219" t="s">
        <v>23</v>
      </c>
      <c r="D3295" s="219" t="s">
        <v>285</v>
      </c>
      <c r="E3295" s="348">
        <f t="shared" si="51"/>
        <v>7045045.0499999998</v>
      </c>
      <c r="F3295" s="220"/>
      <c r="G3295" s="220">
        <v>7045045.0499999998</v>
      </c>
    </row>
    <row r="3296" spans="1:7">
      <c r="A3296" s="219">
        <v>45080</v>
      </c>
      <c r="B3296" s="212" t="s">
        <v>4695</v>
      </c>
      <c r="C3296" s="219" t="s">
        <v>23</v>
      </c>
      <c r="D3296" s="219" t="s">
        <v>285</v>
      </c>
      <c r="E3296" s="348">
        <f t="shared" si="51"/>
        <v>15257.33</v>
      </c>
      <c r="F3296" s="220"/>
      <c r="G3296" s="220">
        <v>15257.33</v>
      </c>
    </row>
    <row r="3297" spans="1:7">
      <c r="A3297" s="219">
        <v>38543</v>
      </c>
      <c r="B3297" s="212" t="s">
        <v>4696</v>
      </c>
      <c r="C3297" s="219" t="s">
        <v>23</v>
      </c>
      <c r="D3297" s="219" t="s">
        <v>285</v>
      </c>
      <c r="E3297" s="348">
        <f t="shared" si="51"/>
        <v>1434540.41</v>
      </c>
      <c r="F3297" s="220"/>
      <c r="G3297" s="220">
        <v>1434540.41</v>
      </c>
    </row>
    <row r="3298" spans="1:7">
      <c r="A3298" s="219">
        <v>44002</v>
      </c>
      <c r="B3298" s="212" t="s">
        <v>4697</v>
      </c>
      <c r="C3298" s="219" t="s">
        <v>23</v>
      </c>
      <c r="D3298" s="219" t="s">
        <v>285</v>
      </c>
      <c r="E3298" s="348">
        <f t="shared" si="51"/>
        <v>6700654.6299999999</v>
      </c>
      <c r="F3298" s="220"/>
      <c r="G3298" s="220">
        <v>6700654.6299999999</v>
      </c>
    </row>
    <row r="3299" spans="1:7">
      <c r="A3299" s="219">
        <v>43886</v>
      </c>
      <c r="B3299" s="212" t="s">
        <v>4698</v>
      </c>
      <c r="C3299" s="219" t="s">
        <v>23</v>
      </c>
      <c r="D3299" s="219" t="s">
        <v>285</v>
      </c>
      <c r="E3299" s="348">
        <f t="shared" si="51"/>
        <v>3251954.99</v>
      </c>
      <c r="F3299" s="220"/>
      <c r="G3299" s="220">
        <v>3251954.99</v>
      </c>
    </row>
    <row r="3300" spans="1:7">
      <c r="A3300" s="219">
        <v>40406</v>
      </c>
      <c r="B3300" s="212" t="s">
        <v>4699</v>
      </c>
      <c r="C3300" s="219" t="s">
        <v>23</v>
      </c>
      <c r="D3300" s="219" t="s">
        <v>285</v>
      </c>
      <c r="E3300" s="348">
        <f t="shared" si="51"/>
        <v>73348.19</v>
      </c>
      <c r="F3300" s="220"/>
      <c r="G3300" s="220">
        <v>73348.19</v>
      </c>
    </row>
    <row r="3301" spans="1:7">
      <c r="A3301" s="219">
        <v>40789</v>
      </c>
      <c r="B3301" s="212" t="s">
        <v>4700</v>
      </c>
      <c r="C3301" s="219" t="s">
        <v>23</v>
      </c>
      <c r="D3301" s="219" t="s">
        <v>285</v>
      </c>
      <c r="E3301" s="348">
        <f t="shared" si="51"/>
        <v>10570.22</v>
      </c>
      <c r="F3301" s="220"/>
      <c r="G3301" s="220">
        <v>10570.22</v>
      </c>
    </row>
    <row r="3302" spans="1:7">
      <c r="A3302" s="219">
        <v>40791</v>
      </c>
      <c r="B3302" s="212" t="s">
        <v>345</v>
      </c>
      <c r="C3302" s="219" t="s">
        <v>23</v>
      </c>
      <c r="D3302" s="219" t="s">
        <v>285</v>
      </c>
      <c r="E3302" s="348">
        <f t="shared" si="51"/>
        <v>33089.410000000003</v>
      </c>
      <c r="F3302" s="220"/>
      <c r="G3302" s="220">
        <v>33089.410000000003</v>
      </c>
    </row>
    <row r="3303" spans="1:7">
      <c r="A3303" s="219">
        <v>44003</v>
      </c>
      <c r="B3303" s="212" t="s">
        <v>4701</v>
      </c>
      <c r="C3303" s="219" t="s">
        <v>23</v>
      </c>
      <c r="D3303" s="219" t="s">
        <v>285</v>
      </c>
      <c r="E3303" s="348">
        <f t="shared" si="51"/>
        <v>9311711.75</v>
      </c>
      <c r="F3303" s="220"/>
      <c r="G3303" s="220">
        <v>9311711.75</v>
      </c>
    </row>
    <row r="3304" spans="1:7">
      <c r="A3304" s="219">
        <v>44548</v>
      </c>
      <c r="B3304" s="212" t="s">
        <v>4702</v>
      </c>
      <c r="C3304" s="219" t="s">
        <v>23</v>
      </c>
      <c r="D3304" s="219" t="s">
        <v>285</v>
      </c>
      <c r="E3304" s="348">
        <f t="shared" si="51"/>
        <v>2847739.95</v>
      </c>
      <c r="F3304" s="220"/>
      <c r="G3304" s="220">
        <v>2847739.95</v>
      </c>
    </row>
    <row r="3305" spans="1:7">
      <c r="A3305" s="219">
        <v>44550</v>
      </c>
      <c r="B3305" s="212" t="s">
        <v>4703</v>
      </c>
      <c r="C3305" s="219" t="s">
        <v>23</v>
      </c>
      <c r="D3305" s="219" t="s">
        <v>285</v>
      </c>
      <c r="E3305" s="348">
        <f t="shared" si="51"/>
        <v>8934342.3499999996</v>
      </c>
      <c r="F3305" s="220"/>
      <c r="G3305" s="220">
        <v>8934342.3499999996</v>
      </c>
    </row>
    <row r="3306" spans="1:7">
      <c r="A3306" s="219">
        <v>44549</v>
      </c>
      <c r="B3306" s="212" t="s">
        <v>4704</v>
      </c>
      <c r="C3306" s="219" t="s">
        <v>23</v>
      </c>
      <c r="D3306" s="219" t="s">
        <v>285</v>
      </c>
      <c r="E3306" s="348">
        <f t="shared" si="51"/>
        <v>6533237.8700000001</v>
      </c>
      <c r="F3306" s="220"/>
      <c r="G3306" s="220">
        <v>6533237.8700000001</v>
      </c>
    </row>
    <row r="3307" spans="1:7">
      <c r="A3307" s="219">
        <v>11651</v>
      </c>
      <c r="B3307" s="212" t="s">
        <v>4705</v>
      </c>
      <c r="C3307" s="219" t="s">
        <v>23</v>
      </c>
      <c r="D3307" s="219" t="s">
        <v>285</v>
      </c>
      <c r="E3307" s="348">
        <f t="shared" si="51"/>
        <v>18097.07</v>
      </c>
      <c r="F3307" s="220"/>
      <c r="G3307" s="220">
        <v>18097.07</v>
      </c>
    </row>
    <row r="3308" spans="1:7">
      <c r="A3308" s="219">
        <v>41982</v>
      </c>
      <c r="B3308" s="212" t="s">
        <v>4706</v>
      </c>
      <c r="C3308" s="219" t="s">
        <v>23</v>
      </c>
      <c r="D3308" s="219" t="s">
        <v>285</v>
      </c>
      <c r="E3308" s="348">
        <f t="shared" si="51"/>
        <v>1735735.7</v>
      </c>
      <c r="F3308" s="220"/>
      <c r="G3308" s="220">
        <v>1735735.7</v>
      </c>
    </row>
    <row r="3309" spans="1:7">
      <c r="A3309" s="219">
        <v>39012</v>
      </c>
      <c r="B3309" s="212" t="s">
        <v>4707</v>
      </c>
      <c r="C3309" s="219" t="s">
        <v>23</v>
      </c>
      <c r="D3309" s="219" t="s">
        <v>285</v>
      </c>
      <c r="E3309" s="348">
        <f t="shared" si="51"/>
        <v>1018468.47</v>
      </c>
      <c r="F3309" s="220"/>
      <c r="G3309" s="220">
        <v>1018468.47</v>
      </c>
    </row>
    <row r="3310" spans="1:7">
      <c r="A3310" s="219">
        <v>40435</v>
      </c>
      <c r="B3310" s="212" t="s">
        <v>4708</v>
      </c>
      <c r="C3310" s="219" t="s">
        <v>23</v>
      </c>
      <c r="D3310" s="219" t="s">
        <v>285</v>
      </c>
      <c r="E3310" s="348">
        <f t="shared" si="51"/>
        <v>1028429.53</v>
      </c>
      <c r="F3310" s="220"/>
      <c r="G3310" s="220">
        <v>1028429.53</v>
      </c>
    </row>
    <row r="3311" spans="1:7">
      <c r="A3311" s="219">
        <v>13617</v>
      </c>
      <c r="B3311" s="212" t="s">
        <v>4709</v>
      </c>
      <c r="C3311" s="219" t="s">
        <v>23</v>
      </c>
      <c r="D3311" s="219" t="s">
        <v>285</v>
      </c>
      <c r="E3311" s="348">
        <f t="shared" si="51"/>
        <v>95604.69</v>
      </c>
      <c r="F3311" s="220">
        <v>95604.69</v>
      </c>
      <c r="G3311" s="220">
        <v>95604.69</v>
      </c>
    </row>
    <row r="3312" spans="1:7">
      <c r="A3312" s="219">
        <v>35274</v>
      </c>
      <c r="B3312" s="212" t="s">
        <v>4710</v>
      </c>
      <c r="C3312" s="219" t="s">
        <v>65</v>
      </c>
      <c r="D3312" s="219" t="s">
        <v>285</v>
      </c>
      <c r="E3312" s="348">
        <f t="shared" si="51"/>
        <v>41.86</v>
      </c>
      <c r="F3312" s="220">
        <v>41.86</v>
      </c>
      <c r="G3312" s="220">
        <v>57.09</v>
      </c>
    </row>
    <row r="3313" spans="1:7">
      <c r="A3313" s="219">
        <v>35275</v>
      </c>
      <c r="B3313" s="212" t="s">
        <v>1357</v>
      </c>
      <c r="C3313" s="219" t="s">
        <v>65</v>
      </c>
      <c r="D3313" s="219" t="s">
        <v>285</v>
      </c>
      <c r="E3313" s="348">
        <f t="shared" si="51"/>
        <v>88.86</v>
      </c>
      <c r="F3313" s="220">
        <v>88.86</v>
      </c>
      <c r="G3313" s="220">
        <v>121.18</v>
      </c>
    </row>
    <row r="3314" spans="1:7">
      <c r="A3314" s="219">
        <v>35276</v>
      </c>
      <c r="B3314" s="212" t="s">
        <v>4711</v>
      </c>
      <c r="C3314" s="219" t="s">
        <v>65</v>
      </c>
      <c r="D3314" s="219" t="s">
        <v>285</v>
      </c>
      <c r="E3314" s="348">
        <f t="shared" si="51"/>
        <v>154.62</v>
      </c>
      <c r="F3314" s="220">
        <v>154.62</v>
      </c>
      <c r="G3314" s="220">
        <v>210.84</v>
      </c>
    </row>
    <row r="3315" spans="1:7">
      <c r="A3315" s="219">
        <v>11091</v>
      </c>
      <c r="B3315" s="212" t="s">
        <v>4712</v>
      </c>
      <c r="C3315" s="219" t="s">
        <v>23</v>
      </c>
      <c r="D3315" s="219" t="s">
        <v>285</v>
      </c>
      <c r="E3315" s="348">
        <f t="shared" si="51"/>
        <v>1.46</v>
      </c>
      <c r="F3315" s="220">
        <v>1.46</v>
      </c>
      <c r="G3315" s="220">
        <v>1.72</v>
      </c>
    </row>
    <row r="3316" spans="1:7">
      <c r="A3316" s="219">
        <v>37586</v>
      </c>
      <c r="B3316" s="212" t="s">
        <v>346</v>
      </c>
      <c r="C3316" s="219" t="s">
        <v>179</v>
      </c>
      <c r="D3316" s="219" t="s">
        <v>285</v>
      </c>
      <c r="E3316" s="348">
        <f t="shared" si="51"/>
        <v>52.07</v>
      </c>
      <c r="F3316" s="220"/>
      <c r="G3316" s="220">
        <v>52.07</v>
      </c>
    </row>
    <row r="3317" spans="1:7">
      <c r="A3317" s="219">
        <v>37395</v>
      </c>
      <c r="B3317" s="212" t="s">
        <v>1305</v>
      </c>
      <c r="C3317" s="219" t="s">
        <v>179</v>
      </c>
      <c r="D3317" s="219" t="s">
        <v>285</v>
      </c>
      <c r="E3317" s="348">
        <f t="shared" si="51"/>
        <v>44.78</v>
      </c>
      <c r="F3317" s="220"/>
      <c r="G3317" s="220">
        <v>44.78</v>
      </c>
    </row>
    <row r="3318" spans="1:7">
      <c r="A3318" s="219">
        <v>14147</v>
      </c>
      <c r="B3318" s="212" t="s">
        <v>4713</v>
      </c>
      <c r="C3318" s="219" t="s">
        <v>179</v>
      </c>
      <c r="D3318" s="219" t="s">
        <v>285</v>
      </c>
      <c r="E3318" s="348">
        <f t="shared" si="51"/>
        <v>59.4</v>
      </c>
      <c r="F3318" s="220"/>
      <c r="G3318" s="220">
        <v>59.4</v>
      </c>
    </row>
    <row r="3319" spans="1:7">
      <c r="A3319" s="219">
        <v>37396</v>
      </c>
      <c r="B3319" s="212" t="s">
        <v>4714</v>
      </c>
      <c r="C3319" s="219" t="s">
        <v>179</v>
      </c>
      <c r="D3319" s="219" t="s">
        <v>285</v>
      </c>
      <c r="E3319" s="348">
        <f t="shared" si="51"/>
        <v>36.64</v>
      </c>
      <c r="F3319" s="220"/>
      <c r="G3319" s="220">
        <v>36.64</v>
      </c>
    </row>
    <row r="3320" spans="1:7">
      <c r="A3320" s="219">
        <v>37397</v>
      </c>
      <c r="B3320" s="212" t="s">
        <v>4715</v>
      </c>
      <c r="C3320" s="219" t="s">
        <v>179</v>
      </c>
      <c r="D3320" s="219" t="s">
        <v>285</v>
      </c>
      <c r="E3320" s="348">
        <f t="shared" si="51"/>
        <v>38.380000000000003</v>
      </c>
      <c r="F3320" s="220"/>
      <c r="G3320" s="220">
        <v>38.380000000000003</v>
      </c>
    </row>
    <row r="3321" spans="1:7">
      <c r="A3321" s="219">
        <v>43606</v>
      </c>
      <c r="B3321" s="212" t="s">
        <v>4716</v>
      </c>
      <c r="C3321" s="219" t="s">
        <v>23</v>
      </c>
      <c r="D3321" s="219" t="s">
        <v>285</v>
      </c>
      <c r="E3321" s="348">
        <f t="shared" si="51"/>
        <v>9.4</v>
      </c>
      <c r="F3321" s="220">
        <v>9.4</v>
      </c>
      <c r="G3321" s="220">
        <v>8.56</v>
      </c>
    </row>
    <row r="3322" spans="1:7">
      <c r="A3322" s="219">
        <v>444</v>
      </c>
      <c r="B3322" s="212" t="s">
        <v>4717</v>
      </c>
      <c r="C3322" s="219" t="s">
        <v>23</v>
      </c>
      <c r="D3322" s="219" t="s">
        <v>285</v>
      </c>
      <c r="E3322" s="348">
        <f t="shared" si="51"/>
        <v>35.57</v>
      </c>
      <c r="F3322" s="220">
        <v>35.57</v>
      </c>
      <c r="G3322" s="220">
        <v>24</v>
      </c>
    </row>
    <row r="3323" spans="1:7">
      <c r="A3323" s="219">
        <v>445</v>
      </c>
      <c r="B3323" s="212" t="s">
        <v>4718</v>
      </c>
      <c r="C3323" s="219" t="s">
        <v>23</v>
      </c>
      <c r="D3323" s="219" t="s">
        <v>285</v>
      </c>
      <c r="E3323" s="348">
        <f t="shared" si="51"/>
        <v>48.69</v>
      </c>
      <c r="F3323" s="220">
        <v>48.69</v>
      </c>
      <c r="G3323" s="220">
        <v>32.85</v>
      </c>
    </row>
    <row r="3324" spans="1:7">
      <c r="A3324" s="219">
        <v>4783</v>
      </c>
      <c r="B3324" s="212" t="s">
        <v>4719</v>
      </c>
      <c r="C3324" s="219" t="s">
        <v>134</v>
      </c>
      <c r="D3324" s="219" t="s">
        <v>1699</v>
      </c>
      <c r="E3324" s="348">
        <f t="shared" si="51"/>
        <v>22.48</v>
      </c>
      <c r="F3324" s="220">
        <v>22.48</v>
      </c>
      <c r="G3324" s="220">
        <v>25.42</v>
      </c>
    </row>
    <row r="3325" spans="1:7">
      <c r="A3325" s="219">
        <v>41079</v>
      </c>
      <c r="B3325" s="212" t="s">
        <v>4720</v>
      </c>
      <c r="C3325" s="219" t="s">
        <v>426</v>
      </c>
      <c r="D3325" s="219" t="s">
        <v>285</v>
      </c>
      <c r="E3325" s="348">
        <f t="shared" si="51"/>
        <v>3961.87</v>
      </c>
      <c r="F3325" s="220">
        <v>3961.87</v>
      </c>
      <c r="G3325" s="220">
        <v>4453.17</v>
      </c>
    </row>
    <row r="3326" spans="1:7">
      <c r="A3326" s="219">
        <v>12874</v>
      </c>
      <c r="B3326" s="212" t="s">
        <v>4721</v>
      </c>
      <c r="C3326" s="219" t="s">
        <v>134</v>
      </c>
      <c r="D3326" s="219" t="s">
        <v>285</v>
      </c>
      <c r="E3326" s="348">
        <f t="shared" si="51"/>
        <v>21.81</v>
      </c>
      <c r="F3326" s="220">
        <v>21.81</v>
      </c>
      <c r="G3326" s="220">
        <v>23.44</v>
      </c>
    </row>
    <row r="3327" spans="1:7">
      <c r="A3327" s="219">
        <v>41082</v>
      </c>
      <c r="B3327" s="212" t="s">
        <v>4722</v>
      </c>
      <c r="C3327" s="219" t="s">
        <v>426</v>
      </c>
      <c r="D3327" s="219" t="s">
        <v>285</v>
      </c>
      <c r="E3327" s="348">
        <f t="shared" si="51"/>
        <v>3847.25</v>
      </c>
      <c r="F3327" s="220">
        <v>3847.25</v>
      </c>
      <c r="G3327" s="220">
        <v>4106.7299999999996</v>
      </c>
    </row>
    <row r="3328" spans="1:7">
      <c r="A3328" s="219">
        <v>4785</v>
      </c>
      <c r="B3328" s="212" t="s">
        <v>4723</v>
      </c>
      <c r="C3328" s="219" t="s">
        <v>134</v>
      </c>
      <c r="D3328" s="219" t="s">
        <v>285</v>
      </c>
      <c r="E3328" s="348">
        <f t="shared" si="51"/>
        <v>22.48</v>
      </c>
      <c r="F3328" s="220">
        <v>22.48</v>
      </c>
      <c r="G3328" s="220">
        <v>25.42</v>
      </c>
    </row>
    <row r="3329" spans="1:7">
      <c r="A3329" s="219">
        <v>41081</v>
      </c>
      <c r="B3329" s="212" t="s">
        <v>4724</v>
      </c>
      <c r="C3329" s="219" t="s">
        <v>426</v>
      </c>
      <c r="D3329" s="219" t="s">
        <v>285</v>
      </c>
      <c r="E3329" s="348">
        <f t="shared" si="51"/>
        <v>3961.87</v>
      </c>
      <c r="F3329" s="220">
        <v>3961.87</v>
      </c>
      <c r="G3329" s="220">
        <v>4453.17</v>
      </c>
    </row>
    <row r="3330" spans="1:7">
      <c r="A3330" s="219">
        <v>4801</v>
      </c>
      <c r="B3330" s="212" t="s">
        <v>4725</v>
      </c>
      <c r="C3330" s="219" t="s">
        <v>53</v>
      </c>
      <c r="D3330" s="219" t="s">
        <v>285</v>
      </c>
      <c r="E3330" s="348">
        <f t="shared" si="51"/>
        <v>70.67</v>
      </c>
      <c r="F3330" s="220">
        <v>70.67</v>
      </c>
      <c r="G3330" s="220">
        <v>77.709999999999994</v>
      </c>
    </row>
    <row r="3331" spans="1:7">
      <c r="A3331" s="219">
        <v>4794</v>
      </c>
      <c r="B3331" s="212" t="s">
        <v>4726</v>
      </c>
      <c r="C3331" s="219" t="s">
        <v>53</v>
      </c>
      <c r="D3331" s="219" t="s">
        <v>285</v>
      </c>
      <c r="E3331" s="348">
        <f t="shared" si="51"/>
        <v>321.88</v>
      </c>
      <c r="F3331" s="220">
        <v>321.88</v>
      </c>
      <c r="G3331" s="220">
        <v>353.95</v>
      </c>
    </row>
    <row r="3332" spans="1:7">
      <c r="A3332" s="219">
        <v>4796</v>
      </c>
      <c r="B3332" s="212" t="s">
        <v>4727</v>
      </c>
      <c r="C3332" s="219" t="s">
        <v>53</v>
      </c>
      <c r="D3332" s="219" t="s">
        <v>285</v>
      </c>
      <c r="E3332" s="348">
        <f t="shared" si="51"/>
        <v>195.51</v>
      </c>
      <c r="F3332" s="220">
        <v>195.51</v>
      </c>
      <c r="G3332" s="220">
        <v>214.98</v>
      </c>
    </row>
    <row r="3333" spans="1:7">
      <c r="A3333" s="219">
        <v>4800</v>
      </c>
      <c r="B3333" s="212" t="s">
        <v>4728</v>
      </c>
      <c r="C3333" s="219" t="s">
        <v>53</v>
      </c>
      <c r="D3333" s="219" t="s">
        <v>285</v>
      </c>
      <c r="E3333" s="348">
        <f t="shared" si="51"/>
        <v>53.76</v>
      </c>
      <c r="F3333" s="220">
        <v>53.76</v>
      </c>
      <c r="G3333" s="220">
        <v>59.12</v>
      </c>
    </row>
    <row r="3334" spans="1:7">
      <c r="A3334" s="219">
        <v>4795</v>
      </c>
      <c r="B3334" s="212" t="s">
        <v>4729</v>
      </c>
      <c r="C3334" s="219" t="s">
        <v>53</v>
      </c>
      <c r="D3334" s="219" t="s">
        <v>285</v>
      </c>
      <c r="E3334" s="348">
        <f t="shared" si="51"/>
        <v>313.33</v>
      </c>
      <c r="F3334" s="220">
        <v>313.33</v>
      </c>
      <c r="G3334" s="220">
        <v>344.55</v>
      </c>
    </row>
    <row r="3335" spans="1:7">
      <c r="A3335" s="219">
        <v>39694</v>
      </c>
      <c r="B3335" s="212" t="s">
        <v>4730</v>
      </c>
      <c r="C3335" s="219" t="s">
        <v>53</v>
      </c>
      <c r="D3335" s="219" t="s">
        <v>285</v>
      </c>
      <c r="E3335" s="348">
        <f t="shared" si="51"/>
        <v>305.49</v>
      </c>
      <c r="F3335" s="220">
        <v>305.49</v>
      </c>
      <c r="G3335" s="220">
        <v>387.01</v>
      </c>
    </row>
    <row r="3336" spans="1:7">
      <c r="A3336" s="219">
        <v>1292</v>
      </c>
      <c r="B3336" s="212" t="s">
        <v>1329</v>
      </c>
      <c r="C3336" s="219" t="s">
        <v>53</v>
      </c>
      <c r="D3336" s="219" t="s">
        <v>285</v>
      </c>
      <c r="E3336" s="348">
        <f t="shared" si="51"/>
        <v>37.36</v>
      </c>
      <c r="F3336" s="220">
        <v>37.36</v>
      </c>
      <c r="G3336" s="220">
        <v>36.28</v>
      </c>
    </row>
    <row r="3337" spans="1:7">
      <c r="A3337" s="219">
        <v>1287</v>
      </c>
      <c r="B3337" s="212" t="s">
        <v>4731</v>
      </c>
      <c r="C3337" s="219" t="s">
        <v>53</v>
      </c>
      <c r="D3337" s="219" t="s">
        <v>285</v>
      </c>
      <c r="E3337" s="348">
        <f t="shared" si="51"/>
        <v>29.91</v>
      </c>
      <c r="F3337" s="220">
        <v>29.91</v>
      </c>
      <c r="G3337" s="220">
        <v>29.04</v>
      </c>
    </row>
    <row r="3338" spans="1:7">
      <c r="A3338" s="219">
        <v>4786</v>
      </c>
      <c r="B3338" s="212" t="s">
        <v>4732</v>
      </c>
      <c r="C3338" s="219" t="s">
        <v>53</v>
      </c>
      <c r="D3338" s="219" t="s">
        <v>1699</v>
      </c>
      <c r="E3338" s="348">
        <f t="shared" si="51"/>
        <v>108.5</v>
      </c>
      <c r="F3338" s="220"/>
      <c r="G3338" s="220">
        <v>108.5</v>
      </c>
    </row>
    <row r="3339" spans="1:7">
      <c r="A3339" s="219">
        <v>10840</v>
      </c>
      <c r="B3339" s="212" t="s">
        <v>4733</v>
      </c>
      <c r="C3339" s="219" t="s">
        <v>53</v>
      </c>
      <c r="D3339" s="219" t="s">
        <v>1699</v>
      </c>
      <c r="E3339" s="348">
        <f t="shared" si="51"/>
        <v>393</v>
      </c>
      <c r="F3339" s="220">
        <v>393</v>
      </c>
      <c r="G3339" s="220">
        <v>495</v>
      </c>
    </row>
    <row r="3340" spans="1:7">
      <c r="A3340" s="219">
        <v>10841</v>
      </c>
      <c r="B3340" s="212" t="s">
        <v>541</v>
      </c>
      <c r="C3340" s="219" t="s">
        <v>53</v>
      </c>
      <c r="D3340" s="219" t="s">
        <v>285</v>
      </c>
      <c r="E3340" s="348">
        <f t="shared" ref="E3340:E3403" si="52">IF(F3340=0,G3340,F3340)</f>
        <v>296.60000000000002</v>
      </c>
      <c r="F3340" s="220">
        <v>296.60000000000002</v>
      </c>
      <c r="G3340" s="220">
        <v>373.58</v>
      </c>
    </row>
    <row r="3341" spans="1:7">
      <c r="A3341" s="219">
        <v>44540</v>
      </c>
      <c r="B3341" s="212" t="s">
        <v>4734</v>
      </c>
      <c r="C3341" s="219" t="s">
        <v>53</v>
      </c>
      <c r="D3341" s="219" t="s">
        <v>285</v>
      </c>
      <c r="E3341" s="348">
        <f t="shared" si="52"/>
        <v>378.99</v>
      </c>
      <c r="F3341" s="220">
        <v>378.99</v>
      </c>
      <c r="G3341" s="220">
        <v>477.35</v>
      </c>
    </row>
    <row r="3342" spans="1:7">
      <c r="A3342" s="219">
        <v>10842</v>
      </c>
      <c r="B3342" s="212" t="s">
        <v>4735</v>
      </c>
      <c r="C3342" s="219" t="s">
        <v>53</v>
      </c>
      <c r="D3342" s="219" t="s">
        <v>285</v>
      </c>
      <c r="E3342" s="348">
        <f t="shared" si="52"/>
        <v>428.42</v>
      </c>
      <c r="F3342" s="220">
        <v>428.42</v>
      </c>
      <c r="G3342" s="220">
        <v>539.62</v>
      </c>
    </row>
    <row r="3343" spans="1:7">
      <c r="A3343" s="219">
        <v>45190</v>
      </c>
      <c r="B3343" s="212" t="s">
        <v>1309</v>
      </c>
      <c r="C3343" s="219" t="s">
        <v>53</v>
      </c>
      <c r="D3343" s="219" t="s">
        <v>1699</v>
      </c>
      <c r="E3343" s="348">
        <f t="shared" si="52"/>
        <v>61.69</v>
      </c>
      <c r="F3343" s="220">
        <v>61.69</v>
      </c>
      <c r="G3343" s="220">
        <v>59.9</v>
      </c>
    </row>
    <row r="3344" spans="1:7">
      <c r="A3344" s="219">
        <v>45189</v>
      </c>
      <c r="B3344" s="212" t="s">
        <v>4736</v>
      </c>
      <c r="C3344" s="219" t="s">
        <v>53</v>
      </c>
      <c r="D3344" s="219" t="s">
        <v>285</v>
      </c>
      <c r="E3344" s="348">
        <f t="shared" si="52"/>
        <v>102.04</v>
      </c>
      <c r="F3344" s="220">
        <v>102.04</v>
      </c>
      <c r="G3344" s="220">
        <v>99.07</v>
      </c>
    </row>
    <row r="3345" spans="1:7">
      <c r="A3345" s="219">
        <v>45191</v>
      </c>
      <c r="B3345" s="212" t="s">
        <v>4737</v>
      </c>
      <c r="C3345" s="219" t="s">
        <v>53</v>
      </c>
      <c r="D3345" s="219" t="s">
        <v>285</v>
      </c>
      <c r="E3345" s="348">
        <f t="shared" si="52"/>
        <v>104.65</v>
      </c>
      <c r="F3345" s="220">
        <v>104.65</v>
      </c>
      <c r="G3345" s="220">
        <v>101.62</v>
      </c>
    </row>
    <row r="3346" spans="1:7">
      <c r="A3346" s="219">
        <v>38180</v>
      </c>
      <c r="B3346" s="212" t="s">
        <v>4738</v>
      </c>
      <c r="C3346" s="219" t="s">
        <v>53</v>
      </c>
      <c r="D3346" s="219" t="s">
        <v>285</v>
      </c>
      <c r="E3346" s="348">
        <f t="shared" si="52"/>
        <v>157.41</v>
      </c>
      <c r="F3346" s="220">
        <v>157.41</v>
      </c>
      <c r="G3346" s="220">
        <v>173.09</v>
      </c>
    </row>
    <row r="3347" spans="1:7">
      <c r="A3347" s="219">
        <v>40648</v>
      </c>
      <c r="B3347" s="212" t="s">
        <v>4739</v>
      </c>
      <c r="C3347" s="219" t="s">
        <v>53</v>
      </c>
      <c r="D3347" s="219" t="s">
        <v>285</v>
      </c>
      <c r="E3347" s="348">
        <f t="shared" si="52"/>
        <v>208.32</v>
      </c>
      <c r="F3347" s="220"/>
      <c r="G3347" s="220">
        <v>208.32</v>
      </c>
    </row>
    <row r="3348" spans="1:7">
      <c r="A3348" s="219">
        <v>40649</v>
      </c>
      <c r="B3348" s="212" t="s">
        <v>4740</v>
      </c>
      <c r="C3348" s="219" t="s">
        <v>53</v>
      </c>
      <c r="D3348" s="219" t="s">
        <v>285</v>
      </c>
      <c r="E3348" s="348">
        <f t="shared" si="52"/>
        <v>121.34</v>
      </c>
      <c r="F3348" s="220"/>
      <c r="G3348" s="220">
        <v>121.34</v>
      </c>
    </row>
    <row r="3349" spans="1:7">
      <c r="A3349" s="219">
        <v>40650</v>
      </c>
      <c r="B3349" s="212" t="s">
        <v>4741</v>
      </c>
      <c r="C3349" s="219" t="s">
        <v>53</v>
      </c>
      <c r="D3349" s="219" t="s">
        <v>285</v>
      </c>
      <c r="E3349" s="348">
        <f t="shared" si="52"/>
        <v>156.24</v>
      </c>
      <c r="F3349" s="220"/>
      <c r="G3349" s="220">
        <v>156.24</v>
      </c>
    </row>
    <row r="3350" spans="1:7">
      <c r="A3350" s="219">
        <v>40651</v>
      </c>
      <c r="B3350" s="212" t="s">
        <v>4742</v>
      </c>
      <c r="C3350" s="219" t="s">
        <v>53</v>
      </c>
      <c r="D3350" s="219" t="s">
        <v>285</v>
      </c>
      <c r="E3350" s="348">
        <f t="shared" si="52"/>
        <v>288.17</v>
      </c>
      <c r="F3350" s="220"/>
      <c r="G3350" s="220">
        <v>288.17</v>
      </c>
    </row>
    <row r="3351" spans="1:7">
      <c r="A3351" s="219">
        <v>40652</v>
      </c>
      <c r="B3351" s="212" t="s">
        <v>4743</v>
      </c>
      <c r="C3351" s="219" t="s">
        <v>53</v>
      </c>
      <c r="D3351" s="219" t="s">
        <v>285</v>
      </c>
      <c r="E3351" s="348">
        <f t="shared" si="52"/>
        <v>154.5</v>
      </c>
      <c r="F3351" s="220"/>
      <c r="G3351" s="220">
        <v>154.5</v>
      </c>
    </row>
    <row r="3352" spans="1:7">
      <c r="A3352" s="219">
        <v>40647</v>
      </c>
      <c r="B3352" s="212" t="s">
        <v>4744</v>
      </c>
      <c r="C3352" s="219" t="s">
        <v>53</v>
      </c>
      <c r="D3352" s="219" t="s">
        <v>285</v>
      </c>
      <c r="E3352" s="348">
        <f t="shared" si="52"/>
        <v>170.12</v>
      </c>
      <c r="F3352" s="220"/>
      <c r="G3352" s="220">
        <v>170.12</v>
      </c>
    </row>
    <row r="3353" spans="1:7">
      <c r="A3353" s="219">
        <v>40653</v>
      </c>
      <c r="B3353" s="212" t="s">
        <v>4745</v>
      </c>
      <c r="C3353" s="219" t="s">
        <v>53</v>
      </c>
      <c r="D3353" s="219" t="s">
        <v>285</v>
      </c>
      <c r="E3353" s="348">
        <f t="shared" si="52"/>
        <v>130.19999999999999</v>
      </c>
      <c r="F3353" s="220"/>
      <c r="G3353" s="220">
        <v>130.19999999999999</v>
      </c>
    </row>
    <row r="3354" spans="1:7">
      <c r="A3354" s="219">
        <v>38135</v>
      </c>
      <c r="B3354" s="212" t="s">
        <v>4746</v>
      </c>
      <c r="C3354" s="219" t="s">
        <v>53</v>
      </c>
      <c r="D3354" s="219" t="s">
        <v>285</v>
      </c>
      <c r="E3354" s="348">
        <f t="shared" si="52"/>
        <v>108.38</v>
      </c>
      <c r="F3354" s="220"/>
      <c r="G3354" s="220">
        <v>108.38</v>
      </c>
    </row>
    <row r="3355" spans="1:7">
      <c r="A3355" s="219">
        <v>36178</v>
      </c>
      <c r="B3355" s="212" t="s">
        <v>4747</v>
      </c>
      <c r="C3355" s="219" t="s">
        <v>23</v>
      </c>
      <c r="D3355" s="219" t="s">
        <v>285</v>
      </c>
      <c r="E3355" s="348">
        <f t="shared" si="52"/>
        <v>16.760000000000002</v>
      </c>
      <c r="F3355" s="220">
        <v>16.760000000000002</v>
      </c>
      <c r="G3355" s="220">
        <v>17.45</v>
      </c>
    </row>
    <row r="3356" spans="1:7">
      <c r="A3356" s="219">
        <v>38181</v>
      </c>
      <c r="B3356" s="212" t="s">
        <v>4748</v>
      </c>
      <c r="C3356" s="219" t="s">
        <v>53</v>
      </c>
      <c r="D3356" s="219" t="s">
        <v>285</v>
      </c>
      <c r="E3356" s="348">
        <f t="shared" si="52"/>
        <v>214.88</v>
      </c>
      <c r="F3356" s="220">
        <v>214.88</v>
      </c>
      <c r="G3356" s="220">
        <v>236.29</v>
      </c>
    </row>
    <row r="3357" spans="1:7">
      <c r="A3357" s="219">
        <v>38182</v>
      </c>
      <c r="B3357" s="212" t="s">
        <v>4749</v>
      </c>
      <c r="C3357" s="219" t="s">
        <v>53</v>
      </c>
      <c r="D3357" s="219" t="s">
        <v>285</v>
      </c>
      <c r="E3357" s="348">
        <f t="shared" si="52"/>
        <v>204.69</v>
      </c>
      <c r="F3357" s="220">
        <v>204.69</v>
      </c>
      <c r="G3357" s="220">
        <v>225.08</v>
      </c>
    </row>
    <row r="3358" spans="1:7">
      <c r="A3358" s="219">
        <v>38186</v>
      </c>
      <c r="B3358" s="212" t="s">
        <v>4750</v>
      </c>
      <c r="C3358" s="219" t="s">
        <v>53</v>
      </c>
      <c r="D3358" s="219" t="s">
        <v>285</v>
      </c>
      <c r="E3358" s="348">
        <f t="shared" si="52"/>
        <v>532.04999999999995</v>
      </c>
      <c r="F3358" s="220">
        <v>532.04999999999995</v>
      </c>
      <c r="G3358" s="220">
        <v>585.04999999999995</v>
      </c>
    </row>
    <row r="3359" spans="1:7">
      <c r="A3359" s="219">
        <v>38185</v>
      </c>
      <c r="B3359" s="212" t="s">
        <v>4751</v>
      </c>
      <c r="C3359" s="219" t="s">
        <v>53</v>
      </c>
      <c r="D3359" s="219" t="s">
        <v>285</v>
      </c>
      <c r="E3359" s="348">
        <f t="shared" si="52"/>
        <v>473.71</v>
      </c>
      <c r="F3359" s="220">
        <v>473.71</v>
      </c>
      <c r="G3359" s="220">
        <v>520.9</v>
      </c>
    </row>
    <row r="3360" spans="1:7">
      <c r="A3360" s="219">
        <v>40654</v>
      </c>
      <c r="B3360" s="212" t="s">
        <v>4752</v>
      </c>
      <c r="C3360" s="219" t="s">
        <v>53</v>
      </c>
      <c r="D3360" s="219" t="s">
        <v>285</v>
      </c>
      <c r="E3360" s="348">
        <f t="shared" si="52"/>
        <v>202.24</v>
      </c>
      <c r="F3360" s="220"/>
      <c r="G3360" s="220">
        <v>202.24</v>
      </c>
    </row>
    <row r="3361" spans="1:7">
      <c r="A3361" s="219">
        <v>44541</v>
      </c>
      <c r="B3361" s="212" t="s">
        <v>4753</v>
      </c>
      <c r="C3361" s="219" t="s">
        <v>53</v>
      </c>
      <c r="D3361" s="219" t="s">
        <v>285</v>
      </c>
      <c r="E3361" s="348">
        <f t="shared" si="52"/>
        <v>313.08</v>
      </c>
      <c r="F3361" s="220">
        <v>313.08</v>
      </c>
      <c r="G3361" s="220">
        <v>394.33</v>
      </c>
    </row>
    <row r="3362" spans="1:7">
      <c r="A3362" s="219">
        <v>4822</v>
      </c>
      <c r="B3362" s="212" t="s">
        <v>4754</v>
      </c>
      <c r="C3362" s="219" t="s">
        <v>53</v>
      </c>
      <c r="D3362" s="219" t="s">
        <v>285</v>
      </c>
      <c r="E3362" s="348">
        <f t="shared" si="52"/>
        <v>578.87</v>
      </c>
      <c r="F3362" s="220">
        <v>578.87</v>
      </c>
      <c r="G3362" s="220">
        <v>418.34</v>
      </c>
    </row>
    <row r="3363" spans="1:7">
      <c r="A3363" s="219">
        <v>4818</v>
      </c>
      <c r="B3363" s="212" t="s">
        <v>4755</v>
      </c>
      <c r="C3363" s="219" t="s">
        <v>53</v>
      </c>
      <c r="D3363" s="219" t="s">
        <v>1699</v>
      </c>
      <c r="E3363" s="348">
        <f t="shared" si="52"/>
        <v>595</v>
      </c>
      <c r="F3363" s="220">
        <v>595</v>
      </c>
      <c r="G3363" s="220">
        <v>430</v>
      </c>
    </row>
    <row r="3364" spans="1:7">
      <c r="A3364" s="219">
        <v>39567</v>
      </c>
      <c r="B3364" s="212" t="s">
        <v>4756</v>
      </c>
      <c r="C3364" s="219" t="s">
        <v>53</v>
      </c>
      <c r="D3364" s="219" t="s">
        <v>285</v>
      </c>
      <c r="E3364" s="348">
        <f t="shared" si="52"/>
        <v>41.88</v>
      </c>
      <c r="F3364" s="220">
        <v>41.88</v>
      </c>
      <c r="G3364" s="220">
        <v>41.33</v>
      </c>
    </row>
    <row r="3365" spans="1:7">
      <c r="A3365" s="219">
        <v>39566</v>
      </c>
      <c r="B3365" s="212" t="s">
        <v>4757</v>
      </c>
      <c r="C3365" s="219" t="s">
        <v>53</v>
      </c>
      <c r="D3365" s="219" t="s">
        <v>285</v>
      </c>
      <c r="E3365" s="348">
        <f t="shared" si="52"/>
        <v>44.32</v>
      </c>
      <c r="F3365" s="220">
        <v>44.32</v>
      </c>
      <c r="G3365" s="220">
        <v>43.75</v>
      </c>
    </row>
    <row r="3366" spans="1:7">
      <c r="A3366" s="219">
        <v>39416</v>
      </c>
      <c r="B3366" s="212" t="s">
        <v>4758</v>
      </c>
      <c r="C3366" s="219" t="s">
        <v>53</v>
      </c>
      <c r="D3366" s="219" t="s">
        <v>285</v>
      </c>
      <c r="E3366" s="348">
        <f t="shared" si="52"/>
        <v>27.01</v>
      </c>
      <c r="F3366" s="220">
        <v>27.01</v>
      </c>
      <c r="G3366" s="220">
        <v>26.66</v>
      </c>
    </row>
    <row r="3367" spans="1:7">
      <c r="A3367" s="219">
        <v>39417</v>
      </c>
      <c r="B3367" s="212" t="s">
        <v>4759</v>
      </c>
      <c r="C3367" s="219" t="s">
        <v>53</v>
      </c>
      <c r="D3367" s="219" t="s">
        <v>285</v>
      </c>
      <c r="E3367" s="348">
        <f t="shared" si="52"/>
        <v>26.35</v>
      </c>
      <c r="F3367" s="220">
        <v>26.35</v>
      </c>
      <c r="G3367" s="220">
        <v>26.01</v>
      </c>
    </row>
    <row r="3368" spans="1:7">
      <c r="A3368" s="219">
        <v>43742</v>
      </c>
      <c r="B3368" s="212" t="s">
        <v>4760</v>
      </c>
      <c r="C3368" s="219" t="s">
        <v>53</v>
      </c>
      <c r="D3368" s="219" t="s">
        <v>285</v>
      </c>
      <c r="E3368" s="348">
        <f t="shared" si="52"/>
        <v>28.42</v>
      </c>
      <c r="F3368" s="220">
        <v>28.42</v>
      </c>
      <c r="G3368" s="220">
        <v>28.05</v>
      </c>
    </row>
    <row r="3369" spans="1:7">
      <c r="A3369" s="219">
        <v>39414</v>
      </c>
      <c r="B3369" s="212" t="s">
        <v>4761</v>
      </c>
      <c r="C3369" s="219" t="s">
        <v>53</v>
      </c>
      <c r="D3369" s="219" t="s">
        <v>285</v>
      </c>
      <c r="E3369" s="348">
        <f t="shared" si="52"/>
        <v>25.58</v>
      </c>
      <c r="F3369" s="220">
        <v>25.58</v>
      </c>
      <c r="G3369" s="220">
        <v>25.25</v>
      </c>
    </row>
    <row r="3370" spans="1:7">
      <c r="A3370" s="219">
        <v>39415</v>
      </c>
      <c r="B3370" s="212" t="s">
        <v>4762</v>
      </c>
      <c r="C3370" s="219" t="s">
        <v>53</v>
      </c>
      <c r="D3370" s="219" t="s">
        <v>285</v>
      </c>
      <c r="E3370" s="348">
        <f t="shared" si="52"/>
        <v>22.05</v>
      </c>
      <c r="F3370" s="220">
        <v>22.05</v>
      </c>
      <c r="G3370" s="220">
        <v>21.76</v>
      </c>
    </row>
    <row r="3371" spans="1:7">
      <c r="A3371" s="219">
        <v>43740</v>
      </c>
      <c r="B3371" s="212" t="s">
        <v>4763</v>
      </c>
      <c r="C3371" s="219" t="s">
        <v>53</v>
      </c>
      <c r="D3371" s="219" t="s">
        <v>285</v>
      </c>
      <c r="E3371" s="348">
        <f t="shared" si="52"/>
        <v>26.93</v>
      </c>
      <c r="F3371" s="220">
        <v>26.93</v>
      </c>
      <c r="G3371" s="220">
        <v>26.58</v>
      </c>
    </row>
    <row r="3372" spans="1:7">
      <c r="A3372" s="219">
        <v>39412</v>
      </c>
      <c r="B3372" s="212" t="s">
        <v>4764</v>
      </c>
      <c r="C3372" s="219" t="s">
        <v>53</v>
      </c>
      <c r="D3372" s="219" t="s">
        <v>1699</v>
      </c>
      <c r="E3372" s="348">
        <f t="shared" si="52"/>
        <v>18.47</v>
      </c>
      <c r="F3372" s="220">
        <v>18.47</v>
      </c>
      <c r="G3372" s="220">
        <v>18.23</v>
      </c>
    </row>
    <row r="3373" spans="1:7">
      <c r="A3373" s="219">
        <v>39413</v>
      </c>
      <c r="B3373" s="212" t="s">
        <v>172</v>
      </c>
      <c r="C3373" s="219" t="s">
        <v>53</v>
      </c>
      <c r="D3373" s="219" t="s">
        <v>285</v>
      </c>
      <c r="E3373" s="348">
        <f t="shared" si="52"/>
        <v>19.97</v>
      </c>
      <c r="F3373" s="220">
        <v>19.97</v>
      </c>
      <c r="G3373" s="220">
        <v>19.71</v>
      </c>
    </row>
    <row r="3374" spans="1:7">
      <c r="A3374" s="219">
        <v>43741</v>
      </c>
      <c r="B3374" s="212" t="s">
        <v>4765</v>
      </c>
      <c r="C3374" s="219" t="s">
        <v>53</v>
      </c>
      <c r="D3374" s="219" t="s">
        <v>285</v>
      </c>
      <c r="E3374" s="348">
        <f t="shared" si="52"/>
        <v>21.29</v>
      </c>
      <c r="F3374" s="220">
        <v>21.29</v>
      </c>
      <c r="G3374" s="220">
        <v>21.01</v>
      </c>
    </row>
    <row r="3375" spans="1:7">
      <c r="A3375" s="219">
        <v>11062</v>
      </c>
      <c r="B3375" s="212" t="s">
        <v>4766</v>
      </c>
      <c r="C3375" s="219" t="s">
        <v>53</v>
      </c>
      <c r="D3375" s="219" t="s">
        <v>285</v>
      </c>
      <c r="E3375" s="348">
        <f t="shared" si="52"/>
        <v>49.09</v>
      </c>
      <c r="F3375" s="220">
        <v>49.09</v>
      </c>
      <c r="G3375" s="220">
        <v>45.73</v>
      </c>
    </row>
    <row r="3376" spans="1:7">
      <c r="A3376" s="219">
        <v>11063</v>
      </c>
      <c r="B3376" s="212" t="s">
        <v>4767</v>
      </c>
      <c r="C3376" s="219" t="s">
        <v>53</v>
      </c>
      <c r="D3376" s="219" t="s">
        <v>285</v>
      </c>
      <c r="E3376" s="348">
        <f t="shared" si="52"/>
        <v>30.04</v>
      </c>
      <c r="F3376" s="220">
        <v>30.04</v>
      </c>
      <c r="G3376" s="220">
        <v>27.98</v>
      </c>
    </row>
    <row r="3377" spans="1:7">
      <c r="A3377" s="219">
        <v>13521</v>
      </c>
      <c r="B3377" s="212" t="s">
        <v>4768</v>
      </c>
      <c r="C3377" s="219" t="s">
        <v>23</v>
      </c>
      <c r="D3377" s="219" t="s">
        <v>285</v>
      </c>
      <c r="E3377" s="348">
        <f t="shared" si="52"/>
        <v>132</v>
      </c>
      <c r="F3377" s="220"/>
      <c r="G3377" s="220">
        <v>132</v>
      </c>
    </row>
    <row r="3378" spans="1:7">
      <c r="A3378" s="219">
        <v>10851</v>
      </c>
      <c r="B3378" s="212" t="s">
        <v>1676</v>
      </c>
      <c r="C3378" s="219" t="s">
        <v>23</v>
      </c>
      <c r="D3378" s="219" t="s">
        <v>285</v>
      </c>
      <c r="E3378" s="348">
        <f t="shared" si="52"/>
        <v>64.39</v>
      </c>
      <c r="F3378" s="220"/>
      <c r="G3378" s="220">
        <v>64.39</v>
      </c>
    </row>
    <row r="3379" spans="1:7">
      <c r="A3379" s="219">
        <v>39515</v>
      </c>
      <c r="B3379" s="212" t="s">
        <v>4769</v>
      </c>
      <c r="C3379" s="219" t="s">
        <v>23</v>
      </c>
      <c r="D3379" s="219" t="s">
        <v>285</v>
      </c>
      <c r="E3379" s="348">
        <f t="shared" si="52"/>
        <v>55.48</v>
      </c>
      <c r="F3379" s="220"/>
      <c r="G3379" s="220">
        <v>55.48</v>
      </c>
    </row>
    <row r="3380" spans="1:7">
      <c r="A3380" s="219">
        <v>39516</v>
      </c>
      <c r="B3380" s="212" t="s">
        <v>4770</v>
      </c>
      <c r="C3380" s="219" t="s">
        <v>23</v>
      </c>
      <c r="D3380" s="219" t="s">
        <v>285</v>
      </c>
      <c r="E3380" s="348">
        <f t="shared" si="52"/>
        <v>46.77</v>
      </c>
      <c r="F3380" s="220"/>
      <c r="G3380" s="220">
        <v>46.77</v>
      </c>
    </row>
    <row r="3381" spans="1:7">
      <c r="A3381" s="219">
        <v>39514</v>
      </c>
      <c r="B3381" s="212" t="s">
        <v>4771</v>
      </c>
      <c r="C3381" s="219" t="s">
        <v>23</v>
      </c>
      <c r="D3381" s="219" t="s">
        <v>1699</v>
      </c>
      <c r="E3381" s="348">
        <f t="shared" si="52"/>
        <v>29.1</v>
      </c>
      <c r="F3381" s="220"/>
      <c r="G3381" s="220">
        <v>29.1</v>
      </c>
    </row>
    <row r="3382" spans="1:7">
      <c r="A3382" s="219">
        <v>4812</v>
      </c>
      <c r="B3382" s="212" t="s">
        <v>4772</v>
      </c>
      <c r="C3382" s="219" t="s">
        <v>53</v>
      </c>
      <c r="D3382" s="219" t="s">
        <v>285</v>
      </c>
      <c r="E3382" s="348">
        <f t="shared" si="52"/>
        <v>11.08</v>
      </c>
      <c r="F3382" s="220">
        <v>11.08</v>
      </c>
      <c r="G3382" s="220">
        <v>10.93</v>
      </c>
    </row>
    <row r="3383" spans="1:7">
      <c r="A3383" s="219">
        <v>10849</v>
      </c>
      <c r="B3383" s="212" t="s">
        <v>4773</v>
      </c>
      <c r="C3383" s="219" t="s">
        <v>23</v>
      </c>
      <c r="D3383" s="219" t="s">
        <v>285</v>
      </c>
      <c r="E3383" s="348">
        <f t="shared" si="52"/>
        <v>1920.01</v>
      </c>
      <c r="F3383" s="220"/>
      <c r="G3383" s="220">
        <v>1920.01</v>
      </c>
    </row>
    <row r="3384" spans="1:7">
      <c r="A3384" s="219">
        <v>10848</v>
      </c>
      <c r="B3384" s="212" t="s">
        <v>209</v>
      </c>
      <c r="C3384" s="219" t="s">
        <v>23</v>
      </c>
      <c r="D3384" s="219" t="s">
        <v>285</v>
      </c>
      <c r="E3384" s="348">
        <f t="shared" si="52"/>
        <v>1206.01</v>
      </c>
      <c r="F3384" s="220"/>
      <c r="G3384" s="220">
        <v>1206.01</v>
      </c>
    </row>
    <row r="3385" spans="1:7">
      <c r="A3385" s="219">
        <v>4813</v>
      </c>
      <c r="B3385" s="212" t="s">
        <v>4774</v>
      </c>
      <c r="C3385" s="219" t="s">
        <v>53</v>
      </c>
      <c r="D3385" s="219" t="s">
        <v>1699</v>
      </c>
      <c r="E3385" s="348">
        <f t="shared" si="52"/>
        <v>400</v>
      </c>
      <c r="F3385" s="220"/>
      <c r="G3385" s="220">
        <v>400</v>
      </c>
    </row>
    <row r="3386" spans="1:7">
      <c r="A3386" s="219">
        <v>37560</v>
      </c>
      <c r="B3386" s="212" t="s">
        <v>1623</v>
      </c>
      <c r="C3386" s="219" t="s">
        <v>23</v>
      </c>
      <c r="D3386" s="219" t="s">
        <v>285</v>
      </c>
      <c r="E3386" s="348">
        <f t="shared" si="52"/>
        <v>29.53</v>
      </c>
      <c r="F3386" s="220">
        <v>29.53</v>
      </c>
      <c r="G3386" s="220">
        <v>42.01</v>
      </c>
    </row>
    <row r="3387" spans="1:7">
      <c r="A3387" s="219">
        <v>37557</v>
      </c>
      <c r="B3387" s="212" t="s">
        <v>4775</v>
      </c>
      <c r="C3387" s="219" t="s">
        <v>23</v>
      </c>
      <c r="D3387" s="219" t="s">
        <v>285</v>
      </c>
      <c r="E3387" s="348">
        <f t="shared" si="52"/>
        <v>8.9600000000000009</v>
      </c>
      <c r="F3387" s="220">
        <v>8.9600000000000009</v>
      </c>
      <c r="G3387" s="220">
        <v>12.75</v>
      </c>
    </row>
    <row r="3388" spans="1:7">
      <c r="A3388" s="219">
        <v>37556</v>
      </c>
      <c r="B3388" s="212" t="s">
        <v>4776</v>
      </c>
      <c r="C3388" s="219" t="s">
        <v>23</v>
      </c>
      <c r="D3388" s="219" t="s">
        <v>285</v>
      </c>
      <c r="E3388" s="348">
        <f t="shared" si="52"/>
        <v>17.350000000000001</v>
      </c>
      <c r="F3388" s="220">
        <v>17.350000000000001</v>
      </c>
      <c r="G3388" s="220">
        <v>24.68</v>
      </c>
    </row>
    <row r="3389" spans="1:7">
      <c r="A3389" s="219">
        <v>37559</v>
      </c>
      <c r="B3389" s="212" t="s">
        <v>4777</v>
      </c>
      <c r="C3389" s="219" t="s">
        <v>23</v>
      </c>
      <c r="D3389" s="219" t="s">
        <v>285</v>
      </c>
      <c r="E3389" s="348">
        <f t="shared" si="52"/>
        <v>21.28</v>
      </c>
      <c r="F3389" s="220">
        <v>21.28</v>
      </c>
      <c r="G3389" s="220">
        <v>30.27</v>
      </c>
    </row>
    <row r="3390" spans="1:7">
      <c r="A3390" s="219">
        <v>37539</v>
      </c>
      <c r="B3390" s="212" t="s">
        <v>1620</v>
      </c>
      <c r="C3390" s="219" t="s">
        <v>23</v>
      </c>
      <c r="D3390" s="219" t="s">
        <v>1699</v>
      </c>
      <c r="E3390" s="348">
        <f t="shared" si="52"/>
        <v>15</v>
      </c>
      <c r="F3390" s="220">
        <v>15</v>
      </c>
      <c r="G3390" s="220">
        <v>21.34</v>
      </c>
    </row>
    <row r="3391" spans="1:7">
      <c r="A3391" s="219">
        <v>37558</v>
      </c>
      <c r="B3391" s="212" t="s">
        <v>1622</v>
      </c>
      <c r="C3391" s="219" t="s">
        <v>23</v>
      </c>
      <c r="D3391" s="219" t="s">
        <v>285</v>
      </c>
      <c r="E3391" s="348">
        <f t="shared" si="52"/>
        <v>27.96</v>
      </c>
      <c r="F3391" s="220">
        <v>27.96</v>
      </c>
      <c r="G3391" s="220">
        <v>39.79</v>
      </c>
    </row>
    <row r="3392" spans="1:7">
      <c r="A3392" s="219">
        <v>34723</v>
      </c>
      <c r="B3392" s="212" t="s">
        <v>1672</v>
      </c>
      <c r="C3392" s="219" t="s">
        <v>53</v>
      </c>
      <c r="D3392" s="219" t="s">
        <v>285</v>
      </c>
      <c r="E3392" s="348">
        <f t="shared" si="52"/>
        <v>924</v>
      </c>
      <c r="F3392" s="220"/>
      <c r="G3392" s="220">
        <v>924</v>
      </c>
    </row>
    <row r="3393" spans="1:7">
      <c r="A3393" s="219">
        <v>34721</v>
      </c>
      <c r="B3393" s="212" t="s">
        <v>4778</v>
      </c>
      <c r="C3393" s="219" t="s">
        <v>53</v>
      </c>
      <c r="D3393" s="219" t="s">
        <v>285</v>
      </c>
      <c r="E3393" s="348">
        <f t="shared" si="52"/>
        <v>1152.01</v>
      </c>
      <c r="F3393" s="220"/>
      <c r="G3393" s="220">
        <v>1152.01</v>
      </c>
    </row>
    <row r="3394" spans="1:7">
      <c r="A3394" s="219">
        <v>4309</v>
      </c>
      <c r="B3394" s="212" t="s">
        <v>4779</v>
      </c>
      <c r="C3394" s="219" t="s">
        <v>23</v>
      </c>
      <c r="D3394" s="219" t="s">
        <v>285</v>
      </c>
      <c r="E3394" s="348">
        <f t="shared" si="52"/>
        <v>6.57</v>
      </c>
      <c r="F3394" s="220">
        <v>6.57</v>
      </c>
      <c r="G3394" s="220">
        <v>7.72</v>
      </c>
    </row>
    <row r="3395" spans="1:7">
      <c r="A3395" s="219">
        <v>4307</v>
      </c>
      <c r="B3395" s="212" t="s">
        <v>4780</v>
      </c>
      <c r="C3395" s="219" t="s">
        <v>23</v>
      </c>
      <c r="D3395" s="219" t="s">
        <v>285</v>
      </c>
      <c r="E3395" s="348">
        <f t="shared" si="52"/>
        <v>11.23</v>
      </c>
      <c r="F3395" s="220">
        <v>11.23</v>
      </c>
      <c r="G3395" s="220">
        <v>13.2</v>
      </c>
    </row>
    <row r="3396" spans="1:7">
      <c r="A3396" s="219">
        <v>10850</v>
      </c>
      <c r="B3396" s="212" t="s">
        <v>4781</v>
      </c>
      <c r="C3396" s="219" t="s">
        <v>23</v>
      </c>
      <c r="D3396" s="219" t="s">
        <v>285</v>
      </c>
      <c r="E3396" s="348">
        <f t="shared" si="52"/>
        <v>60</v>
      </c>
      <c r="F3396" s="220"/>
      <c r="G3396" s="220">
        <v>60</v>
      </c>
    </row>
    <row r="3397" spans="1:7">
      <c r="A3397" s="219">
        <v>42438</v>
      </c>
      <c r="B3397" s="212" t="s">
        <v>4782</v>
      </c>
      <c r="C3397" s="219" t="s">
        <v>23</v>
      </c>
      <c r="D3397" s="219" t="s">
        <v>285</v>
      </c>
      <c r="E3397" s="348">
        <f t="shared" si="52"/>
        <v>2090.75</v>
      </c>
      <c r="F3397" s="220"/>
      <c r="G3397" s="220">
        <v>2090.75</v>
      </c>
    </row>
    <row r="3398" spans="1:7">
      <c r="A3398" s="219">
        <v>4792</v>
      </c>
      <c r="B3398" s="212" t="s">
        <v>347</v>
      </c>
      <c r="C3398" s="219" t="s">
        <v>53</v>
      </c>
      <c r="D3398" s="219" t="s">
        <v>285</v>
      </c>
      <c r="E3398" s="348">
        <f t="shared" si="52"/>
        <v>151.1</v>
      </c>
      <c r="F3398" s="220">
        <v>151.1</v>
      </c>
      <c r="G3398" s="220">
        <v>166.16</v>
      </c>
    </row>
    <row r="3399" spans="1:7">
      <c r="A3399" s="219">
        <v>4790</v>
      </c>
      <c r="B3399" s="212" t="s">
        <v>1340</v>
      </c>
      <c r="C3399" s="219" t="s">
        <v>53</v>
      </c>
      <c r="D3399" s="219" t="s">
        <v>1699</v>
      </c>
      <c r="E3399" s="348">
        <f t="shared" si="52"/>
        <v>90.85</v>
      </c>
      <c r="F3399" s="220">
        <v>90.85</v>
      </c>
      <c r="G3399" s="220">
        <v>99.9</v>
      </c>
    </row>
    <row r="3400" spans="1:7">
      <c r="A3400" s="219">
        <v>40671</v>
      </c>
      <c r="B3400" s="212" t="s">
        <v>4783</v>
      </c>
      <c r="C3400" s="219" t="s">
        <v>53</v>
      </c>
      <c r="D3400" s="219" t="s">
        <v>285</v>
      </c>
      <c r="E3400" s="348">
        <f t="shared" si="52"/>
        <v>110.04</v>
      </c>
      <c r="F3400" s="220">
        <v>110.04</v>
      </c>
      <c r="G3400" s="220">
        <v>114.54</v>
      </c>
    </row>
    <row r="3401" spans="1:7">
      <c r="A3401" s="219">
        <v>7552</v>
      </c>
      <c r="B3401" s="212" t="s">
        <v>4784</v>
      </c>
      <c r="C3401" s="219" t="s">
        <v>23</v>
      </c>
      <c r="D3401" s="219" t="s">
        <v>285</v>
      </c>
      <c r="E3401" s="348">
        <f t="shared" si="52"/>
        <v>19.5</v>
      </c>
      <c r="F3401" s="220">
        <v>19.5</v>
      </c>
      <c r="G3401" s="220">
        <v>24.17</v>
      </c>
    </row>
    <row r="3402" spans="1:7">
      <c r="A3402" s="219">
        <v>4893</v>
      </c>
      <c r="B3402" s="212" t="s">
        <v>4785</v>
      </c>
      <c r="C3402" s="219" t="s">
        <v>23</v>
      </c>
      <c r="D3402" s="219" t="s">
        <v>285</v>
      </c>
      <c r="E3402" s="348">
        <f t="shared" si="52"/>
        <v>15.74</v>
      </c>
      <c r="F3402" s="220"/>
      <c r="G3402" s="220">
        <v>15.74</v>
      </c>
    </row>
    <row r="3403" spans="1:7">
      <c r="A3403" s="219">
        <v>4894</v>
      </c>
      <c r="B3403" s="212" t="s">
        <v>4786</v>
      </c>
      <c r="C3403" s="219" t="s">
        <v>23</v>
      </c>
      <c r="D3403" s="219" t="s">
        <v>285</v>
      </c>
      <c r="E3403" s="348">
        <f t="shared" si="52"/>
        <v>13.5</v>
      </c>
      <c r="F3403" s="220"/>
      <c r="G3403" s="220">
        <v>13.5</v>
      </c>
    </row>
    <row r="3404" spans="1:7">
      <c r="A3404" s="219">
        <v>4890</v>
      </c>
      <c r="B3404" s="212" t="s">
        <v>4787</v>
      </c>
      <c r="C3404" s="219" t="s">
        <v>23</v>
      </c>
      <c r="D3404" s="219" t="s">
        <v>285</v>
      </c>
      <c r="E3404" s="348">
        <f t="shared" ref="E3404:E3467" si="53">IF(F3404=0,G3404,F3404)</f>
        <v>8.64</v>
      </c>
      <c r="F3404" s="220"/>
      <c r="G3404" s="220">
        <v>8.64</v>
      </c>
    </row>
    <row r="3405" spans="1:7">
      <c r="A3405" s="219">
        <v>4888</v>
      </c>
      <c r="B3405" s="212" t="s">
        <v>4788</v>
      </c>
      <c r="C3405" s="219" t="s">
        <v>23</v>
      </c>
      <c r="D3405" s="219" t="s">
        <v>285</v>
      </c>
      <c r="E3405" s="348">
        <f t="shared" si="53"/>
        <v>4.5999999999999996</v>
      </c>
      <c r="F3405" s="220"/>
      <c r="G3405" s="220">
        <v>4.5999999999999996</v>
      </c>
    </row>
    <row r="3406" spans="1:7">
      <c r="A3406" s="219">
        <v>12411</v>
      </c>
      <c r="B3406" s="212" t="s">
        <v>4789</v>
      </c>
      <c r="C3406" s="219" t="s">
        <v>23</v>
      </c>
      <c r="D3406" s="219" t="s">
        <v>285</v>
      </c>
      <c r="E3406" s="348">
        <f t="shared" si="53"/>
        <v>46.54</v>
      </c>
      <c r="F3406" s="220"/>
      <c r="G3406" s="220">
        <v>46.54</v>
      </c>
    </row>
    <row r="3407" spans="1:7">
      <c r="A3407" s="219">
        <v>4891</v>
      </c>
      <c r="B3407" s="212" t="s">
        <v>4790</v>
      </c>
      <c r="C3407" s="219" t="s">
        <v>23</v>
      </c>
      <c r="D3407" s="219" t="s">
        <v>285</v>
      </c>
      <c r="E3407" s="348">
        <f t="shared" si="53"/>
        <v>23.27</v>
      </c>
      <c r="F3407" s="220"/>
      <c r="G3407" s="220">
        <v>23.27</v>
      </c>
    </row>
    <row r="3408" spans="1:7">
      <c r="A3408" s="219">
        <v>4892</v>
      </c>
      <c r="B3408" s="212" t="s">
        <v>4791</v>
      </c>
      <c r="C3408" s="219" t="s">
        <v>23</v>
      </c>
      <c r="D3408" s="219" t="s">
        <v>285</v>
      </c>
      <c r="E3408" s="348">
        <f t="shared" si="53"/>
        <v>65.17</v>
      </c>
      <c r="F3408" s="220"/>
      <c r="G3408" s="220">
        <v>65.17</v>
      </c>
    </row>
    <row r="3409" spans="1:7">
      <c r="A3409" s="219">
        <v>4889</v>
      </c>
      <c r="B3409" s="212" t="s">
        <v>4792</v>
      </c>
      <c r="C3409" s="219" t="s">
        <v>23</v>
      </c>
      <c r="D3409" s="219" t="s">
        <v>285</v>
      </c>
      <c r="E3409" s="348">
        <f t="shared" si="53"/>
        <v>6.22</v>
      </c>
      <c r="F3409" s="220"/>
      <c r="G3409" s="220">
        <v>6.22</v>
      </c>
    </row>
    <row r="3410" spans="1:7">
      <c r="A3410" s="219">
        <v>12412</v>
      </c>
      <c r="B3410" s="212" t="s">
        <v>4793</v>
      </c>
      <c r="C3410" s="219" t="s">
        <v>23</v>
      </c>
      <c r="D3410" s="219" t="s">
        <v>285</v>
      </c>
      <c r="E3410" s="348">
        <f t="shared" si="53"/>
        <v>121.12</v>
      </c>
      <c r="F3410" s="220"/>
      <c r="G3410" s="220">
        <v>121.12</v>
      </c>
    </row>
    <row r="3411" spans="1:7">
      <c r="A3411" s="219">
        <v>4907</v>
      </c>
      <c r="B3411" s="212" t="s">
        <v>4794</v>
      </c>
      <c r="C3411" s="219" t="s">
        <v>23</v>
      </c>
      <c r="D3411" s="219" t="s">
        <v>285</v>
      </c>
      <c r="E3411" s="348">
        <f t="shared" si="53"/>
        <v>21.44</v>
      </c>
      <c r="F3411" s="220">
        <v>21.44</v>
      </c>
      <c r="G3411" s="220">
        <v>22.92</v>
      </c>
    </row>
    <row r="3412" spans="1:7">
      <c r="A3412" s="219">
        <v>4902</v>
      </c>
      <c r="B3412" s="212" t="s">
        <v>4795</v>
      </c>
      <c r="C3412" s="219" t="s">
        <v>23</v>
      </c>
      <c r="D3412" s="219" t="s">
        <v>285</v>
      </c>
      <c r="E3412" s="348">
        <f t="shared" si="53"/>
        <v>55.63</v>
      </c>
      <c r="F3412" s="220">
        <v>55.63</v>
      </c>
      <c r="G3412" s="220">
        <v>59.45</v>
      </c>
    </row>
    <row r="3413" spans="1:7">
      <c r="A3413" s="219">
        <v>4741</v>
      </c>
      <c r="B3413" s="212" t="s">
        <v>1338</v>
      </c>
      <c r="C3413" s="219" t="s">
        <v>58</v>
      </c>
      <c r="D3413" s="219" t="s">
        <v>285</v>
      </c>
      <c r="E3413" s="348">
        <f t="shared" si="53"/>
        <v>109.29</v>
      </c>
      <c r="F3413" s="220">
        <v>109.29</v>
      </c>
      <c r="G3413" s="220">
        <v>73.47</v>
      </c>
    </row>
    <row r="3414" spans="1:7">
      <c r="A3414" s="219">
        <v>4752</v>
      </c>
      <c r="B3414" s="212" t="s">
        <v>4796</v>
      </c>
      <c r="C3414" s="219" t="s">
        <v>134</v>
      </c>
      <c r="D3414" s="219" t="s">
        <v>285</v>
      </c>
      <c r="E3414" s="348">
        <f t="shared" si="53"/>
        <v>14.96</v>
      </c>
      <c r="F3414" s="220">
        <v>14.96</v>
      </c>
      <c r="G3414" s="220">
        <v>21.22</v>
      </c>
    </row>
    <row r="3415" spans="1:7">
      <c r="A3415" s="219">
        <v>41091</v>
      </c>
      <c r="B3415" s="212" t="s">
        <v>4797</v>
      </c>
      <c r="C3415" s="219" t="s">
        <v>426</v>
      </c>
      <c r="D3415" s="219" t="s">
        <v>285</v>
      </c>
      <c r="E3415" s="348">
        <f t="shared" si="53"/>
        <v>2638.6</v>
      </c>
      <c r="F3415" s="220">
        <v>2638.6</v>
      </c>
      <c r="G3415" s="220">
        <v>3720.78</v>
      </c>
    </row>
    <row r="3416" spans="1:7">
      <c r="A3416" s="219">
        <v>13954</v>
      </c>
      <c r="B3416" s="212" t="s">
        <v>4798</v>
      </c>
      <c r="C3416" s="219" t="s">
        <v>23</v>
      </c>
      <c r="D3416" s="219" t="s">
        <v>285</v>
      </c>
      <c r="E3416" s="348">
        <f t="shared" si="53"/>
        <v>7668.8</v>
      </c>
      <c r="F3416" s="220"/>
      <c r="G3416" s="220">
        <v>7668.8</v>
      </c>
    </row>
    <row r="3417" spans="1:7">
      <c r="A3417" s="219">
        <v>3411</v>
      </c>
      <c r="B3417" s="212" t="s">
        <v>4799</v>
      </c>
      <c r="C3417" s="219" t="s">
        <v>63</v>
      </c>
      <c r="D3417" s="219" t="s">
        <v>285</v>
      </c>
      <c r="E3417" s="348">
        <f t="shared" si="53"/>
        <v>57.18</v>
      </c>
      <c r="F3417" s="220"/>
      <c r="G3417" s="220">
        <v>57.18</v>
      </c>
    </row>
    <row r="3418" spans="1:7">
      <c r="A3418" s="219">
        <v>39995</v>
      </c>
      <c r="B3418" s="212" t="s">
        <v>1277</v>
      </c>
      <c r="C3418" s="219" t="s">
        <v>58</v>
      </c>
      <c r="D3418" s="219" t="s">
        <v>285</v>
      </c>
      <c r="E3418" s="348">
        <f t="shared" si="53"/>
        <v>439.92</v>
      </c>
      <c r="F3418" s="220"/>
      <c r="G3418" s="220">
        <v>439.92</v>
      </c>
    </row>
    <row r="3419" spans="1:7">
      <c r="A3419" s="219">
        <v>11615</v>
      </c>
      <c r="B3419" s="212" t="s">
        <v>4800</v>
      </c>
      <c r="C3419" s="219" t="s">
        <v>53</v>
      </c>
      <c r="D3419" s="219" t="s">
        <v>285</v>
      </c>
      <c r="E3419" s="348">
        <f t="shared" si="53"/>
        <v>3.73</v>
      </c>
      <c r="F3419" s="220"/>
      <c r="G3419" s="220">
        <v>3.73</v>
      </c>
    </row>
    <row r="3420" spans="1:7">
      <c r="A3420" s="219">
        <v>3408</v>
      </c>
      <c r="B3420" s="212" t="s">
        <v>4801</v>
      </c>
      <c r="C3420" s="219" t="s">
        <v>53</v>
      </c>
      <c r="D3420" s="219" t="s">
        <v>1699</v>
      </c>
      <c r="E3420" s="348">
        <f t="shared" si="53"/>
        <v>9.91</v>
      </c>
      <c r="F3420" s="220"/>
      <c r="G3420" s="220">
        <v>9.91</v>
      </c>
    </row>
    <row r="3421" spans="1:7">
      <c r="A3421" s="219">
        <v>3409</v>
      </c>
      <c r="B3421" s="212" t="s">
        <v>4802</v>
      </c>
      <c r="C3421" s="219" t="s">
        <v>53</v>
      </c>
      <c r="D3421" s="219" t="s">
        <v>285</v>
      </c>
      <c r="E3421" s="348">
        <f t="shared" si="53"/>
        <v>24.77</v>
      </c>
      <c r="F3421" s="220"/>
      <c r="G3421" s="220">
        <v>24.77</v>
      </c>
    </row>
    <row r="3422" spans="1:7">
      <c r="A3422" s="219">
        <v>11427</v>
      </c>
      <c r="B3422" s="212" t="s">
        <v>4803</v>
      </c>
      <c r="C3422" s="219" t="s">
        <v>63</v>
      </c>
      <c r="D3422" s="219" t="s">
        <v>285</v>
      </c>
      <c r="E3422" s="348">
        <f t="shared" si="53"/>
        <v>114.19</v>
      </c>
      <c r="F3422" s="220"/>
      <c r="G3422" s="220">
        <v>114.19</v>
      </c>
    </row>
    <row r="3423" spans="1:7">
      <c r="A3423" s="219">
        <v>4491</v>
      </c>
      <c r="B3423" s="212" t="s">
        <v>4804</v>
      </c>
      <c r="C3423" s="219" t="s">
        <v>65</v>
      </c>
      <c r="D3423" s="219" t="s">
        <v>285</v>
      </c>
      <c r="E3423" s="348">
        <f t="shared" si="53"/>
        <v>10.25</v>
      </c>
      <c r="F3423" s="220">
        <v>10.25</v>
      </c>
      <c r="G3423" s="220">
        <v>7.36</v>
      </c>
    </row>
    <row r="3424" spans="1:7">
      <c r="A3424" s="219">
        <v>2745</v>
      </c>
      <c r="B3424" s="212" t="s">
        <v>4805</v>
      </c>
      <c r="C3424" s="219" t="s">
        <v>65</v>
      </c>
      <c r="D3424" s="219" t="s">
        <v>285</v>
      </c>
      <c r="E3424" s="348">
        <f t="shared" si="53"/>
        <v>4.0999999999999996</v>
      </c>
      <c r="F3424" s="220">
        <v>4.0999999999999996</v>
      </c>
      <c r="G3424" s="220">
        <v>3.45</v>
      </c>
    </row>
    <row r="3425" spans="1:7">
      <c r="A3425" s="219">
        <v>14439</v>
      </c>
      <c r="B3425" s="212" t="s">
        <v>4806</v>
      </c>
      <c r="C3425" s="219" t="s">
        <v>65</v>
      </c>
      <c r="D3425" s="219" t="s">
        <v>285</v>
      </c>
      <c r="E3425" s="348">
        <f t="shared" si="53"/>
        <v>5.08</v>
      </c>
      <c r="F3425" s="220">
        <v>5.08</v>
      </c>
      <c r="G3425" s="220">
        <v>4.28</v>
      </c>
    </row>
    <row r="3426" spans="1:7">
      <c r="A3426" s="219">
        <v>44496</v>
      </c>
      <c r="B3426" s="212" t="s">
        <v>4807</v>
      </c>
      <c r="C3426" s="219" t="s">
        <v>23</v>
      </c>
      <c r="D3426" s="219" t="s">
        <v>285</v>
      </c>
      <c r="E3426" s="348">
        <f t="shared" si="53"/>
        <v>129.68</v>
      </c>
      <c r="F3426" s="220">
        <v>129.68</v>
      </c>
      <c r="G3426" s="220">
        <v>212.25</v>
      </c>
    </row>
    <row r="3427" spans="1:7">
      <c r="A3427" s="219">
        <v>12362</v>
      </c>
      <c r="B3427" s="212" t="s">
        <v>4808</v>
      </c>
      <c r="C3427" s="219" t="s">
        <v>23</v>
      </c>
      <c r="D3427" s="219" t="s">
        <v>285</v>
      </c>
      <c r="E3427" s="348">
        <f t="shared" si="53"/>
        <v>19.329999999999998</v>
      </c>
      <c r="F3427" s="220">
        <v>19.329999999999998</v>
      </c>
      <c r="G3427" s="220">
        <v>13.04</v>
      </c>
    </row>
    <row r="3428" spans="1:7">
      <c r="A3428" s="219">
        <v>421</v>
      </c>
      <c r="B3428" s="212" t="s">
        <v>4809</v>
      </c>
      <c r="C3428" s="219" t="s">
        <v>23</v>
      </c>
      <c r="D3428" s="219" t="s">
        <v>285</v>
      </c>
      <c r="E3428" s="348">
        <f t="shared" si="53"/>
        <v>21.12</v>
      </c>
      <c r="F3428" s="220"/>
      <c r="G3428" s="220">
        <v>21.12</v>
      </c>
    </row>
    <row r="3429" spans="1:7">
      <c r="A3429" s="219">
        <v>14148</v>
      </c>
      <c r="B3429" s="212" t="s">
        <v>4810</v>
      </c>
      <c r="C3429" s="219" t="s">
        <v>23</v>
      </c>
      <c r="D3429" s="219" t="s">
        <v>285</v>
      </c>
      <c r="E3429" s="348">
        <f t="shared" si="53"/>
        <v>1.01</v>
      </c>
      <c r="F3429" s="220"/>
      <c r="G3429" s="220">
        <v>1.01</v>
      </c>
    </row>
    <row r="3430" spans="1:7">
      <c r="A3430" s="219">
        <v>4341</v>
      </c>
      <c r="B3430" s="212" t="s">
        <v>4811</v>
      </c>
      <c r="C3430" s="219" t="s">
        <v>23</v>
      </c>
      <c r="D3430" s="219" t="s">
        <v>285</v>
      </c>
      <c r="E3430" s="348">
        <f t="shared" si="53"/>
        <v>1.17</v>
      </c>
      <c r="F3430" s="220"/>
      <c r="G3430" s="220">
        <v>1.17</v>
      </c>
    </row>
    <row r="3431" spans="1:7">
      <c r="A3431" s="219">
        <v>4337</v>
      </c>
      <c r="B3431" s="212" t="s">
        <v>4812</v>
      </c>
      <c r="C3431" s="219" t="s">
        <v>23</v>
      </c>
      <c r="D3431" s="219" t="s">
        <v>285</v>
      </c>
      <c r="E3431" s="348">
        <f t="shared" si="53"/>
        <v>2.95</v>
      </c>
      <c r="F3431" s="220"/>
      <c r="G3431" s="220">
        <v>2.95</v>
      </c>
    </row>
    <row r="3432" spans="1:7">
      <c r="A3432" s="219">
        <v>11971</v>
      </c>
      <c r="B3432" s="212" t="s">
        <v>4813</v>
      </c>
      <c r="C3432" s="219" t="s">
        <v>23</v>
      </c>
      <c r="D3432" s="219" t="s">
        <v>285</v>
      </c>
      <c r="E3432" s="348">
        <f t="shared" si="53"/>
        <v>4.8899999999999997</v>
      </c>
      <c r="F3432" s="220"/>
      <c r="G3432" s="220">
        <v>4.8899999999999997</v>
      </c>
    </row>
    <row r="3433" spans="1:7">
      <c r="A3433" s="219">
        <v>4339</v>
      </c>
      <c r="B3433" s="212" t="s">
        <v>4814</v>
      </c>
      <c r="C3433" s="219" t="s">
        <v>23</v>
      </c>
      <c r="D3433" s="219" t="s">
        <v>285</v>
      </c>
      <c r="E3433" s="348">
        <f t="shared" si="53"/>
        <v>0.63</v>
      </c>
      <c r="F3433" s="220"/>
      <c r="G3433" s="220">
        <v>0.63</v>
      </c>
    </row>
    <row r="3434" spans="1:7">
      <c r="A3434" s="219">
        <v>39997</v>
      </c>
      <c r="B3434" s="212" t="s">
        <v>199</v>
      </c>
      <c r="C3434" s="219" t="s">
        <v>23</v>
      </c>
      <c r="D3434" s="219" t="s">
        <v>285</v>
      </c>
      <c r="E3434" s="348">
        <f t="shared" si="53"/>
        <v>0.35</v>
      </c>
      <c r="F3434" s="220"/>
      <c r="G3434" s="220">
        <v>0.35</v>
      </c>
    </row>
    <row r="3435" spans="1:7">
      <c r="A3435" s="219">
        <v>4342</v>
      </c>
      <c r="B3435" s="212" t="s">
        <v>4815</v>
      </c>
      <c r="C3435" s="219" t="s">
        <v>23</v>
      </c>
      <c r="D3435" s="219" t="s">
        <v>285</v>
      </c>
      <c r="E3435" s="348">
        <f t="shared" si="53"/>
        <v>0.26</v>
      </c>
      <c r="F3435" s="220"/>
      <c r="G3435" s="220">
        <v>0.26</v>
      </c>
    </row>
    <row r="3436" spans="1:7">
      <c r="A3436" s="219">
        <v>4330</v>
      </c>
      <c r="B3436" s="212" t="s">
        <v>4816</v>
      </c>
      <c r="C3436" s="219" t="s">
        <v>23</v>
      </c>
      <c r="D3436" s="219" t="s">
        <v>285</v>
      </c>
      <c r="E3436" s="348">
        <f t="shared" si="53"/>
        <v>0.17</v>
      </c>
      <c r="F3436" s="220"/>
      <c r="G3436" s="220">
        <v>0.17</v>
      </c>
    </row>
    <row r="3437" spans="1:7">
      <c r="A3437" s="219">
        <v>4340</v>
      </c>
      <c r="B3437" s="212" t="s">
        <v>4817</v>
      </c>
      <c r="C3437" s="219" t="s">
        <v>23</v>
      </c>
      <c r="D3437" s="219" t="s">
        <v>285</v>
      </c>
      <c r="E3437" s="348">
        <f t="shared" si="53"/>
        <v>1.36</v>
      </c>
      <c r="F3437" s="220"/>
      <c r="G3437" s="220">
        <v>1.36</v>
      </c>
    </row>
    <row r="3438" spans="1:7">
      <c r="A3438" s="219">
        <v>5088</v>
      </c>
      <c r="B3438" s="212" t="s">
        <v>4818</v>
      </c>
      <c r="C3438" s="219" t="s">
        <v>23</v>
      </c>
      <c r="D3438" s="219" t="s">
        <v>285</v>
      </c>
      <c r="E3438" s="348">
        <f t="shared" si="53"/>
        <v>7.33</v>
      </c>
      <c r="F3438" s="220">
        <v>7.33</v>
      </c>
      <c r="G3438" s="220">
        <v>6.68</v>
      </c>
    </row>
    <row r="3439" spans="1:7">
      <c r="A3439" s="219">
        <v>11154</v>
      </c>
      <c r="B3439" s="212" t="s">
        <v>507</v>
      </c>
      <c r="C3439" s="219" t="s">
        <v>23</v>
      </c>
      <c r="D3439" s="219" t="s">
        <v>285</v>
      </c>
      <c r="E3439" s="348">
        <f t="shared" si="53"/>
        <v>840.36</v>
      </c>
      <c r="F3439" s="220">
        <v>840.36</v>
      </c>
      <c r="G3439" s="220">
        <v>1584.05</v>
      </c>
    </row>
    <row r="3440" spans="1:7">
      <c r="A3440" s="219">
        <v>4989</v>
      </c>
      <c r="B3440" s="212" t="s">
        <v>4819</v>
      </c>
      <c r="C3440" s="219" t="s">
        <v>23</v>
      </c>
      <c r="D3440" s="219" t="s">
        <v>285</v>
      </c>
      <c r="E3440" s="348">
        <f t="shared" si="53"/>
        <v>326.49</v>
      </c>
      <c r="F3440" s="220">
        <v>326.49</v>
      </c>
      <c r="G3440" s="220">
        <v>363.32</v>
      </c>
    </row>
    <row r="3441" spans="1:7">
      <c r="A3441" s="219">
        <v>4982</v>
      </c>
      <c r="B3441" s="212" t="s">
        <v>4820</v>
      </c>
      <c r="C3441" s="219" t="s">
        <v>23</v>
      </c>
      <c r="D3441" s="219" t="s">
        <v>285</v>
      </c>
      <c r="E3441" s="348">
        <f t="shared" si="53"/>
        <v>306.23</v>
      </c>
      <c r="F3441" s="220">
        <v>306.23</v>
      </c>
      <c r="G3441" s="220">
        <v>340.77</v>
      </c>
    </row>
    <row r="3442" spans="1:7">
      <c r="A3442" s="219">
        <v>4962</v>
      </c>
      <c r="B3442" s="212" t="s">
        <v>4821</v>
      </c>
      <c r="C3442" s="219" t="s">
        <v>23</v>
      </c>
      <c r="D3442" s="219" t="s">
        <v>285</v>
      </c>
      <c r="E3442" s="348">
        <f t="shared" si="53"/>
        <v>241.5</v>
      </c>
      <c r="F3442" s="220">
        <v>241.5</v>
      </c>
      <c r="G3442" s="220">
        <v>268.74</v>
      </c>
    </row>
    <row r="3443" spans="1:7">
      <c r="A3443" s="219">
        <v>4981</v>
      </c>
      <c r="B3443" s="212" t="s">
        <v>4822</v>
      </c>
      <c r="C3443" s="219" t="s">
        <v>23</v>
      </c>
      <c r="D3443" s="219" t="s">
        <v>1699</v>
      </c>
      <c r="E3443" s="348">
        <f t="shared" si="53"/>
        <v>215</v>
      </c>
      <c r="F3443" s="220">
        <v>215</v>
      </c>
      <c r="G3443" s="220">
        <v>239.25</v>
      </c>
    </row>
    <row r="3444" spans="1:7">
      <c r="A3444" s="219">
        <v>4964</v>
      </c>
      <c r="B3444" s="212" t="s">
        <v>4823</v>
      </c>
      <c r="C3444" s="219" t="s">
        <v>23</v>
      </c>
      <c r="D3444" s="219" t="s">
        <v>285</v>
      </c>
      <c r="E3444" s="348">
        <f t="shared" si="53"/>
        <v>272.75</v>
      </c>
      <c r="F3444" s="220">
        <v>272.75</v>
      </c>
      <c r="G3444" s="220">
        <v>303.52</v>
      </c>
    </row>
    <row r="3445" spans="1:7">
      <c r="A3445" s="219">
        <v>4992</v>
      </c>
      <c r="B3445" s="212" t="s">
        <v>348</v>
      </c>
      <c r="C3445" s="219" t="s">
        <v>23</v>
      </c>
      <c r="D3445" s="219" t="s">
        <v>285</v>
      </c>
      <c r="E3445" s="348">
        <f t="shared" si="53"/>
        <v>266.43</v>
      </c>
      <c r="F3445" s="220">
        <v>266.43</v>
      </c>
      <c r="G3445" s="220">
        <v>296.48</v>
      </c>
    </row>
    <row r="3446" spans="1:7">
      <c r="A3446" s="219">
        <v>4987</v>
      </c>
      <c r="B3446" s="212" t="s">
        <v>1318</v>
      </c>
      <c r="C3446" s="219" t="s">
        <v>23</v>
      </c>
      <c r="D3446" s="219" t="s">
        <v>285</v>
      </c>
      <c r="E3446" s="348">
        <f t="shared" si="53"/>
        <v>304.82</v>
      </c>
      <c r="F3446" s="220">
        <v>304.82</v>
      </c>
      <c r="G3446" s="220">
        <v>339.2</v>
      </c>
    </row>
    <row r="3447" spans="1:7">
      <c r="A3447" s="219">
        <v>4930</v>
      </c>
      <c r="B3447" s="212" t="s">
        <v>4824</v>
      </c>
      <c r="C3447" s="219" t="s">
        <v>53</v>
      </c>
      <c r="D3447" s="219" t="s">
        <v>285</v>
      </c>
      <c r="E3447" s="348">
        <f t="shared" si="53"/>
        <v>355.95</v>
      </c>
      <c r="F3447" s="220">
        <v>355.95</v>
      </c>
      <c r="G3447" s="220">
        <v>670.95</v>
      </c>
    </row>
    <row r="3448" spans="1:7">
      <c r="A3448" s="219">
        <v>4998</v>
      </c>
      <c r="B3448" s="212" t="s">
        <v>4825</v>
      </c>
      <c r="C3448" s="219" t="s">
        <v>53</v>
      </c>
      <c r="D3448" s="219" t="s">
        <v>285</v>
      </c>
      <c r="E3448" s="348">
        <f t="shared" si="53"/>
        <v>654.91999999999996</v>
      </c>
      <c r="F3448" s="220"/>
      <c r="G3448" s="220">
        <v>654.91999999999996</v>
      </c>
    </row>
    <row r="3449" spans="1:7">
      <c r="A3449" s="219">
        <v>39021</v>
      </c>
      <c r="B3449" s="212" t="s">
        <v>4826</v>
      </c>
      <c r="C3449" s="219" t="s">
        <v>23</v>
      </c>
      <c r="D3449" s="219" t="s">
        <v>285</v>
      </c>
      <c r="E3449" s="348">
        <f t="shared" si="53"/>
        <v>378.46</v>
      </c>
      <c r="F3449" s="220">
        <v>378.46</v>
      </c>
      <c r="G3449" s="220">
        <v>713.39</v>
      </c>
    </row>
    <row r="3450" spans="1:7">
      <c r="A3450" s="219">
        <v>39022</v>
      </c>
      <c r="B3450" s="212" t="s">
        <v>4827</v>
      </c>
      <c r="C3450" s="219" t="s">
        <v>23</v>
      </c>
      <c r="D3450" s="219" t="s">
        <v>1699</v>
      </c>
      <c r="E3450" s="348">
        <f t="shared" si="53"/>
        <v>339</v>
      </c>
      <c r="F3450" s="220">
        <v>339</v>
      </c>
      <c r="G3450" s="220">
        <v>639</v>
      </c>
    </row>
    <row r="3451" spans="1:7">
      <c r="A3451" s="219">
        <v>39024</v>
      </c>
      <c r="B3451" s="212" t="s">
        <v>4828</v>
      </c>
      <c r="C3451" s="219" t="s">
        <v>23</v>
      </c>
      <c r="D3451" s="219" t="s">
        <v>285</v>
      </c>
      <c r="E3451" s="348">
        <f t="shared" si="53"/>
        <v>765.23</v>
      </c>
      <c r="F3451" s="220"/>
      <c r="G3451" s="220">
        <v>765.23</v>
      </c>
    </row>
    <row r="3452" spans="1:7">
      <c r="A3452" s="219">
        <v>4914</v>
      </c>
      <c r="B3452" s="212" t="s">
        <v>4829</v>
      </c>
      <c r="C3452" s="219" t="s">
        <v>53</v>
      </c>
      <c r="D3452" s="219" t="s">
        <v>285</v>
      </c>
      <c r="E3452" s="348">
        <f t="shared" si="53"/>
        <v>620.47</v>
      </c>
      <c r="F3452" s="220"/>
      <c r="G3452" s="220">
        <v>620.47</v>
      </c>
    </row>
    <row r="3453" spans="1:7">
      <c r="A3453" s="219">
        <v>4917</v>
      </c>
      <c r="B3453" s="212" t="s">
        <v>4830</v>
      </c>
      <c r="C3453" s="219" t="s">
        <v>53</v>
      </c>
      <c r="D3453" s="219" t="s">
        <v>1699</v>
      </c>
      <c r="E3453" s="348">
        <f t="shared" si="53"/>
        <v>428.5</v>
      </c>
      <c r="F3453" s="220"/>
      <c r="G3453" s="220">
        <v>428.5</v>
      </c>
    </row>
    <row r="3454" spans="1:7">
      <c r="A3454" s="219">
        <v>39025</v>
      </c>
      <c r="B3454" s="212" t="s">
        <v>4831</v>
      </c>
      <c r="C3454" s="219" t="s">
        <v>23</v>
      </c>
      <c r="D3454" s="219" t="s">
        <v>285</v>
      </c>
      <c r="E3454" s="348">
        <f t="shared" si="53"/>
        <v>784.66</v>
      </c>
      <c r="F3454" s="220"/>
      <c r="G3454" s="220">
        <v>784.66</v>
      </c>
    </row>
    <row r="3455" spans="1:7">
      <c r="A3455" s="219">
        <v>4922</v>
      </c>
      <c r="B3455" s="212" t="s">
        <v>4832</v>
      </c>
      <c r="C3455" s="219" t="s">
        <v>53</v>
      </c>
      <c r="D3455" s="219" t="s">
        <v>285</v>
      </c>
      <c r="E3455" s="348">
        <f t="shared" si="53"/>
        <v>397.47</v>
      </c>
      <c r="F3455" s="220"/>
      <c r="G3455" s="220">
        <v>397.47</v>
      </c>
    </row>
    <row r="3456" spans="1:7">
      <c r="A3456" s="219">
        <v>4911</v>
      </c>
      <c r="B3456" s="212" t="s">
        <v>4833</v>
      </c>
      <c r="C3456" s="219" t="s">
        <v>53</v>
      </c>
      <c r="D3456" s="219" t="s">
        <v>285</v>
      </c>
      <c r="E3456" s="348">
        <f t="shared" si="53"/>
        <v>302.68</v>
      </c>
      <c r="F3456" s="220"/>
      <c r="G3456" s="220">
        <v>302.68</v>
      </c>
    </row>
    <row r="3457" spans="1:7">
      <c r="A3457" s="219">
        <v>37518</v>
      </c>
      <c r="B3457" s="212" t="s">
        <v>4834</v>
      </c>
      <c r="C3457" s="219" t="s">
        <v>53</v>
      </c>
      <c r="D3457" s="219" t="s">
        <v>285</v>
      </c>
      <c r="E3457" s="348">
        <f t="shared" si="53"/>
        <v>491.85</v>
      </c>
      <c r="F3457" s="220"/>
      <c r="G3457" s="220">
        <v>491.85</v>
      </c>
    </row>
    <row r="3458" spans="1:7">
      <c r="A3458" s="219">
        <v>4910</v>
      </c>
      <c r="B3458" s="212" t="s">
        <v>4835</v>
      </c>
      <c r="C3458" s="219" t="s">
        <v>53</v>
      </c>
      <c r="D3458" s="219" t="s">
        <v>285</v>
      </c>
      <c r="E3458" s="348">
        <f t="shared" si="53"/>
        <v>414.64</v>
      </c>
      <c r="F3458" s="220"/>
      <c r="G3458" s="220">
        <v>414.64</v>
      </c>
    </row>
    <row r="3459" spans="1:7">
      <c r="A3459" s="219">
        <v>4943</v>
      </c>
      <c r="B3459" s="212" t="s">
        <v>4836</v>
      </c>
      <c r="C3459" s="219" t="s">
        <v>53</v>
      </c>
      <c r="D3459" s="219" t="s">
        <v>285</v>
      </c>
      <c r="E3459" s="348">
        <f t="shared" si="53"/>
        <v>617.71</v>
      </c>
      <c r="F3459" s="220"/>
      <c r="G3459" s="220">
        <v>617.71</v>
      </c>
    </row>
    <row r="3460" spans="1:7">
      <c r="A3460" s="219">
        <v>5002</v>
      </c>
      <c r="B3460" s="212" t="s">
        <v>4837</v>
      </c>
      <c r="C3460" s="219" t="s">
        <v>53</v>
      </c>
      <c r="D3460" s="219" t="s">
        <v>285</v>
      </c>
      <c r="E3460" s="348">
        <f t="shared" si="53"/>
        <v>477.42</v>
      </c>
      <c r="F3460" s="220"/>
      <c r="G3460" s="220">
        <v>477.42</v>
      </c>
    </row>
    <row r="3461" spans="1:7">
      <c r="A3461" s="219">
        <v>4977</v>
      </c>
      <c r="B3461" s="212" t="s">
        <v>4838</v>
      </c>
      <c r="C3461" s="219" t="s">
        <v>53</v>
      </c>
      <c r="D3461" s="219" t="s">
        <v>285</v>
      </c>
      <c r="E3461" s="348">
        <f t="shared" si="53"/>
        <v>322.27999999999997</v>
      </c>
      <c r="F3461" s="220"/>
      <c r="G3461" s="220">
        <v>322.27999999999997</v>
      </c>
    </row>
    <row r="3462" spans="1:7">
      <c r="A3462" s="219">
        <v>11364</v>
      </c>
      <c r="B3462" s="212" t="s">
        <v>4839</v>
      </c>
      <c r="C3462" s="219" t="s">
        <v>23</v>
      </c>
      <c r="D3462" s="219" t="s">
        <v>285</v>
      </c>
      <c r="E3462" s="348">
        <f t="shared" si="53"/>
        <v>184.7</v>
      </c>
      <c r="F3462" s="220">
        <v>184.7</v>
      </c>
      <c r="G3462" s="220">
        <v>205.54</v>
      </c>
    </row>
    <row r="3463" spans="1:7">
      <c r="A3463" s="219">
        <v>11365</v>
      </c>
      <c r="B3463" s="212" t="s">
        <v>4840</v>
      </c>
      <c r="C3463" s="219" t="s">
        <v>23</v>
      </c>
      <c r="D3463" s="219" t="s">
        <v>285</v>
      </c>
      <c r="E3463" s="348">
        <f t="shared" si="53"/>
        <v>191.68</v>
      </c>
      <c r="F3463" s="220">
        <v>191.68</v>
      </c>
      <c r="G3463" s="220">
        <v>213.29</v>
      </c>
    </row>
    <row r="3464" spans="1:7">
      <c r="A3464" s="219">
        <v>11366</v>
      </c>
      <c r="B3464" s="212" t="s">
        <v>4841</v>
      </c>
      <c r="C3464" s="219" t="s">
        <v>23</v>
      </c>
      <c r="D3464" s="219" t="s">
        <v>285</v>
      </c>
      <c r="E3464" s="348">
        <f t="shared" si="53"/>
        <v>203.75</v>
      </c>
      <c r="F3464" s="220">
        <v>203.75</v>
      </c>
      <c r="G3464" s="220">
        <v>226.73</v>
      </c>
    </row>
    <row r="3465" spans="1:7">
      <c r="A3465" s="219">
        <v>43777</v>
      </c>
      <c r="B3465" s="212" t="s">
        <v>4842</v>
      </c>
      <c r="C3465" s="219" t="s">
        <v>23</v>
      </c>
      <c r="D3465" s="219" t="s">
        <v>285</v>
      </c>
      <c r="E3465" s="348">
        <f t="shared" si="53"/>
        <v>239.34</v>
      </c>
      <c r="F3465" s="220">
        <v>239.34</v>
      </c>
      <c r="G3465" s="220">
        <v>266.33</v>
      </c>
    </row>
    <row r="3466" spans="1:7">
      <c r="A3466" s="219">
        <v>20322</v>
      </c>
      <c r="B3466" s="212" t="s">
        <v>4843</v>
      </c>
      <c r="C3466" s="219" t="s">
        <v>23</v>
      </c>
      <c r="D3466" s="219" t="s">
        <v>285</v>
      </c>
      <c r="E3466" s="348">
        <f t="shared" si="53"/>
        <v>222.18</v>
      </c>
      <c r="F3466" s="220">
        <v>222.18</v>
      </c>
      <c r="G3466" s="220">
        <v>247.24</v>
      </c>
    </row>
    <row r="3467" spans="1:7">
      <c r="A3467" s="219">
        <v>10553</v>
      </c>
      <c r="B3467" s="212" t="s">
        <v>4844</v>
      </c>
      <c r="C3467" s="219" t="s">
        <v>23</v>
      </c>
      <c r="D3467" s="219" t="s">
        <v>285</v>
      </c>
      <c r="E3467" s="348">
        <f t="shared" si="53"/>
        <v>201.74</v>
      </c>
      <c r="F3467" s="220">
        <v>201.74</v>
      </c>
      <c r="G3467" s="220">
        <v>224.49</v>
      </c>
    </row>
    <row r="3468" spans="1:7">
      <c r="A3468" s="219">
        <v>5020</v>
      </c>
      <c r="B3468" s="212" t="s">
        <v>4845</v>
      </c>
      <c r="C3468" s="219" t="s">
        <v>23</v>
      </c>
      <c r="D3468" s="219" t="s">
        <v>285</v>
      </c>
      <c r="E3468" s="348">
        <f t="shared" ref="E3468:E3531" si="54">IF(F3468=0,G3468,F3468)</f>
        <v>212.69</v>
      </c>
      <c r="F3468" s="220">
        <v>212.69</v>
      </c>
      <c r="G3468" s="220">
        <v>236.68</v>
      </c>
    </row>
    <row r="3469" spans="1:7">
      <c r="A3469" s="219">
        <v>10554</v>
      </c>
      <c r="B3469" s="212" t="s">
        <v>4846</v>
      </c>
      <c r="C3469" s="219" t="s">
        <v>23</v>
      </c>
      <c r="D3469" s="219" t="s">
        <v>285</v>
      </c>
      <c r="E3469" s="348">
        <f t="shared" si="54"/>
        <v>203.52</v>
      </c>
      <c r="F3469" s="220">
        <v>203.52</v>
      </c>
      <c r="G3469" s="220">
        <v>226.48</v>
      </c>
    </row>
    <row r="3470" spans="1:7">
      <c r="A3470" s="219">
        <v>10555</v>
      </c>
      <c r="B3470" s="212" t="s">
        <v>4847</v>
      </c>
      <c r="C3470" s="219" t="s">
        <v>23</v>
      </c>
      <c r="D3470" s="219" t="s">
        <v>285</v>
      </c>
      <c r="E3470" s="348">
        <f t="shared" si="54"/>
        <v>221.95</v>
      </c>
      <c r="F3470" s="220">
        <v>221.95</v>
      </c>
      <c r="G3470" s="220">
        <v>246.98</v>
      </c>
    </row>
    <row r="3471" spans="1:7">
      <c r="A3471" s="219">
        <v>10556</v>
      </c>
      <c r="B3471" s="212" t="s">
        <v>4848</v>
      </c>
      <c r="C3471" s="219" t="s">
        <v>23</v>
      </c>
      <c r="D3471" s="219" t="s">
        <v>285</v>
      </c>
      <c r="E3471" s="348">
        <f t="shared" si="54"/>
        <v>295.11</v>
      </c>
      <c r="F3471" s="220">
        <v>295.11</v>
      </c>
      <c r="G3471" s="220">
        <v>328.39</v>
      </c>
    </row>
    <row r="3472" spans="1:7">
      <c r="A3472" s="219">
        <v>39502</v>
      </c>
      <c r="B3472" s="212" t="s">
        <v>4849</v>
      </c>
      <c r="C3472" s="219" t="s">
        <v>23</v>
      </c>
      <c r="D3472" s="219" t="s">
        <v>285</v>
      </c>
      <c r="E3472" s="348">
        <f t="shared" si="54"/>
        <v>414.4</v>
      </c>
      <c r="F3472" s="220">
        <v>414.4</v>
      </c>
      <c r="G3472" s="220">
        <v>461.14</v>
      </c>
    </row>
    <row r="3473" spans="1:7">
      <c r="A3473" s="219">
        <v>39504</v>
      </c>
      <c r="B3473" s="212" t="s">
        <v>4850</v>
      </c>
      <c r="C3473" s="219" t="s">
        <v>23</v>
      </c>
      <c r="D3473" s="219" t="s">
        <v>285</v>
      </c>
      <c r="E3473" s="348">
        <f t="shared" si="54"/>
        <v>458.25</v>
      </c>
      <c r="F3473" s="220">
        <v>458.25</v>
      </c>
      <c r="G3473" s="220">
        <v>509.93</v>
      </c>
    </row>
    <row r="3474" spans="1:7">
      <c r="A3474" s="219">
        <v>39503</v>
      </c>
      <c r="B3474" s="212" t="s">
        <v>4851</v>
      </c>
      <c r="C3474" s="219" t="s">
        <v>23</v>
      </c>
      <c r="D3474" s="219" t="s">
        <v>285</v>
      </c>
      <c r="E3474" s="348">
        <f t="shared" si="54"/>
        <v>482.29</v>
      </c>
      <c r="F3474" s="220">
        <v>482.29</v>
      </c>
      <c r="G3474" s="220">
        <v>536.69000000000005</v>
      </c>
    </row>
    <row r="3475" spans="1:7">
      <c r="A3475" s="219">
        <v>39505</v>
      </c>
      <c r="B3475" s="212" t="s">
        <v>4852</v>
      </c>
      <c r="C3475" s="219" t="s">
        <v>23</v>
      </c>
      <c r="D3475" s="219" t="s">
        <v>285</v>
      </c>
      <c r="E3475" s="348">
        <f t="shared" si="54"/>
        <v>519.73</v>
      </c>
      <c r="F3475" s="220">
        <v>519.73</v>
      </c>
      <c r="G3475" s="220">
        <v>578.36</v>
      </c>
    </row>
    <row r="3476" spans="1:7">
      <c r="A3476" s="219">
        <v>5028</v>
      </c>
      <c r="B3476" s="212" t="s">
        <v>4853</v>
      </c>
      <c r="C3476" s="219" t="s">
        <v>53</v>
      </c>
      <c r="D3476" s="219" t="s">
        <v>285</v>
      </c>
      <c r="E3476" s="348">
        <f t="shared" si="54"/>
        <v>788.56</v>
      </c>
      <c r="F3476" s="220"/>
      <c r="G3476" s="220">
        <v>788.56</v>
      </c>
    </row>
    <row r="3477" spans="1:7">
      <c r="A3477" s="219">
        <v>4969</v>
      </c>
      <c r="B3477" s="212" t="s">
        <v>4854</v>
      </c>
      <c r="C3477" s="219" t="s">
        <v>53</v>
      </c>
      <c r="D3477" s="219" t="s">
        <v>1699</v>
      </c>
      <c r="E3477" s="348">
        <f t="shared" si="54"/>
        <v>455.8</v>
      </c>
      <c r="F3477" s="220"/>
      <c r="G3477" s="220">
        <v>455.8</v>
      </c>
    </row>
    <row r="3478" spans="1:7">
      <c r="A3478" s="219">
        <v>44471</v>
      </c>
      <c r="B3478" s="212" t="s">
        <v>4855</v>
      </c>
      <c r="C3478" s="219" t="s">
        <v>23</v>
      </c>
      <c r="D3478" s="219" t="s">
        <v>285</v>
      </c>
      <c r="E3478" s="348">
        <f t="shared" si="54"/>
        <v>522.02</v>
      </c>
      <c r="F3478" s="220"/>
      <c r="G3478" s="220">
        <v>522.02</v>
      </c>
    </row>
    <row r="3479" spans="1:7">
      <c r="A3479" s="219">
        <v>4944</v>
      </c>
      <c r="B3479" s="212" t="s">
        <v>4856</v>
      </c>
      <c r="C3479" s="219" t="s">
        <v>53</v>
      </c>
      <c r="D3479" s="219" t="s">
        <v>285</v>
      </c>
      <c r="E3479" s="348">
        <f t="shared" si="54"/>
        <v>923.48</v>
      </c>
      <c r="F3479" s="220"/>
      <c r="G3479" s="220">
        <v>923.48</v>
      </c>
    </row>
    <row r="3480" spans="1:7">
      <c r="A3480" s="219">
        <v>21102</v>
      </c>
      <c r="B3480" s="212" t="s">
        <v>4857</v>
      </c>
      <c r="C3480" s="219" t="s">
        <v>23</v>
      </c>
      <c r="D3480" s="219" t="s">
        <v>285</v>
      </c>
      <c r="E3480" s="348">
        <f t="shared" si="54"/>
        <v>29.22</v>
      </c>
      <c r="F3480" s="220">
        <v>29.22</v>
      </c>
      <c r="G3480" s="220">
        <v>56.13</v>
      </c>
    </row>
    <row r="3481" spans="1:7">
      <c r="A3481" s="219">
        <v>21101</v>
      </c>
      <c r="B3481" s="212" t="s">
        <v>4858</v>
      </c>
      <c r="C3481" s="219" t="s">
        <v>23</v>
      </c>
      <c r="D3481" s="219" t="s">
        <v>285</v>
      </c>
      <c r="E3481" s="348">
        <f t="shared" si="54"/>
        <v>18.77</v>
      </c>
      <c r="F3481" s="220">
        <v>18.77</v>
      </c>
      <c r="G3481" s="220">
        <v>36.049999999999997</v>
      </c>
    </row>
    <row r="3482" spans="1:7">
      <c r="A3482" s="219">
        <v>34713</v>
      </c>
      <c r="B3482" s="212" t="s">
        <v>4859</v>
      </c>
      <c r="C3482" s="219" t="s">
        <v>53</v>
      </c>
      <c r="D3482" s="219" t="s">
        <v>285</v>
      </c>
      <c r="E3482" s="348">
        <f t="shared" si="54"/>
        <v>300.02999999999997</v>
      </c>
      <c r="F3482" s="220">
        <v>300.02999999999997</v>
      </c>
      <c r="G3482" s="220">
        <v>473.99</v>
      </c>
    </row>
    <row r="3483" spans="1:7">
      <c r="A3483" s="219">
        <v>37563</v>
      </c>
      <c r="B3483" s="212" t="s">
        <v>4860</v>
      </c>
      <c r="C3483" s="219" t="s">
        <v>53</v>
      </c>
      <c r="D3483" s="219" t="s">
        <v>285</v>
      </c>
      <c r="E3483" s="348">
        <f t="shared" si="54"/>
        <v>391.67</v>
      </c>
      <c r="F3483" s="220">
        <v>391.67</v>
      </c>
      <c r="G3483" s="220">
        <v>738.29</v>
      </c>
    </row>
    <row r="3484" spans="1:7">
      <c r="A3484" s="219">
        <v>4948</v>
      </c>
      <c r="B3484" s="212" t="s">
        <v>4861</v>
      </c>
      <c r="C3484" s="219" t="s">
        <v>53</v>
      </c>
      <c r="D3484" s="219" t="s">
        <v>285</v>
      </c>
      <c r="E3484" s="348">
        <f t="shared" si="54"/>
        <v>340.76</v>
      </c>
      <c r="F3484" s="220">
        <v>340.76</v>
      </c>
      <c r="G3484" s="220">
        <v>642.32000000000005</v>
      </c>
    </row>
    <row r="3485" spans="1:7">
      <c r="A3485" s="219">
        <v>37561</v>
      </c>
      <c r="B3485" s="212" t="s">
        <v>4862</v>
      </c>
      <c r="C3485" s="219" t="s">
        <v>53</v>
      </c>
      <c r="D3485" s="219" t="s">
        <v>285</v>
      </c>
      <c r="E3485" s="348">
        <f t="shared" si="54"/>
        <v>317.81</v>
      </c>
      <c r="F3485" s="220">
        <v>317.81</v>
      </c>
      <c r="G3485" s="220">
        <v>599.05999999999995</v>
      </c>
    </row>
    <row r="3486" spans="1:7">
      <c r="A3486" s="219">
        <v>37562</v>
      </c>
      <c r="B3486" s="212" t="s">
        <v>4863</v>
      </c>
      <c r="C3486" s="219" t="s">
        <v>53</v>
      </c>
      <c r="D3486" s="219" t="s">
        <v>285</v>
      </c>
      <c r="E3486" s="348">
        <f t="shared" si="54"/>
        <v>416.68</v>
      </c>
      <c r="F3486" s="220">
        <v>416.68</v>
      </c>
      <c r="G3486" s="220">
        <v>785.43</v>
      </c>
    </row>
    <row r="3487" spans="1:7">
      <c r="A3487" s="219">
        <v>14164</v>
      </c>
      <c r="B3487" s="212" t="s">
        <v>4864</v>
      </c>
      <c r="C3487" s="219" t="s">
        <v>23</v>
      </c>
      <c r="D3487" s="219" t="s">
        <v>285</v>
      </c>
      <c r="E3487" s="348">
        <f t="shared" si="54"/>
        <v>1836.36</v>
      </c>
      <c r="F3487" s="220"/>
      <c r="G3487" s="220">
        <v>1836.36</v>
      </c>
    </row>
    <row r="3488" spans="1:7">
      <c r="A3488" s="219">
        <v>14163</v>
      </c>
      <c r="B3488" s="212" t="s">
        <v>4865</v>
      </c>
      <c r="C3488" s="219" t="s">
        <v>23</v>
      </c>
      <c r="D3488" s="219" t="s">
        <v>285</v>
      </c>
      <c r="E3488" s="348">
        <f t="shared" si="54"/>
        <v>2087.14</v>
      </c>
      <c r="F3488" s="220"/>
      <c r="G3488" s="220">
        <v>2087.14</v>
      </c>
    </row>
    <row r="3489" spans="1:7">
      <c r="A3489" s="219">
        <v>5051</v>
      </c>
      <c r="B3489" s="212" t="s">
        <v>4866</v>
      </c>
      <c r="C3489" s="219" t="s">
        <v>23</v>
      </c>
      <c r="D3489" s="219" t="s">
        <v>285</v>
      </c>
      <c r="E3489" s="348">
        <f t="shared" si="54"/>
        <v>1775.08</v>
      </c>
      <c r="F3489" s="220"/>
      <c r="G3489" s="220">
        <v>1775.08</v>
      </c>
    </row>
    <row r="3490" spans="1:7">
      <c r="A3490" s="219">
        <v>5052</v>
      </c>
      <c r="B3490" s="212" t="s">
        <v>4867</v>
      </c>
      <c r="C3490" s="219" t="s">
        <v>23</v>
      </c>
      <c r="D3490" s="219" t="s">
        <v>1699</v>
      </c>
      <c r="E3490" s="348">
        <f t="shared" si="54"/>
        <v>1322.54</v>
      </c>
      <c r="F3490" s="220"/>
      <c r="G3490" s="220">
        <v>1322.54</v>
      </c>
    </row>
    <row r="3491" spans="1:7">
      <c r="A3491" s="219">
        <v>14162</v>
      </c>
      <c r="B3491" s="212" t="s">
        <v>4868</v>
      </c>
      <c r="C3491" s="219" t="s">
        <v>23</v>
      </c>
      <c r="D3491" s="219" t="s">
        <v>285</v>
      </c>
      <c r="E3491" s="348">
        <f t="shared" si="54"/>
        <v>1772.51</v>
      </c>
      <c r="F3491" s="220"/>
      <c r="G3491" s="220">
        <v>1772.51</v>
      </c>
    </row>
    <row r="3492" spans="1:7">
      <c r="A3492" s="219">
        <v>14166</v>
      </c>
      <c r="B3492" s="212" t="s">
        <v>4869</v>
      </c>
      <c r="C3492" s="219" t="s">
        <v>23</v>
      </c>
      <c r="D3492" s="219" t="s">
        <v>285</v>
      </c>
      <c r="E3492" s="348">
        <f t="shared" si="54"/>
        <v>1339.33</v>
      </c>
      <c r="F3492" s="220"/>
      <c r="G3492" s="220">
        <v>1339.33</v>
      </c>
    </row>
    <row r="3493" spans="1:7">
      <c r="A3493" s="219">
        <v>14165</v>
      </c>
      <c r="B3493" s="212" t="s">
        <v>4870</v>
      </c>
      <c r="C3493" s="219" t="s">
        <v>23</v>
      </c>
      <c r="D3493" s="219" t="s">
        <v>285</v>
      </c>
      <c r="E3493" s="348">
        <f t="shared" si="54"/>
        <v>1855.46</v>
      </c>
      <c r="F3493" s="220"/>
      <c r="G3493" s="220">
        <v>1855.46</v>
      </c>
    </row>
    <row r="3494" spans="1:7">
      <c r="A3494" s="219">
        <v>5050</v>
      </c>
      <c r="B3494" s="212" t="s">
        <v>4871</v>
      </c>
      <c r="C3494" s="219" t="s">
        <v>23</v>
      </c>
      <c r="D3494" s="219" t="s">
        <v>285</v>
      </c>
      <c r="E3494" s="348">
        <f t="shared" si="54"/>
        <v>456.67</v>
      </c>
      <c r="F3494" s="220"/>
      <c r="G3494" s="220">
        <v>456.67</v>
      </c>
    </row>
    <row r="3495" spans="1:7">
      <c r="A3495" s="219">
        <v>12366</v>
      </c>
      <c r="B3495" s="212" t="s">
        <v>4872</v>
      </c>
      <c r="C3495" s="219" t="s">
        <v>23</v>
      </c>
      <c r="D3495" s="219" t="s">
        <v>285</v>
      </c>
      <c r="E3495" s="348">
        <f t="shared" si="54"/>
        <v>1046.81</v>
      </c>
      <c r="F3495" s="220"/>
      <c r="G3495" s="220">
        <v>1046.81</v>
      </c>
    </row>
    <row r="3496" spans="1:7">
      <c r="A3496" s="219">
        <v>5045</v>
      </c>
      <c r="B3496" s="212" t="s">
        <v>4873</v>
      </c>
      <c r="C3496" s="219" t="s">
        <v>23</v>
      </c>
      <c r="D3496" s="219" t="s">
        <v>285</v>
      </c>
      <c r="E3496" s="348">
        <f t="shared" si="54"/>
        <v>1446.12</v>
      </c>
      <c r="F3496" s="220"/>
      <c r="G3496" s="220">
        <v>1446.12</v>
      </c>
    </row>
    <row r="3497" spans="1:7">
      <c r="A3497" s="219">
        <v>5035</v>
      </c>
      <c r="B3497" s="212" t="s">
        <v>4874</v>
      </c>
      <c r="C3497" s="219" t="s">
        <v>23</v>
      </c>
      <c r="D3497" s="219" t="s">
        <v>285</v>
      </c>
      <c r="E3497" s="348">
        <f t="shared" si="54"/>
        <v>1662.69</v>
      </c>
      <c r="F3497" s="220"/>
      <c r="G3497" s="220">
        <v>1662.69</v>
      </c>
    </row>
    <row r="3498" spans="1:7">
      <c r="A3498" s="219">
        <v>41180</v>
      </c>
      <c r="B3498" s="212" t="s">
        <v>4875</v>
      </c>
      <c r="C3498" s="219" t="s">
        <v>23</v>
      </c>
      <c r="D3498" s="219" t="s">
        <v>285</v>
      </c>
      <c r="E3498" s="348">
        <f t="shared" si="54"/>
        <v>3737.7</v>
      </c>
      <c r="F3498" s="220"/>
      <c r="G3498" s="220">
        <v>3737.7</v>
      </c>
    </row>
    <row r="3499" spans="1:7">
      <c r="A3499" s="219">
        <v>41181</v>
      </c>
      <c r="B3499" s="212" t="s">
        <v>4876</v>
      </c>
      <c r="C3499" s="219" t="s">
        <v>23</v>
      </c>
      <c r="D3499" s="219" t="s">
        <v>285</v>
      </c>
      <c r="E3499" s="348">
        <f t="shared" si="54"/>
        <v>4948.6000000000004</v>
      </c>
      <c r="F3499" s="220"/>
      <c r="G3499" s="220">
        <v>4948.6000000000004</v>
      </c>
    </row>
    <row r="3500" spans="1:7">
      <c r="A3500" s="219">
        <v>41182</v>
      </c>
      <c r="B3500" s="212" t="s">
        <v>4877</v>
      </c>
      <c r="C3500" s="219" t="s">
        <v>23</v>
      </c>
      <c r="D3500" s="219" t="s">
        <v>285</v>
      </c>
      <c r="E3500" s="348">
        <f t="shared" si="54"/>
        <v>7099.17</v>
      </c>
      <c r="F3500" s="220"/>
      <c r="G3500" s="220">
        <v>7099.17</v>
      </c>
    </row>
    <row r="3501" spans="1:7">
      <c r="A3501" s="219">
        <v>41183</v>
      </c>
      <c r="B3501" s="212" t="s">
        <v>4878</v>
      </c>
      <c r="C3501" s="219" t="s">
        <v>23</v>
      </c>
      <c r="D3501" s="219" t="s">
        <v>285</v>
      </c>
      <c r="E3501" s="348">
        <f t="shared" si="54"/>
        <v>8863.4599999999991</v>
      </c>
      <c r="F3501" s="220"/>
      <c r="G3501" s="220">
        <v>8863.4599999999991</v>
      </c>
    </row>
    <row r="3502" spans="1:7">
      <c r="A3502" s="219">
        <v>41184</v>
      </c>
      <c r="B3502" s="212" t="s">
        <v>4879</v>
      </c>
      <c r="C3502" s="219" t="s">
        <v>23</v>
      </c>
      <c r="D3502" s="219" t="s">
        <v>285</v>
      </c>
      <c r="E3502" s="348">
        <f t="shared" si="54"/>
        <v>13495.16</v>
      </c>
      <c r="F3502" s="220"/>
      <c r="G3502" s="220">
        <v>13495.16</v>
      </c>
    </row>
    <row r="3503" spans="1:7">
      <c r="A3503" s="219">
        <v>41185</v>
      </c>
      <c r="B3503" s="212" t="s">
        <v>4880</v>
      </c>
      <c r="C3503" s="219" t="s">
        <v>23</v>
      </c>
      <c r="D3503" s="219" t="s">
        <v>285</v>
      </c>
      <c r="E3503" s="348">
        <f t="shared" si="54"/>
        <v>5004.6099999999997</v>
      </c>
      <c r="F3503" s="220"/>
      <c r="G3503" s="220">
        <v>5004.6099999999997</v>
      </c>
    </row>
    <row r="3504" spans="1:7">
      <c r="A3504" s="219">
        <v>41186</v>
      </c>
      <c r="B3504" s="212" t="s">
        <v>4881</v>
      </c>
      <c r="C3504" s="219" t="s">
        <v>23</v>
      </c>
      <c r="D3504" s="219" t="s">
        <v>285</v>
      </c>
      <c r="E3504" s="348">
        <f t="shared" si="54"/>
        <v>7013.39</v>
      </c>
      <c r="F3504" s="220"/>
      <c r="G3504" s="220">
        <v>7013.39</v>
      </c>
    </row>
    <row r="3505" spans="1:7">
      <c r="A3505" s="219">
        <v>41187</v>
      </c>
      <c r="B3505" s="212" t="s">
        <v>4882</v>
      </c>
      <c r="C3505" s="219" t="s">
        <v>23</v>
      </c>
      <c r="D3505" s="219" t="s">
        <v>285</v>
      </c>
      <c r="E3505" s="348">
        <f t="shared" si="54"/>
        <v>9405.5300000000007</v>
      </c>
      <c r="F3505" s="220"/>
      <c r="G3505" s="220">
        <v>9405.5300000000007</v>
      </c>
    </row>
    <row r="3506" spans="1:7">
      <c r="A3506" s="219">
        <v>41188</v>
      </c>
      <c r="B3506" s="212" t="s">
        <v>4883</v>
      </c>
      <c r="C3506" s="219" t="s">
        <v>23</v>
      </c>
      <c r="D3506" s="219" t="s">
        <v>285</v>
      </c>
      <c r="E3506" s="348">
        <f t="shared" si="54"/>
        <v>12027.58</v>
      </c>
      <c r="F3506" s="220"/>
      <c r="G3506" s="220">
        <v>12027.58</v>
      </c>
    </row>
    <row r="3507" spans="1:7">
      <c r="A3507" s="219">
        <v>5036</v>
      </c>
      <c r="B3507" s="212" t="s">
        <v>4884</v>
      </c>
      <c r="C3507" s="219" t="s">
        <v>23</v>
      </c>
      <c r="D3507" s="219" t="s">
        <v>285</v>
      </c>
      <c r="E3507" s="348">
        <f t="shared" si="54"/>
        <v>2550.87</v>
      </c>
      <c r="F3507" s="220"/>
      <c r="G3507" s="220">
        <v>2550.87</v>
      </c>
    </row>
    <row r="3508" spans="1:7">
      <c r="A3508" s="219">
        <v>41189</v>
      </c>
      <c r="B3508" s="212" t="s">
        <v>4885</v>
      </c>
      <c r="C3508" s="219" t="s">
        <v>23</v>
      </c>
      <c r="D3508" s="219" t="s">
        <v>285</v>
      </c>
      <c r="E3508" s="348">
        <f t="shared" si="54"/>
        <v>15462.71</v>
      </c>
      <c r="F3508" s="220"/>
      <c r="G3508" s="220">
        <v>15462.71</v>
      </c>
    </row>
    <row r="3509" spans="1:7">
      <c r="A3509" s="219">
        <v>41190</v>
      </c>
      <c r="B3509" s="212" t="s">
        <v>4886</v>
      </c>
      <c r="C3509" s="219" t="s">
        <v>23</v>
      </c>
      <c r="D3509" s="219" t="s">
        <v>285</v>
      </c>
      <c r="E3509" s="348">
        <f t="shared" si="54"/>
        <v>5377.39</v>
      </c>
      <c r="F3509" s="220"/>
      <c r="G3509" s="220">
        <v>5377.39</v>
      </c>
    </row>
    <row r="3510" spans="1:7">
      <c r="A3510" s="219">
        <v>41191</v>
      </c>
      <c r="B3510" s="212" t="s">
        <v>4887</v>
      </c>
      <c r="C3510" s="219" t="s">
        <v>23</v>
      </c>
      <c r="D3510" s="219" t="s">
        <v>285</v>
      </c>
      <c r="E3510" s="348">
        <f t="shared" si="54"/>
        <v>8246.02</v>
      </c>
      <c r="F3510" s="220"/>
      <c r="G3510" s="220">
        <v>8246.02</v>
      </c>
    </row>
    <row r="3511" spans="1:7">
      <c r="A3511" s="219">
        <v>41192</v>
      </c>
      <c r="B3511" s="212" t="s">
        <v>4888</v>
      </c>
      <c r="C3511" s="219" t="s">
        <v>23</v>
      </c>
      <c r="D3511" s="219" t="s">
        <v>285</v>
      </c>
      <c r="E3511" s="348">
        <f t="shared" si="54"/>
        <v>8596.42</v>
      </c>
      <c r="F3511" s="220"/>
      <c r="G3511" s="220">
        <v>8596.42</v>
      </c>
    </row>
    <row r="3512" spans="1:7">
      <c r="A3512" s="219">
        <v>41193</v>
      </c>
      <c r="B3512" s="212" t="s">
        <v>4889</v>
      </c>
      <c r="C3512" s="219" t="s">
        <v>23</v>
      </c>
      <c r="D3512" s="219" t="s">
        <v>285</v>
      </c>
      <c r="E3512" s="348">
        <f t="shared" si="54"/>
        <v>14046.26</v>
      </c>
      <c r="F3512" s="220"/>
      <c r="G3512" s="220">
        <v>14046.26</v>
      </c>
    </row>
    <row r="3513" spans="1:7">
      <c r="A3513" s="219">
        <v>41194</v>
      </c>
      <c r="B3513" s="212" t="s">
        <v>4890</v>
      </c>
      <c r="C3513" s="219" t="s">
        <v>23</v>
      </c>
      <c r="D3513" s="219" t="s">
        <v>285</v>
      </c>
      <c r="E3513" s="348">
        <f t="shared" si="54"/>
        <v>16760.38</v>
      </c>
      <c r="F3513" s="220"/>
      <c r="G3513" s="220">
        <v>16760.38</v>
      </c>
    </row>
    <row r="3514" spans="1:7">
      <c r="A3514" s="219">
        <v>5044</v>
      </c>
      <c r="B3514" s="212" t="s">
        <v>4891</v>
      </c>
      <c r="C3514" s="219" t="s">
        <v>23</v>
      </c>
      <c r="D3514" s="219" t="s">
        <v>285</v>
      </c>
      <c r="E3514" s="348">
        <f t="shared" si="54"/>
        <v>901.88</v>
      </c>
      <c r="F3514" s="220"/>
      <c r="G3514" s="220">
        <v>901.88</v>
      </c>
    </row>
    <row r="3515" spans="1:7">
      <c r="A3515" s="219">
        <v>5059</v>
      </c>
      <c r="B3515" s="212" t="s">
        <v>4892</v>
      </c>
      <c r="C3515" s="219" t="s">
        <v>23</v>
      </c>
      <c r="D3515" s="219" t="s">
        <v>285</v>
      </c>
      <c r="E3515" s="348">
        <f t="shared" si="54"/>
        <v>1078.54</v>
      </c>
      <c r="F3515" s="220"/>
      <c r="G3515" s="220">
        <v>1078.54</v>
      </c>
    </row>
    <row r="3516" spans="1:7">
      <c r="A3516" s="219">
        <v>41201</v>
      </c>
      <c r="B3516" s="212" t="s">
        <v>4893</v>
      </c>
      <c r="C3516" s="219" t="s">
        <v>23</v>
      </c>
      <c r="D3516" s="219" t="s">
        <v>285</v>
      </c>
      <c r="E3516" s="348">
        <f t="shared" si="54"/>
        <v>2188.8000000000002</v>
      </c>
      <c r="F3516" s="220"/>
      <c r="G3516" s="220">
        <v>2188.8000000000002</v>
      </c>
    </row>
    <row r="3517" spans="1:7">
      <c r="A3517" s="219">
        <v>41199</v>
      </c>
      <c r="B3517" s="212" t="s">
        <v>4894</v>
      </c>
      <c r="C3517" s="219" t="s">
        <v>23</v>
      </c>
      <c r="D3517" s="219" t="s">
        <v>285</v>
      </c>
      <c r="E3517" s="348">
        <f t="shared" si="54"/>
        <v>703.34</v>
      </c>
      <c r="F3517" s="220"/>
      <c r="G3517" s="220">
        <v>703.34</v>
      </c>
    </row>
    <row r="3518" spans="1:7">
      <c r="A3518" s="219">
        <v>5057</v>
      </c>
      <c r="B3518" s="212" t="s">
        <v>4895</v>
      </c>
      <c r="C3518" s="219" t="s">
        <v>23</v>
      </c>
      <c r="D3518" s="219" t="s">
        <v>285</v>
      </c>
      <c r="E3518" s="348">
        <f t="shared" si="54"/>
        <v>952.2</v>
      </c>
      <c r="F3518" s="220"/>
      <c r="G3518" s="220">
        <v>952.2</v>
      </c>
    </row>
    <row r="3519" spans="1:7">
      <c r="A3519" s="219">
        <v>41200</v>
      </c>
      <c r="B3519" s="212" t="s">
        <v>4896</v>
      </c>
      <c r="C3519" s="219" t="s">
        <v>23</v>
      </c>
      <c r="D3519" s="219" t="s">
        <v>285</v>
      </c>
      <c r="E3519" s="348">
        <f t="shared" si="54"/>
        <v>1368.96</v>
      </c>
      <c r="F3519" s="220"/>
      <c r="G3519" s="220">
        <v>1368.96</v>
      </c>
    </row>
    <row r="3520" spans="1:7">
      <c r="A3520" s="219">
        <v>41205</v>
      </c>
      <c r="B3520" s="212" t="s">
        <v>4897</v>
      </c>
      <c r="C3520" s="219" t="s">
        <v>23</v>
      </c>
      <c r="D3520" s="219" t="s">
        <v>285</v>
      </c>
      <c r="E3520" s="348">
        <f t="shared" si="54"/>
        <v>2536.65</v>
      </c>
      <c r="F3520" s="220"/>
      <c r="G3520" s="220">
        <v>2536.65</v>
      </c>
    </row>
    <row r="3521" spans="1:7">
      <c r="A3521" s="219">
        <v>41202</v>
      </c>
      <c r="B3521" s="212" t="s">
        <v>4898</v>
      </c>
      <c r="C3521" s="219" t="s">
        <v>23</v>
      </c>
      <c r="D3521" s="219" t="s">
        <v>285</v>
      </c>
      <c r="E3521" s="348">
        <f t="shared" si="54"/>
        <v>740.21</v>
      </c>
      <c r="F3521" s="220"/>
      <c r="G3521" s="220">
        <v>740.21</v>
      </c>
    </row>
    <row r="3522" spans="1:7">
      <c r="A3522" s="219">
        <v>41206</v>
      </c>
      <c r="B3522" s="212" t="s">
        <v>4899</v>
      </c>
      <c r="C3522" s="219" t="s">
        <v>23</v>
      </c>
      <c r="D3522" s="219" t="s">
        <v>285</v>
      </c>
      <c r="E3522" s="348">
        <f t="shared" si="54"/>
        <v>3344.46</v>
      </c>
      <c r="F3522" s="220"/>
      <c r="G3522" s="220">
        <v>3344.46</v>
      </c>
    </row>
    <row r="3523" spans="1:7">
      <c r="A3523" s="219">
        <v>12372</v>
      </c>
      <c r="B3523" s="212" t="s">
        <v>4900</v>
      </c>
      <c r="C3523" s="219" t="s">
        <v>23</v>
      </c>
      <c r="D3523" s="219" t="s">
        <v>285</v>
      </c>
      <c r="E3523" s="348">
        <f t="shared" si="54"/>
        <v>777.22</v>
      </c>
      <c r="F3523" s="220"/>
      <c r="G3523" s="220">
        <v>777.22</v>
      </c>
    </row>
    <row r="3524" spans="1:7">
      <c r="A3524" s="219">
        <v>41207</v>
      </c>
      <c r="B3524" s="212" t="s">
        <v>4901</v>
      </c>
      <c r="C3524" s="219" t="s">
        <v>23</v>
      </c>
      <c r="D3524" s="219" t="s">
        <v>285</v>
      </c>
      <c r="E3524" s="348">
        <f t="shared" si="54"/>
        <v>4502.3</v>
      </c>
      <c r="F3524" s="220"/>
      <c r="G3524" s="220">
        <v>4502.3</v>
      </c>
    </row>
    <row r="3525" spans="1:7">
      <c r="A3525" s="219">
        <v>41203</v>
      </c>
      <c r="B3525" s="212" t="s">
        <v>4902</v>
      </c>
      <c r="C3525" s="219" t="s">
        <v>23</v>
      </c>
      <c r="D3525" s="219" t="s">
        <v>285</v>
      </c>
      <c r="E3525" s="348">
        <f t="shared" si="54"/>
        <v>1185.73</v>
      </c>
      <c r="F3525" s="220"/>
      <c r="G3525" s="220">
        <v>1185.73</v>
      </c>
    </row>
    <row r="3526" spans="1:7">
      <c r="A3526" s="219">
        <v>41204</v>
      </c>
      <c r="B3526" s="212" t="s">
        <v>4903</v>
      </c>
      <c r="C3526" s="219" t="s">
        <v>23</v>
      </c>
      <c r="D3526" s="219" t="s">
        <v>285</v>
      </c>
      <c r="E3526" s="348">
        <f t="shared" si="54"/>
        <v>1676.33</v>
      </c>
      <c r="F3526" s="220"/>
      <c r="G3526" s="220">
        <v>1676.33</v>
      </c>
    </row>
    <row r="3527" spans="1:7">
      <c r="A3527" s="219">
        <v>41210</v>
      </c>
      <c r="B3527" s="212" t="s">
        <v>4904</v>
      </c>
      <c r="C3527" s="219" t="s">
        <v>23</v>
      </c>
      <c r="D3527" s="219" t="s">
        <v>285</v>
      </c>
      <c r="E3527" s="348">
        <f t="shared" si="54"/>
        <v>2800.27</v>
      </c>
      <c r="F3527" s="220"/>
      <c r="G3527" s="220">
        <v>2800.27</v>
      </c>
    </row>
    <row r="3528" spans="1:7">
      <c r="A3528" s="219">
        <v>41208</v>
      </c>
      <c r="B3528" s="212" t="s">
        <v>4905</v>
      </c>
      <c r="C3528" s="219" t="s">
        <v>23</v>
      </c>
      <c r="D3528" s="219" t="s">
        <v>285</v>
      </c>
      <c r="E3528" s="348">
        <f t="shared" si="54"/>
        <v>980.25</v>
      </c>
      <c r="F3528" s="220"/>
      <c r="G3528" s="220">
        <v>980.25</v>
      </c>
    </row>
    <row r="3529" spans="1:7">
      <c r="A3529" s="219">
        <v>41211</v>
      </c>
      <c r="B3529" s="212" t="s">
        <v>4906</v>
      </c>
      <c r="C3529" s="219" t="s">
        <v>23</v>
      </c>
      <c r="D3529" s="219" t="s">
        <v>285</v>
      </c>
      <c r="E3529" s="348">
        <f t="shared" si="54"/>
        <v>3945.53</v>
      </c>
      <c r="F3529" s="220"/>
      <c r="G3529" s="220">
        <v>3945.53</v>
      </c>
    </row>
    <row r="3530" spans="1:7">
      <c r="A3530" s="219">
        <v>13339</v>
      </c>
      <c r="B3530" s="212" t="s">
        <v>4907</v>
      </c>
      <c r="C3530" s="219" t="s">
        <v>23</v>
      </c>
      <c r="D3530" s="219" t="s">
        <v>285</v>
      </c>
      <c r="E3530" s="348">
        <f t="shared" si="54"/>
        <v>1328.48</v>
      </c>
      <c r="F3530" s="220"/>
      <c r="G3530" s="220">
        <v>1328.48</v>
      </c>
    </row>
    <row r="3531" spans="1:7">
      <c r="A3531" s="219">
        <v>41213</v>
      </c>
      <c r="B3531" s="212" t="s">
        <v>4908</v>
      </c>
      <c r="C3531" s="219" t="s">
        <v>23</v>
      </c>
      <c r="D3531" s="219" t="s">
        <v>285</v>
      </c>
      <c r="E3531" s="348">
        <f t="shared" si="54"/>
        <v>8178.12</v>
      </c>
      <c r="F3531" s="220"/>
      <c r="G3531" s="220">
        <v>8178.12</v>
      </c>
    </row>
    <row r="3532" spans="1:7">
      <c r="A3532" s="219">
        <v>41209</v>
      </c>
      <c r="B3532" s="212" t="s">
        <v>4909</v>
      </c>
      <c r="C3532" s="219" t="s">
        <v>23</v>
      </c>
      <c r="D3532" s="219" t="s">
        <v>285</v>
      </c>
      <c r="E3532" s="348">
        <f t="shared" ref="E3532:E3595" si="55">IF(F3532=0,G3532,F3532)</f>
        <v>1827.83</v>
      </c>
      <c r="F3532" s="220"/>
      <c r="G3532" s="220">
        <v>1827.83</v>
      </c>
    </row>
    <row r="3533" spans="1:7">
      <c r="A3533" s="219">
        <v>41216</v>
      </c>
      <c r="B3533" s="212" t="s">
        <v>4910</v>
      </c>
      <c r="C3533" s="219" t="s">
        <v>23</v>
      </c>
      <c r="D3533" s="219" t="s">
        <v>285</v>
      </c>
      <c r="E3533" s="348">
        <f t="shared" si="55"/>
        <v>3423.76</v>
      </c>
      <c r="F3533" s="220"/>
      <c r="G3533" s="220">
        <v>3423.76</v>
      </c>
    </row>
    <row r="3534" spans="1:7">
      <c r="A3534" s="219">
        <v>41217</v>
      </c>
      <c r="B3534" s="212" t="s">
        <v>4911</v>
      </c>
      <c r="C3534" s="219" t="s">
        <v>23</v>
      </c>
      <c r="D3534" s="219" t="s">
        <v>285</v>
      </c>
      <c r="E3534" s="348">
        <f t="shared" si="55"/>
        <v>5489.51</v>
      </c>
      <c r="F3534" s="220"/>
      <c r="G3534" s="220">
        <v>5489.51</v>
      </c>
    </row>
    <row r="3535" spans="1:7">
      <c r="A3535" s="219">
        <v>41218</v>
      </c>
      <c r="B3535" s="212" t="s">
        <v>4912</v>
      </c>
      <c r="C3535" s="219" t="s">
        <v>23</v>
      </c>
      <c r="D3535" s="219" t="s">
        <v>285</v>
      </c>
      <c r="E3535" s="348">
        <f t="shared" si="55"/>
        <v>7361.6</v>
      </c>
      <c r="F3535" s="220"/>
      <c r="G3535" s="220">
        <v>7361.6</v>
      </c>
    </row>
    <row r="3536" spans="1:7">
      <c r="A3536" s="219">
        <v>41214</v>
      </c>
      <c r="B3536" s="212" t="s">
        <v>4913</v>
      </c>
      <c r="C3536" s="219" t="s">
        <v>23</v>
      </c>
      <c r="D3536" s="219" t="s">
        <v>285</v>
      </c>
      <c r="E3536" s="348">
        <f t="shared" si="55"/>
        <v>1552.18</v>
      </c>
      <c r="F3536" s="220"/>
      <c r="G3536" s="220">
        <v>1552.18</v>
      </c>
    </row>
    <row r="3537" spans="1:7">
      <c r="A3537" s="219">
        <v>41215</v>
      </c>
      <c r="B3537" s="212" t="s">
        <v>4914</v>
      </c>
      <c r="C3537" s="219" t="s">
        <v>23</v>
      </c>
      <c r="D3537" s="219" t="s">
        <v>285</v>
      </c>
      <c r="E3537" s="348">
        <f t="shared" si="55"/>
        <v>2337.02</v>
      </c>
      <c r="F3537" s="220"/>
      <c r="G3537" s="220">
        <v>2337.02</v>
      </c>
    </row>
    <row r="3538" spans="1:7">
      <c r="A3538" s="219">
        <v>41221</v>
      </c>
      <c r="B3538" s="212" t="s">
        <v>4915</v>
      </c>
      <c r="C3538" s="219" t="s">
        <v>23</v>
      </c>
      <c r="D3538" s="219" t="s">
        <v>285</v>
      </c>
      <c r="E3538" s="348">
        <f t="shared" si="55"/>
        <v>6766.87</v>
      </c>
      <c r="F3538" s="220"/>
      <c r="G3538" s="220">
        <v>6766.87</v>
      </c>
    </row>
    <row r="3539" spans="1:7">
      <c r="A3539" s="219">
        <v>41222</v>
      </c>
      <c r="B3539" s="212" t="s">
        <v>4916</v>
      </c>
      <c r="C3539" s="219" t="s">
        <v>23</v>
      </c>
      <c r="D3539" s="219" t="s">
        <v>285</v>
      </c>
      <c r="E3539" s="348">
        <f t="shared" si="55"/>
        <v>9683.4699999999993</v>
      </c>
      <c r="F3539" s="220"/>
      <c r="G3539" s="220">
        <v>9683.4699999999993</v>
      </c>
    </row>
    <row r="3540" spans="1:7">
      <c r="A3540" s="219">
        <v>41195</v>
      </c>
      <c r="B3540" s="212" t="s">
        <v>4917</v>
      </c>
      <c r="C3540" s="219" t="s">
        <v>23</v>
      </c>
      <c r="D3540" s="219" t="s">
        <v>285</v>
      </c>
      <c r="E3540" s="348">
        <f t="shared" si="55"/>
        <v>497.7</v>
      </c>
      <c r="F3540" s="220"/>
      <c r="G3540" s="220">
        <v>497.7</v>
      </c>
    </row>
    <row r="3541" spans="1:7">
      <c r="A3541" s="219">
        <v>41198</v>
      </c>
      <c r="B3541" s="212" t="s">
        <v>4918</v>
      </c>
      <c r="C3541" s="219" t="s">
        <v>23</v>
      </c>
      <c r="D3541" s="219" t="s">
        <v>285</v>
      </c>
      <c r="E3541" s="348">
        <f t="shared" si="55"/>
        <v>1944.9</v>
      </c>
      <c r="F3541" s="220"/>
      <c r="G3541" s="220">
        <v>1944.9</v>
      </c>
    </row>
    <row r="3542" spans="1:7">
      <c r="A3542" s="219">
        <v>41196</v>
      </c>
      <c r="B3542" s="212" t="s">
        <v>4919</v>
      </c>
      <c r="C3542" s="219" t="s">
        <v>23</v>
      </c>
      <c r="D3542" s="219" t="s">
        <v>285</v>
      </c>
      <c r="E3542" s="348">
        <f t="shared" si="55"/>
        <v>616.92999999999995</v>
      </c>
      <c r="F3542" s="220"/>
      <c r="G3542" s="220">
        <v>616.92999999999995</v>
      </c>
    </row>
    <row r="3543" spans="1:7">
      <c r="A3543" s="219">
        <v>5033</v>
      </c>
      <c r="B3543" s="212" t="s">
        <v>4920</v>
      </c>
      <c r="C3543" s="219" t="s">
        <v>23</v>
      </c>
      <c r="D3543" s="219" t="s">
        <v>1699</v>
      </c>
      <c r="E3543" s="348">
        <f t="shared" si="55"/>
        <v>810</v>
      </c>
      <c r="F3543" s="220"/>
      <c r="G3543" s="220">
        <v>810</v>
      </c>
    </row>
    <row r="3544" spans="1:7">
      <c r="A3544" s="219">
        <v>41197</v>
      </c>
      <c r="B3544" s="212" t="s">
        <v>4921</v>
      </c>
      <c r="C3544" s="219" t="s">
        <v>23</v>
      </c>
      <c r="D3544" s="219" t="s">
        <v>285</v>
      </c>
      <c r="E3544" s="348">
        <f t="shared" si="55"/>
        <v>1203.1500000000001</v>
      </c>
      <c r="F3544" s="220"/>
      <c r="G3544" s="220">
        <v>1203.1500000000001</v>
      </c>
    </row>
    <row r="3545" spans="1:7">
      <c r="A3545" s="219">
        <v>12388</v>
      </c>
      <c r="B3545" s="212" t="s">
        <v>4922</v>
      </c>
      <c r="C3545" s="219" t="s">
        <v>23</v>
      </c>
      <c r="D3545" s="219" t="s">
        <v>285</v>
      </c>
      <c r="E3545" s="348">
        <f t="shared" si="55"/>
        <v>270.31</v>
      </c>
      <c r="F3545" s="220"/>
      <c r="G3545" s="220">
        <v>270.31</v>
      </c>
    </row>
    <row r="3546" spans="1:7">
      <c r="A3546" s="219">
        <v>2731</v>
      </c>
      <c r="B3546" s="212" t="s">
        <v>4923</v>
      </c>
      <c r="C3546" s="219" t="s">
        <v>65</v>
      </c>
      <c r="D3546" s="219" t="s">
        <v>285</v>
      </c>
      <c r="E3546" s="348">
        <f t="shared" si="55"/>
        <v>117.06</v>
      </c>
      <c r="F3546" s="220">
        <v>117.06</v>
      </c>
      <c r="G3546" s="220">
        <v>98.67</v>
      </c>
    </row>
    <row r="3547" spans="1:7">
      <c r="A3547" s="219">
        <v>41457</v>
      </c>
      <c r="B3547" s="212" t="s">
        <v>4924</v>
      </c>
      <c r="C3547" s="219" t="s">
        <v>23</v>
      </c>
      <c r="D3547" s="219" t="s">
        <v>285</v>
      </c>
      <c r="E3547" s="348">
        <f t="shared" si="55"/>
        <v>1609.01</v>
      </c>
      <c r="F3547" s="220">
        <v>1609.01</v>
      </c>
      <c r="G3547" s="220">
        <v>1614.2</v>
      </c>
    </row>
    <row r="3548" spans="1:7">
      <c r="A3548" s="219">
        <v>41458</v>
      </c>
      <c r="B3548" s="212" t="s">
        <v>4925</v>
      </c>
      <c r="C3548" s="219" t="s">
        <v>23</v>
      </c>
      <c r="D3548" s="219" t="s">
        <v>285</v>
      </c>
      <c r="E3548" s="348">
        <f t="shared" si="55"/>
        <v>2246.2600000000002</v>
      </c>
      <c r="F3548" s="220">
        <v>2246.2600000000002</v>
      </c>
      <c r="G3548" s="220">
        <v>2253.5100000000002</v>
      </c>
    </row>
    <row r="3549" spans="1:7">
      <c r="A3549" s="219">
        <v>41459</v>
      </c>
      <c r="B3549" s="212" t="s">
        <v>4926</v>
      </c>
      <c r="C3549" s="219" t="s">
        <v>23</v>
      </c>
      <c r="D3549" s="219" t="s">
        <v>285</v>
      </c>
      <c r="E3549" s="348">
        <f t="shared" si="55"/>
        <v>3133.37</v>
      </c>
      <c r="F3549" s="220">
        <v>3133.37</v>
      </c>
      <c r="G3549" s="220">
        <v>3143.47</v>
      </c>
    </row>
    <row r="3550" spans="1:7">
      <c r="A3550" s="219">
        <v>41461</v>
      </c>
      <c r="B3550" s="212" t="s">
        <v>4927</v>
      </c>
      <c r="C3550" s="219" t="s">
        <v>23</v>
      </c>
      <c r="D3550" s="219" t="s">
        <v>285</v>
      </c>
      <c r="E3550" s="348">
        <f t="shared" si="55"/>
        <v>4272.1899999999996</v>
      </c>
      <c r="F3550" s="220">
        <v>4272.1899999999996</v>
      </c>
      <c r="G3550" s="220">
        <v>4285.96</v>
      </c>
    </row>
    <row r="3551" spans="1:7">
      <c r="A3551" s="219">
        <v>44537</v>
      </c>
      <c r="B3551" s="212" t="s">
        <v>4928</v>
      </c>
      <c r="C3551" s="219" t="s">
        <v>412</v>
      </c>
      <c r="D3551" s="219" t="s">
        <v>285</v>
      </c>
      <c r="E3551" s="348">
        <f t="shared" si="55"/>
        <v>362.34</v>
      </c>
      <c r="F3551" s="220">
        <v>362.34</v>
      </c>
      <c r="G3551" s="220">
        <v>360.88</v>
      </c>
    </row>
    <row r="3552" spans="1:7">
      <c r="A3552" s="219">
        <v>11844</v>
      </c>
      <c r="B3552" s="212" t="s">
        <v>4929</v>
      </c>
      <c r="C3552" s="219" t="s">
        <v>65</v>
      </c>
      <c r="D3552" s="219" t="s">
        <v>285</v>
      </c>
      <c r="E3552" s="348">
        <f t="shared" si="55"/>
        <v>43.84</v>
      </c>
      <c r="F3552" s="220">
        <v>43.84</v>
      </c>
      <c r="G3552" s="220">
        <v>59.78</v>
      </c>
    </row>
    <row r="3553" spans="1:7">
      <c r="A3553" s="219">
        <v>4465</v>
      </c>
      <c r="B3553" s="212" t="s">
        <v>4930</v>
      </c>
      <c r="C3553" s="219" t="s">
        <v>65</v>
      </c>
      <c r="D3553" s="219" t="s">
        <v>285</v>
      </c>
      <c r="E3553" s="348">
        <f t="shared" si="55"/>
        <v>36.43</v>
      </c>
      <c r="F3553" s="220">
        <v>36.43</v>
      </c>
      <c r="G3553" s="220">
        <v>49.68</v>
      </c>
    </row>
    <row r="3554" spans="1:7">
      <c r="A3554" s="219">
        <v>35273</v>
      </c>
      <c r="B3554" s="212" t="s">
        <v>4931</v>
      </c>
      <c r="C3554" s="219" t="s">
        <v>65</v>
      </c>
      <c r="D3554" s="219" t="s">
        <v>285</v>
      </c>
      <c r="E3554" s="348">
        <f t="shared" si="55"/>
        <v>43.69</v>
      </c>
      <c r="F3554" s="220">
        <v>43.69</v>
      </c>
      <c r="G3554" s="220">
        <v>59.58</v>
      </c>
    </row>
    <row r="3555" spans="1:7">
      <c r="A3555" s="219">
        <v>4470</v>
      </c>
      <c r="B3555" s="212" t="s">
        <v>4932</v>
      </c>
      <c r="C3555" s="219" t="s">
        <v>65</v>
      </c>
      <c r="D3555" s="219" t="s">
        <v>285</v>
      </c>
      <c r="E3555" s="348">
        <f t="shared" si="55"/>
        <v>100.84</v>
      </c>
      <c r="F3555" s="220">
        <v>100.84</v>
      </c>
      <c r="G3555" s="220">
        <v>137.5</v>
      </c>
    </row>
    <row r="3556" spans="1:7">
      <c r="A3556" s="219">
        <v>20204</v>
      </c>
      <c r="B3556" s="212" t="s">
        <v>4933</v>
      </c>
      <c r="C3556" s="219" t="s">
        <v>65</v>
      </c>
      <c r="D3556" s="219" t="s">
        <v>285</v>
      </c>
      <c r="E3556" s="348">
        <f t="shared" si="55"/>
        <v>67.22</v>
      </c>
      <c r="F3556" s="220">
        <v>67.22</v>
      </c>
      <c r="G3556" s="220">
        <v>91.67</v>
      </c>
    </row>
    <row r="3557" spans="1:7">
      <c r="A3557" s="219">
        <v>20208</v>
      </c>
      <c r="B3557" s="212" t="s">
        <v>4934</v>
      </c>
      <c r="C3557" s="219" t="s">
        <v>65</v>
      </c>
      <c r="D3557" s="219" t="s">
        <v>285</v>
      </c>
      <c r="E3557" s="348">
        <f t="shared" si="55"/>
        <v>90.75</v>
      </c>
      <c r="F3557" s="220">
        <v>90.75</v>
      </c>
      <c r="G3557" s="220">
        <v>123.75</v>
      </c>
    </row>
    <row r="3558" spans="1:7">
      <c r="A3558" s="219">
        <v>4437</v>
      </c>
      <c r="B3558" s="212" t="s">
        <v>4935</v>
      </c>
      <c r="C3558" s="219" t="s">
        <v>65</v>
      </c>
      <c r="D3558" s="219" t="s">
        <v>285</v>
      </c>
      <c r="E3558" s="348">
        <f t="shared" si="55"/>
        <v>75.63</v>
      </c>
      <c r="F3558" s="220">
        <v>75.63</v>
      </c>
      <c r="G3558" s="220">
        <v>103.13</v>
      </c>
    </row>
    <row r="3559" spans="1:7">
      <c r="A3559" s="219">
        <v>14580</v>
      </c>
      <c r="B3559" s="212" t="s">
        <v>4936</v>
      </c>
      <c r="C3559" s="219" t="s">
        <v>65</v>
      </c>
      <c r="D3559" s="219" t="s">
        <v>285</v>
      </c>
      <c r="E3559" s="348">
        <f t="shared" si="55"/>
        <v>75.63</v>
      </c>
      <c r="F3559" s="220">
        <v>75.63</v>
      </c>
      <c r="G3559" s="220">
        <v>103.13</v>
      </c>
    </row>
    <row r="3560" spans="1:7">
      <c r="A3560" s="219">
        <v>5065</v>
      </c>
      <c r="B3560" s="212" t="s">
        <v>1209</v>
      </c>
      <c r="C3560" s="219" t="s">
        <v>63</v>
      </c>
      <c r="D3560" s="219" t="s">
        <v>285</v>
      </c>
      <c r="E3560" s="348">
        <f t="shared" si="55"/>
        <v>38.700000000000003</v>
      </c>
      <c r="F3560" s="220">
        <v>38.700000000000003</v>
      </c>
      <c r="G3560" s="220">
        <v>23.22</v>
      </c>
    </row>
    <row r="3561" spans="1:7">
      <c r="A3561" s="219">
        <v>5072</v>
      </c>
      <c r="B3561" s="212" t="s">
        <v>4937</v>
      </c>
      <c r="C3561" s="219" t="s">
        <v>63</v>
      </c>
      <c r="D3561" s="219" t="s">
        <v>285</v>
      </c>
      <c r="E3561" s="348">
        <f t="shared" si="55"/>
        <v>35.799999999999997</v>
      </c>
      <c r="F3561" s="220">
        <v>35.799999999999997</v>
      </c>
      <c r="G3561" s="220">
        <v>21.48</v>
      </c>
    </row>
    <row r="3562" spans="1:7">
      <c r="A3562" s="219">
        <v>5066</v>
      </c>
      <c r="B3562" s="212" t="s">
        <v>182</v>
      </c>
      <c r="C3562" s="219" t="s">
        <v>63</v>
      </c>
      <c r="D3562" s="219" t="s">
        <v>285</v>
      </c>
      <c r="E3562" s="348">
        <f t="shared" si="55"/>
        <v>26.81</v>
      </c>
      <c r="F3562" s="220">
        <v>26.81</v>
      </c>
      <c r="G3562" s="220">
        <v>16.079999999999998</v>
      </c>
    </row>
    <row r="3563" spans="1:7">
      <c r="A3563" s="219">
        <v>5063</v>
      </c>
      <c r="B3563" s="212" t="s">
        <v>4938</v>
      </c>
      <c r="C3563" s="219" t="s">
        <v>63</v>
      </c>
      <c r="D3563" s="219" t="s">
        <v>285</v>
      </c>
      <c r="E3563" s="348">
        <f t="shared" si="55"/>
        <v>24.27</v>
      </c>
      <c r="F3563" s="220">
        <v>24.27</v>
      </c>
      <c r="G3563" s="220">
        <v>14.56</v>
      </c>
    </row>
    <row r="3564" spans="1:7">
      <c r="A3564" s="219">
        <v>20247</v>
      </c>
      <c r="B3564" s="212" t="s">
        <v>1448</v>
      </c>
      <c r="C3564" s="219" t="s">
        <v>63</v>
      </c>
      <c r="D3564" s="219" t="s">
        <v>285</v>
      </c>
      <c r="E3564" s="348">
        <f t="shared" si="55"/>
        <v>22.53</v>
      </c>
      <c r="F3564" s="220">
        <v>22.53</v>
      </c>
      <c r="G3564" s="220">
        <v>13.51</v>
      </c>
    </row>
    <row r="3565" spans="1:7">
      <c r="A3565" s="219">
        <v>5074</v>
      </c>
      <c r="B3565" s="212" t="s">
        <v>1246</v>
      </c>
      <c r="C3565" s="219" t="s">
        <v>63</v>
      </c>
      <c r="D3565" s="219" t="s">
        <v>285</v>
      </c>
      <c r="E3565" s="348">
        <f t="shared" si="55"/>
        <v>22.79</v>
      </c>
      <c r="F3565" s="220">
        <v>22.79</v>
      </c>
      <c r="G3565" s="220">
        <v>13.67</v>
      </c>
    </row>
    <row r="3566" spans="1:7">
      <c r="A3566" s="219">
        <v>5067</v>
      </c>
      <c r="B3566" s="212" t="s">
        <v>4939</v>
      </c>
      <c r="C3566" s="219" t="s">
        <v>63</v>
      </c>
      <c r="D3566" s="219" t="s">
        <v>285</v>
      </c>
      <c r="E3566" s="348">
        <f t="shared" si="55"/>
        <v>21.68</v>
      </c>
      <c r="F3566" s="220">
        <v>21.68</v>
      </c>
      <c r="G3566" s="220">
        <v>13.01</v>
      </c>
    </row>
    <row r="3567" spans="1:7">
      <c r="A3567" s="219">
        <v>5078</v>
      </c>
      <c r="B3567" s="212" t="s">
        <v>4940</v>
      </c>
      <c r="C3567" s="219" t="s">
        <v>63</v>
      </c>
      <c r="D3567" s="219" t="s">
        <v>285</v>
      </c>
      <c r="E3567" s="348">
        <f t="shared" si="55"/>
        <v>21.44</v>
      </c>
      <c r="F3567" s="220">
        <v>21.44</v>
      </c>
      <c r="G3567" s="220">
        <v>12.86</v>
      </c>
    </row>
    <row r="3568" spans="1:7">
      <c r="A3568" s="219">
        <v>5068</v>
      </c>
      <c r="B3568" s="212" t="s">
        <v>1207</v>
      </c>
      <c r="C3568" s="219" t="s">
        <v>63</v>
      </c>
      <c r="D3568" s="219" t="s">
        <v>285</v>
      </c>
      <c r="E3568" s="348">
        <f t="shared" si="55"/>
        <v>20.34</v>
      </c>
      <c r="F3568" s="220">
        <v>20.34</v>
      </c>
      <c r="G3568" s="220">
        <v>12.2</v>
      </c>
    </row>
    <row r="3569" spans="1:7">
      <c r="A3569" s="219">
        <v>5073</v>
      </c>
      <c r="B3569" s="212" t="s">
        <v>1245</v>
      </c>
      <c r="C3569" s="219" t="s">
        <v>63</v>
      </c>
      <c r="D3569" s="219" t="s">
        <v>285</v>
      </c>
      <c r="E3569" s="348">
        <f t="shared" si="55"/>
        <v>20.74</v>
      </c>
      <c r="F3569" s="220">
        <v>20.74</v>
      </c>
      <c r="G3569" s="220">
        <v>12.44</v>
      </c>
    </row>
    <row r="3570" spans="1:7">
      <c r="A3570" s="219">
        <v>5069</v>
      </c>
      <c r="B3570" s="212" t="s">
        <v>1210</v>
      </c>
      <c r="C3570" s="219" t="s">
        <v>63</v>
      </c>
      <c r="D3570" s="219" t="s">
        <v>285</v>
      </c>
      <c r="E3570" s="348">
        <f t="shared" si="55"/>
        <v>20.74</v>
      </c>
      <c r="F3570" s="220">
        <v>20.74</v>
      </c>
      <c r="G3570" s="220">
        <v>12.44</v>
      </c>
    </row>
    <row r="3571" spans="1:7">
      <c r="A3571" s="219">
        <v>5070</v>
      </c>
      <c r="B3571" s="212" t="s">
        <v>4941</v>
      </c>
      <c r="C3571" s="219" t="s">
        <v>63</v>
      </c>
      <c r="D3571" s="219" t="s">
        <v>285</v>
      </c>
      <c r="E3571" s="348">
        <f t="shared" si="55"/>
        <v>20.96</v>
      </c>
      <c r="F3571" s="220">
        <v>20.96</v>
      </c>
      <c r="G3571" s="220">
        <v>12.58</v>
      </c>
    </row>
    <row r="3572" spans="1:7">
      <c r="A3572" s="219">
        <v>5071</v>
      </c>
      <c r="B3572" s="212" t="s">
        <v>4942</v>
      </c>
      <c r="C3572" s="219" t="s">
        <v>63</v>
      </c>
      <c r="D3572" s="219" t="s">
        <v>285</v>
      </c>
      <c r="E3572" s="348">
        <f t="shared" si="55"/>
        <v>20.34</v>
      </c>
      <c r="F3572" s="220">
        <v>20.34</v>
      </c>
      <c r="G3572" s="220">
        <v>12.2</v>
      </c>
    </row>
    <row r="3573" spans="1:7">
      <c r="A3573" s="219">
        <v>5061</v>
      </c>
      <c r="B3573" s="212" t="s">
        <v>1361</v>
      </c>
      <c r="C3573" s="219" t="s">
        <v>63</v>
      </c>
      <c r="D3573" s="219" t="s">
        <v>1699</v>
      </c>
      <c r="E3573" s="348">
        <f t="shared" si="55"/>
        <v>20</v>
      </c>
      <c r="F3573" s="220">
        <v>20</v>
      </c>
      <c r="G3573" s="220">
        <v>12</v>
      </c>
    </row>
    <row r="3574" spans="1:7">
      <c r="A3574" s="219">
        <v>5075</v>
      </c>
      <c r="B3574" s="212" t="s">
        <v>148</v>
      </c>
      <c r="C3574" s="219" t="s">
        <v>63</v>
      </c>
      <c r="D3574" s="219" t="s">
        <v>285</v>
      </c>
      <c r="E3574" s="348">
        <f t="shared" si="55"/>
        <v>20.34</v>
      </c>
      <c r="F3574" s="220">
        <v>20.34</v>
      </c>
      <c r="G3574" s="220">
        <v>12.2</v>
      </c>
    </row>
    <row r="3575" spans="1:7">
      <c r="A3575" s="219">
        <v>39027</v>
      </c>
      <c r="B3575" s="212" t="s">
        <v>4943</v>
      </c>
      <c r="C3575" s="219" t="s">
        <v>63</v>
      </c>
      <c r="D3575" s="219" t="s">
        <v>285</v>
      </c>
      <c r="E3575" s="348">
        <f t="shared" si="55"/>
        <v>20.32</v>
      </c>
      <c r="F3575" s="220">
        <v>20.32</v>
      </c>
      <c r="G3575" s="220">
        <v>12.19</v>
      </c>
    </row>
    <row r="3576" spans="1:7">
      <c r="A3576" s="219">
        <v>5062</v>
      </c>
      <c r="B3576" s="212" t="s">
        <v>4944</v>
      </c>
      <c r="C3576" s="219" t="s">
        <v>63</v>
      </c>
      <c r="D3576" s="219" t="s">
        <v>285</v>
      </c>
      <c r="E3576" s="348">
        <f t="shared" si="55"/>
        <v>20.61</v>
      </c>
      <c r="F3576" s="220">
        <v>20.61</v>
      </c>
      <c r="G3576" s="220">
        <v>12.37</v>
      </c>
    </row>
    <row r="3577" spans="1:7">
      <c r="A3577" s="219">
        <v>40568</v>
      </c>
      <c r="B3577" s="212" t="s">
        <v>4945</v>
      </c>
      <c r="C3577" s="219" t="s">
        <v>63</v>
      </c>
      <c r="D3577" s="219" t="s">
        <v>285</v>
      </c>
      <c r="E3577" s="348">
        <f t="shared" si="55"/>
        <v>20.5</v>
      </c>
      <c r="F3577" s="220">
        <v>20.5</v>
      </c>
      <c r="G3577" s="220">
        <v>12.3</v>
      </c>
    </row>
    <row r="3578" spans="1:7">
      <c r="A3578" s="219">
        <v>40304</v>
      </c>
      <c r="B3578" s="212" t="s">
        <v>1243</v>
      </c>
      <c r="C3578" s="219" t="s">
        <v>63</v>
      </c>
      <c r="D3578" s="219" t="s">
        <v>285</v>
      </c>
      <c r="E3578" s="348">
        <f t="shared" si="55"/>
        <v>25.11</v>
      </c>
      <c r="F3578" s="220">
        <v>25.11</v>
      </c>
      <c r="G3578" s="220">
        <v>15.06</v>
      </c>
    </row>
    <row r="3579" spans="1:7">
      <c r="A3579" s="219">
        <v>39026</v>
      </c>
      <c r="B3579" s="212" t="s">
        <v>349</v>
      </c>
      <c r="C3579" s="219" t="s">
        <v>63</v>
      </c>
      <c r="D3579" s="219" t="s">
        <v>285</v>
      </c>
      <c r="E3579" s="348">
        <f t="shared" si="55"/>
        <v>22.88</v>
      </c>
      <c r="F3579" s="220">
        <v>22.88</v>
      </c>
      <c r="G3579" s="220">
        <v>13.72</v>
      </c>
    </row>
    <row r="3580" spans="1:7">
      <c r="A3580" s="219">
        <v>42431</v>
      </c>
      <c r="B3580" s="212" t="s">
        <v>4946</v>
      </c>
      <c r="C3580" s="219" t="s">
        <v>23</v>
      </c>
      <c r="D3580" s="219" t="s">
        <v>285</v>
      </c>
      <c r="E3580" s="348">
        <f t="shared" si="55"/>
        <v>3957.85</v>
      </c>
      <c r="F3580" s="220"/>
      <c r="G3580" s="220">
        <v>3957.85</v>
      </c>
    </row>
    <row r="3581" spans="1:7">
      <c r="A3581" s="219">
        <v>44074</v>
      </c>
      <c r="B3581" s="212" t="s">
        <v>4947</v>
      </c>
      <c r="C3581" s="219" t="s">
        <v>168</v>
      </c>
      <c r="D3581" s="219" t="s">
        <v>285</v>
      </c>
      <c r="E3581" s="348">
        <f t="shared" si="55"/>
        <v>578.76</v>
      </c>
      <c r="F3581" s="220">
        <v>578.76</v>
      </c>
      <c r="G3581" s="220">
        <v>576.41999999999996</v>
      </c>
    </row>
    <row r="3582" spans="1:7">
      <c r="A3582" s="219">
        <v>44072</v>
      </c>
      <c r="B3582" s="212" t="s">
        <v>4948</v>
      </c>
      <c r="C3582" s="219" t="s">
        <v>168</v>
      </c>
      <c r="D3582" s="219" t="s">
        <v>285</v>
      </c>
      <c r="E3582" s="348">
        <f t="shared" si="55"/>
        <v>128.57</v>
      </c>
      <c r="F3582" s="220">
        <v>128.57</v>
      </c>
      <c r="G3582" s="220">
        <v>137.24</v>
      </c>
    </row>
    <row r="3583" spans="1:7">
      <c r="A3583" s="219">
        <v>511</v>
      </c>
      <c r="B3583" s="212" t="s">
        <v>204</v>
      </c>
      <c r="C3583" s="219" t="s">
        <v>168</v>
      </c>
      <c r="D3583" s="219" t="s">
        <v>1699</v>
      </c>
      <c r="E3583" s="348">
        <f t="shared" si="55"/>
        <v>19.13</v>
      </c>
      <c r="F3583" s="220">
        <v>19.13</v>
      </c>
      <c r="G3583" s="220">
        <v>18.5</v>
      </c>
    </row>
    <row r="3584" spans="1:7">
      <c r="A3584" s="219">
        <v>37540</v>
      </c>
      <c r="B3584" s="212" t="s">
        <v>350</v>
      </c>
      <c r="C3584" s="219" t="s">
        <v>23</v>
      </c>
      <c r="D3584" s="219" t="s">
        <v>285</v>
      </c>
      <c r="E3584" s="348">
        <f t="shared" si="55"/>
        <v>76626.94</v>
      </c>
      <c r="F3584" s="220">
        <v>76626.94</v>
      </c>
      <c r="G3584" s="220">
        <v>78265.63</v>
      </c>
    </row>
    <row r="3585" spans="1:7">
      <c r="A3585" s="219">
        <v>37548</v>
      </c>
      <c r="B3585" s="212" t="s">
        <v>4949</v>
      </c>
      <c r="C3585" s="219" t="s">
        <v>23</v>
      </c>
      <c r="D3585" s="219" t="s">
        <v>285</v>
      </c>
      <c r="E3585" s="348">
        <f t="shared" si="55"/>
        <v>101568.62</v>
      </c>
      <c r="F3585" s="220">
        <v>101568.62</v>
      </c>
      <c r="G3585" s="220">
        <v>103740.69</v>
      </c>
    </row>
    <row r="3586" spans="1:7">
      <c r="A3586" s="219">
        <v>39828</v>
      </c>
      <c r="B3586" s="212" t="s">
        <v>4950</v>
      </c>
      <c r="C3586" s="219" t="s">
        <v>23</v>
      </c>
      <c r="D3586" s="219" t="s">
        <v>285</v>
      </c>
      <c r="E3586" s="348">
        <f t="shared" si="55"/>
        <v>609.30999999999995</v>
      </c>
      <c r="F3586" s="220">
        <v>609.30999999999995</v>
      </c>
      <c r="G3586" s="220">
        <v>622.34</v>
      </c>
    </row>
    <row r="3587" spans="1:7">
      <c r="A3587" s="219">
        <v>38392</v>
      </c>
      <c r="B3587" s="212" t="s">
        <v>4951</v>
      </c>
      <c r="C3587" s="219" t="s">
        <v>23</v>
      </c>
      <c r="D3587" s="219" t="s">
        <v>285</v>
      </c>
      <c r="E3587" s="348">
        <f t="shared" si="55"/>
        <v>56.41</v>
      </c>
      <c r="F3587" s="220">
        <v>56.41</v>
      </c>
      <c r="G3587" s="220">
        <v>71.23</v>
      </c>
    </row>
    <row r="3588" spans="1:7">
      <c r="A3588" s="219">
        <v>11735</v>
      </c>
      <c r="B3588" s="212" t="s">
        <v>4952</v>
      </c>
      <c r="C3588" s="219" t="s">
        <v>23</v>
      </c>
      <c r="D3588" s="219" t="s">
        <v>285</v>
      </c>
      <c r="E3588" s="348">
        <f t="shared" si="55"/>
        <v>10.02</v>
      </c>
      <c r="F3588" s="220">
        <v>10.02</v>
      </c>
      <c r="G3588" s="220">
        <v>9.02</v>
      </c>
    </row>
    <row r="3589" spans="1:7">
      <c r="A3589" s="219">
        <v>11737</v>
      </c>
      <c r="B3589" s="212" t="s">
        <v>4953</v>
      </c>
      <c r="C3589" s="219" t="s">
        <v>23</v>
      </c>
      <c r="D3589" s="219" t="s">
        <v>285</v>
      </c>
      <c r="E3589" s="348">
        <f t="shared" si="55"/>
        <v>14.21</v>
      </c>
      <c r="F3589" s="220">
        <v>14.21</v>
      </c>
      <c r="G3589" s="220">
        <v>12.79</v>
      </c>
    </row>
    <row r="3590" spans="1:7">
      <c r="A3590" s="219">
        <v>11738</v>
      </c>
      <c r="B3590" s="212" t="s">
        <v>4954</v>
      </c>
      <c r="C3590" s="219" t="s">
        <v>23</v>
      </c>
      <c r="D3590" s="219" t="s">
        <v>285</v>
      </c>
      <c r="E3590" s="348">
        <f t="shared" si="55"/>
        <v>17.920000000000002</v>
      </c>
      <c r="F3590" s="220">
        <v>17.920000000000002</v>
      </c>
      <c r="G3590" s="220">
        <v>16.13</v>
      </c>
    </row>
    <row r="3591" spans="1:7">
      <c r="A3591" s="219">
        <v>36143</v>
      </c>
      <c r="B3591" s="212" t="s">
        <v>4955</v>
      </c>
      <c r="C3591" s="219" t="s">
        <v>23</v>
      </c>
      <c r="D3591" s="219" t="s">
        <v>285</v>
      </c>
      <c r="E3591" s="348">
        <f t="shared" si="55"/>
        <v>25.17</v>
      </c>
      <c r="F3591" s="220">
        <v>25.17</v>
      </c>
      <c r="G3591" s="220">
        <v>30.75</v>
      </c>
    </row>
    <row r="3592" spans="1:7">
      <c r="A3592" s="219">
        <v>36142</v>
      </c>
      <c r="B3592" s="212" t="s">
        <v>4956</v>
      </c>
      <c r="C3592" s="219" t="s">
        <v>23</v>
      </c>
      <c r="D3592" s="219" t="s">
        <v>285</v>
      </c>
      <c r="E3592" s="348">
        <f t="shared" si="55"/>
        <v>1.84</v>
      </c>
      <c r="F3592" s="220">
        <v>1.84</v>
      </c>
      <c r="G3592" s="220">
        <v>2.25</v>
      </c>
    </row>
    <row r="3593" spans="1:7">
      <c r="A3593" s="219">
        <v>36146</v>
      </c>
      <c r="B3593" s="212" t="s">
        <v>4957</v>
      </c>
      <c r="C3593" s="219" t="s">
        <v>23</v>
      </c>
      <c r="D3593" s="219" t="s">
        <v>285</v>
      </c>
      <c r="E3593" s="348">
        <f t="shared" si="55"/>
        <v>208.76</v>
      </c>
      <c r="F3593" s="220">
        <v>208.76</v>
      </c>
      <c r="G3593" s="220">
        <v>255</v>
      </c>
    </row>
    <row r="3594" spans="1:7">
      <c r="A3594" s="219">
        <v>39015</v>
      </c>
      <c r="B3594" s="212" t="s">
        <v>4958</v>
      </c>
      <c r="C3594" s="219" t="s">
        <v>23</v>
      </c>
      <c r="D3594" s="219" t="s">
        <v>1699</v>
      </c>
      <c r="E3594" s="348">
        <f t="shared" si="55"/>
        <v>0.97</v>
      </c>
      <c r="F3594" s="220"/>
      <c r="G3594" s="220">
        <v>0.97</v>
      </c>
    </row>
    <row r="3595" spans="1:7">
      <c r="A3595" s="219">
        <v>38377</v>
      </c>
      <c r="B3595" s="212" t="s">
        <v>4959</v>
      </c>
      <c r="C3595" s="219" t="s">
        <v>23</v>
      </c>
      <c r="D3595" s="219" t="s">
        <v>285</v>
      </c>
      <c r="E3595" s="348">
        <f t="shared" si="55"/>
        <v>45.52</v>
      </c>
      <c r="F3595" s="220">
        <v>45.52</v>
      </c>
      <c r="G3595" s="220">
        <v>40.19</v>
      </c>
    </row>
    <row r="3596" spans="1:7">
      <c r="A3596" s="219">
        <v>38376</v>
      </c>
      <c r="B3596" s="212" t="s">
        <v>4960</v>
      </c>
      <c r="C3596" s="219" t="s">
        <v>23</v>
      </c>
      <c r="D3596" s="219" t="s">
        <v>285</v>
      </c>
      <c r="E3596" s="348">
        <f t="shared" ref="E3596:E3659" si="56">IF(F3596=0,G3596,F3596)</f>
        <v>51.9</v>
      </c>
      <c r="F3596" s="220">
        <v>51.9</v>
      </c>
      <c r="G3596" s="220">
        <v>45.82</v>
      </c>
    </row>
    <row r="3597" spans="1:7">
      <c r="A3597" s="219">
        <v>38116</v>
      </c>
      <c r="B3597" s="212" t="s">
        <v>4961</v>
      </c>
      <c r="C3597" s="219" t="s">
        <v>23</v>
      </c>
      <c r="D3597" s="219" t="s">
        <v>285</v>
      </c>
      <c r="E3597" s="348">
        <f t="shared" si="56"/>
        <v>5.0999999999999996</v>
      </c>
      <c r="F3597" s="220">
        <v>5.0999999999999996</v>
      </c>
      <c r="G3597" s="220">
        <v>6.08</v>
      </c>
    </row>
    <row r="3598" spans="1:7">
      <c r="A3598" s="219">
        <v>38066</v>
      </c>
      <c r="B3598" s="212" t="s">
        <v>4962</v>
      </c>
      <c r="C3598" s="219" t="s">
        <v>23</v>
      </c>
      <c r="D3598" s="219" t="s">
        <v>285</v>
      </c>
      <c r="E3598" s="348">
        <f t="shared" si="56"/>
        <v>8.43</v>
      </c>
      <c r="F3598" s="220">
        <v>8.43</v>
      </c>
      <c r="G3598" s="220">
        <v>10.029999999999999</v>
      </c>
    </row>
    <row r="3599" spans="1:7">
      <c r="A3599" s="219">
        <v>38117</v>
      </c>
      <c r="B3599" s="212" t="s">
        <v>4963</v>
      </c>
      <c r="C3599" s="219" t="s">
        <v>23</v>
      </c>
      <c r="D3599" s="219" t="s">
        <v>285</v>
      </c>
      <c r="E3599" s="348">
        <f t="shared" si="56"/>
        <v>8.69</v>
      </c>
      <c r="F3599" s="220">
        <v>8.69</v>
      </c>
      <c r="G3599" s="220">
        <v>10.35</v>
      </c>
    </row>
    <row r="3600" spans="1:7">
      <c r="A3600" s="219">
        <v>38067</v>
      </c>
      <c r="B3600" s="212" t="s">
        <v>4964</v>
      </c>
      <c r="C3600" s="219" t="s">
        <v>23</v>
      </c>
      <c r="D3600" s="219" t="s">
        <v>285</v>
      </c>
      <c r="E3600" s="348">
        <f t="shared" si="56"/>
        <v>11.86</v>
      </c>
      <c r="F3600" s="220">
        <v>11.86</v>
      </c>
      <c r="G3600" s="220">
        <v>14.12</v>
      </c>
    </row>
    <row r="3601" spans="1:7">
      <c r="A3601" s="219">
        <v>44313</v>
      </c>
      <c r="B3601" s="212" t="s">
        <v>4965</v>
      </c>
      <c r="C3601" s="219" t="s">
        <v>23</v>
      </c>
      <c r="D3601" s="219" t="s">
        <v>285</v>
      </c>
      <c r="E3601" s="348">
        <f t="shared" si="56"/>
        <v>976.39</v>
      </c>
      <c r="F3601" s="220"/>
      <c r="G3601" s="220">
        <v>976.39</v>
      </c>
    </row>
    <row r="3602" spans="1:7">
      <c r="A3602" s="219">
        <v>11522</v>
      </c>
      <c r="B3602" s="212" t="s">
        <v>4966</v>
      </c>
      <c r="C3602" s="219" t="s">
        <v>23</v>
      </c>
      <c r="D3602" s="219" t="s">
        <v>285</v>
      </c>
      <c r="E3602" s="348">
        <f t="shared" si="56"/>
        <v>14.21</v>
      </c>
      <c r="F3602" s="220">
        <v>14.21</v>
      </c>
      <c r="G3602" s="220">
        <v>12.95</v>
      </c>
    </row>
    <row r="3603" spans="1:7">
      <c r="A3603" s="219">
        <v>43600</v>
      </c>
      <c r="B3603" s="212" t="s">
        <v>4967</v>
      </c>
      <c r="C3603" s="219" t="s">
        <v>23</v>
      </c>
      <c r="D3603" s="219" t="s">
        <v>285</v>
      </c>
      <c r="E3603" s="348">
        <f t="shared" si="56"/>
        <v>56.96</v>
      </c>
      <c r="F3603" s="220">
        <v>56.96</v>
      </c>
      <c r="G3603" s="220">
        <v>51.89</v>
      </c>
    </row>
    <row r="3604" spans="1:7">
      <c r="A3604" s="219">
        <v>5080</v>
      </c>
      <c r="B3604" s="212" t="s">
        <v>4968</v>
      </c>
      <c r="C3604" s="219" t="s">
        <v>23</v>
      </c>
      <c r="D3604" s="219" t="s">
        <v>285</v>
      </c>
      <c r="E3604" s="348">
        <f t="shared" si="56"/>
        <v>22.21</v>
      </c>
      <c r="F3604" s="220">
        <v>22.21</v>
      </c>
      <c r="G3604" s="220">
        <v>20.23</v>
      </c>
    </row>
    <row r="3605" spans="1:7">
      <c r="A3605" s="219">
        <v>38168</v>
      </c>
      <c r="B3605" s="212" t="s">
        <v>4969</v>
      </c>
      <c r="C3605" s="219" t="s">
        <v>23</v>
      </c>
      <c r="D3605" s="219" t="s">
        <v>285</v>
      </c>
      <c r="E3605" s="348">
        <f t="shared" si="56"/>
        <v>155.07</v>
      </c>
      <c r="F3605" s="220">
        <v>155.07</v>
      </c>
      <c r="G3605" s="220">
        <v>141.26</v>
      </c>
    </row>
    <row r="3606" spans="1:7">
      <c r="A3606" s="219">
        <v>43601</v>
      </c>
      <c r="B3606" s="212" t="s">
        <v>4970</v>
      </c>
      <c r="C3606" s="219" t="s">
        <v>23</v>
      </c>
      <c r="D3606" s="219" t="s">
        <v>285</v>
      </c>
      <c r="E3606" s="348">
        <f t="shared" si="56"/>
        <v>77.53</v>
      </c>
      <c r="F3606" s="220">
        <v>77.53</v>
      </c>
      <c r="G3606" s="220">
        <v>70.63</v>
      </c>
    </row>
    <row r="3607" spans="1:7">
      <c r="A3607" s="219">
        <v>13393</v>
      </c>
      <c r="B3607" s="212" t="s">
        <v>4971</v>
      </c>
      <c r="C3607" s="219" t="s">
        <v>23</v>
      </c>
      <c r="D3607" s="219" t="s">
        <v>285</v>
      </c>
      <c r="E3607" s="348">
        <f t="shared" si="56"/>
        <v>314.06</v>
      </c>
      <c r="F3607" s="220"/>
      <c r="G3607" s="220">
        <v>314.06</v>
      </c>
    </row>
    <row r="3608" spans="1:7">
      <c r="A3608" s="219">
        <v>13395</v>
      </c>
      <c r="B3608" s="212" t="s">
        <v>4972</v>
      </c>
      <c r="C3608" s="219" t="s">
        <v>23</v>
      </c>
      <c r="D3608" s="219" t="s">
        <v>285</v>
      </c>
      <c r="E3608" s="348">
        <f t="shared" si="56"/>
        <v>440.12</v>
      </c>
      <c r="F3608" s="220"/>
      <c r="G3608" s="220">
        <v>440.12</v>
      </c>
    </row>
    <row r="3609" spans="1:7">
      <c r="A3609" s="219">
        <v>12039</v>
      </c>
      <c r="B3609" s="212" t="s">
        <v>4973</v>
      </c>
      <c r="C3609" s="219" t="s">
        <v>23</v>
      </c>
      <c r="D3609" s="219" t="s">
        <v>285</v>
      </c>
      <c r="E3609" s="348">
        <f t="shared" si="56"/>
        <v>462.52</v>
      </c>
      <c r="F3609" s="220"/>
      <c r="G3609" s="220">
        <v>462.52</v>
      </c>
    </row>
    <row r="3610" spans="1:7">
      <c r="A3610" s="219">
        <v>13396</v>
      </c>
      <c r="B3610" s="212" t="s">
        <v>4974</v>
      </c>
      <c r="C3610" s="219" t="s">
        <v>23</v>
      </c>
      <c r="D3610" s="219" t="s">
        <v>285</v>
      </c>
      <c r="E3610" s="348">
        <f t="shared" si="56"/>
        <v>649.58000000000004</v>
      </c>
      <c r="F3610" s="220"/>
      <c r="G3610" s="220">
        <v>649.58000000000004</v>
      </c>
    </row>
    <row r="3611" spans="1:7">
      <c r="A3611" s="219">
        <v>12041</v>
      </c>
      <c r="B3611" s="212" t="s">
        <v>4975</v>
      </c>
      <c r="C3611" s="219" t="s">
        <v>23</v>
      </c>
      <c r="D3611" s="219" t="s">
        <v>285</v>
      </c>
      <c r="E3611" s="348">
        <f t="shared" si="56"/>
        <v>530.41999999999996</v>
      </c>
      <c r="F3611" s="220"/>
      <c r="G3611" s="220">
        <v>530.41999999999996</v>
      </c>
    </row>
    <row r="3612" spans="1:7">
      <c r="A3612" s="219">
        <v>12043</v>
      </c>
      <c r="B3612" s="212" t="s">
        <v>4976</v>
      </c>
      <c r="C3612" s="219" t="s">
        <v>23</v>
      </c>
      <c r="D3612" s="219" t="s">
        <v>285</v>
      </c>
      <c r="E3612" s="348">
        <f t="shared" si="56"/>
        <v>1119.9000000000001</v>
      </c>
      <c r="F3612" s="220"/>
      <c r="G3612" s="220">
        <v>1119.9000000000001</v>
      </c>
    </row>
    <row r="3613" spans="1:7">
      <c r="A3613" s="219">
        <v>39762</v>
      </c>
      <c r="B3613" s="212" t="s">
        <v>4977</v>
      </c>
      <c r="C3613" s="219" t="s">
        <v>23</v>
      </c>
      <c r="D3613" s="219" t="s">
        <v>285</v>
      </c>
      <c r="E3613" s="348">
        <f t="shared" si="56"/>
        <v>533.1</v>
      </c>
      <c r="F3613" s="220"/>
      <c r="G3613" s="220">
        <v>533.1</v>
      </c>
    </row>
    <row r="3614" spans="1:7">
      <c r="A3614" s="219">
        <v>12042</v>
      </c>
      <c r="B3614" s="212" t="s">
        <v>4978</v>
      </c>
      <c r="C3614" s="219" t="s">
        <v>23</v>
      </c>
      <c r="D3614" s="219" t="s">
        <v>285</v>
      </c>
      <c r="E3614" s="348">
        <f t="shared" si="56"/>
        <v>778.31</v>
      </c>
      <c r="F3614" s="220"/>
      <c r="G3614" s="220">
        <v>778.31</v>
      </c>
    </row>
    <row r="3615" spans="1:7">
      <c r="A3615" s="219">
        <v>39763</v>
      </c>
      <c r="B3615" s="212" t="s">
        <v>4979</v>
      </c>
      <c r="C3615" s="219" t="s">
        <v>23</v>
      </c>
      <c r="D3615" s="219" t="s">
        <v>285</v>
      </c>
      <c r="E3615" s="348">
        <f t="shared" si="56"/>
        <v>910.91</v>
      </c>
      <c r="F3615" s="220"/>
      <c r="G3615" s="220">
        <v>910.91</v>
      </c>
    </row>
    <row r="3616" spans="1:7">
      <c r="A3616" s="219">
        <v>39760</v>
      </c>
      <c r="B3616" s="212" t="s">
        <v>4980</v>
      </c>
      <c r="C3616" s="219" t="s">
        <v>23</v>
      </c>
      <c r="D3616" s="219" t="s">
        <v>285</v>
      </c>
      <c r="E3616" s="348">
        <f t="shared" si="56"/>
        <v>907.91</v>
      </c>
      <c r="F3616" s="220"/>
      <c r="G3616" s="220">
        <v>907.91</v>
      </c>
    </row>
    <row r="3617" spans="1:7">
      <c r="A3617" s="219">
        <v>39756</v>
      </c>
      <c r="B3617" s="212" t="s">
        <v>4981</v>
      </c>
      <c r="C3617" s="219" t="s">
        <v>23</v>
      </c>
      <c r="D3617" s="219" t="s">
        <v>285</v>
      </c>
      <c r="E3617" s="348">
        <f t="shared" si="56"/>
        <v>325.99</v>
      </c>
      <c r="F3617" s="220"/>
      <c r="G3617" s="220">
        <v>325.99</v>
      </c>
    </row>
    <row r="3618" spans="1:7">
      <c r="A3618" s="219">
        <v>12038</v>
      </c>
      <c r="B3618" s="212" t="s">
        <v>4982</v>
      </c>
      <c r="C3618" s="219" t="s">
        <v>23</v>
      </c>
      <c r="D3618" s="219" t="s">
        <v>285</v>
      </c>
      <c r="E3618" s="348">
        <f t="shared" si="56"/>
        <v>407.34</v>
      </c>
      <c r="F3618" s="220"/>
      <c r="G3618" s="220">
        <v>407.34</v>
      </c>
    </row>
    <row r="3619" spans="1:7">
      <c r="A3619" s="219">
        <v>39757</v>
      </c>
      <c r="B3619" s="212" t="s">
        <v>4983</v>
      </c>
      <c r="C3619" s="219" t="s">
        <v>23</v>
      </c>
      <c r="D3619" s="219" t="s">
        <v>285</v>
      </c>
      <c r="E3619" s="348">
        <f t="shared" si="56"/>
        <v>376.66</v>
      </c>
      <c r="F3619" s="220"/>
      <c r="G3619" s="220">
        <v>376.66</v>
      </c>
    </row>
    <row r="3620" spans="1:7">
      <c r="A3620" s="219">
        <v>39758</v>
      </c>
      <c r="B3620" s="212" t="s">
        <v>4984</v>
      </c>
      <c r="C3620" s="219" t="s">
        <v>23</v>
      </c>
      <c r="D3620" s="219" t="s">
        <v>285</v>
      </c>
      <c r="E3620" s="348">
        <f t="shared" si="56"/>
        <v>548.92999999999995</v>
      </c>
      <c r="F3620" s="220"/>
      <c r="G3620" s="220">
        <v>548.92999999999995</v>
      </c>
    </row>
    <row r="3621" spans="1:7">
      <c r="A3621" s="219">
        <v>39759</v>
      </c>
      <c r="B3621" s="212" t="s">
        <v>4985</v>
      </c>
      <c r="C3621" s="219" t="s">
        <v>23</v>
      </c>
      <c r="D3621" s="219" t="s">
        <v>285</v>
      </c>
      <c r="E3621" s="348">
        <f t="shared" si="56"/>
        <v>677.94</v>
      </c>
      <c r="F3621" s="220"/>
      <c r="G3621" s="220">
        <v>677.94</v>
      </c>
    </row>
    <row r="3622" spans="1:7">
      <c r="A3622" s="219">
        <v>39761</v>
      </c>
      <c r="B3622" s="212" t="s">
        <v>4986</v>
      </c>
      <c r="C3622" s="219" t="s">
        <v>23</v>
      </c>
      <c r="D3622" s="219" t="s">
        <v>285</v>
      </c>
      <c r="E3622" s="348">
        <f t="shared" si="56"/>
        <v>814.9</v>
      </c>
      <c r="F3622" s="220"/>
      <c r="G3622" s="220">
        <v>814.9</v>
      </c>
    </row>
    <row r="3623" spans="1:7">
      <c r="A3623" s="219">
        <v>39805</v>
      </c>
      <c r="B3623" s="212" t="s">
        <v>4987</v>
      </c>
      <c r="C3623" s="219" t="s">
        <v>23</v>
      </c>
      <c r="D3623" s="219" t="s">
        <v>285</v>
      </c>
      <c r="E3623" s="348">
        <f t="shared" si="56"/>
        <v>133</v>
      </c>
      <c r="F3623" s="220">
        <v>133</v>
      </c>
      <c r="G3623" s="220">
        <v>133.82</v>
      </c>
    </row>
    <row r="3624" spans="1:7">
      <c r="A3624" s="219">
        <v>39806</v>
      </c>
      <c r="B3624" s="212" t="s">
        <v>4988</v>
      </c>
      <c r="C3624" s="219" t="s">
        <v>23</v>
      </c>
      <c r="D3624" s="219" t="s">
        <v>285</v>
      </c>
      <c r="E3624" s="348">
        <f t="shared" si="56"/>
        <v>246.41</v>
      </c>
      <c r="F3624" s="220">
        <v>246.41</v>
      </c>
      <c r="G3624" s="220">
        <v>247.93</v>
      </c>
    </row>
    <row r="3625" spans="1:7">
      <c r="A3625" s="219">
        <v>39807</v>
      </c>
      <c r="B3625" s="212" t="s">
        <v>4989</v>
      </c>
      <c r="C3625" s="219" t="s">
        <v>23</v>
      </c>
      <c r="D3625" s="219" t="s">
        <v>285</v>
      </c>
      <c r="E3625" s="348">
        <f t="shared" si="56"/>
        <v>534.04</v>
      </c>
      <c r="F3625" s="220">
        <v>534.04</v>
      </c>
      <c r="G3625" s="220">
        <v>537.32000000000005</v>
      </c>
    </row>
    <row r="3626" spans="1:7">
      <c r="A3626" s="219">
        <v>43100</v>
      </c>
      <c r="B3626" s="212" t="s">
        <v>4990</v>
      </c>
      <c r="C3626" s="219" t="s">
        <v>23</v>
      </c>
      <c r="D3626" s="219" t="s">
        <v>285</v>
      </c>
      <c r="E3626" s="348">
        <f t="shared" si="56"/>
        <v>417.5</v>
      </c>
      <c r="F3626" s="220">
        <v>417.5</v>
      </c>
      <c r="G3626" s="220">
        <v>420.07</v>
      </c>
    </row>
    <row r="3627" spans="1:7">
      <c r="A3627" s="219">
        <v>39804</v>
      </c>
      <c r="B3627" s="212" t="s">
        <v>4991</v>
      </c>
      <c r="C3627" s="219" t="s">
        <v>23</v>
      </c>
      <c r="D3627" s="219" t="s">
        <v>285</v>
      </c>
      <c r="E3627" s="348">
        <f t="shared" si="56"/>
        <v>78.099999999999994</v>
      </c>
      <c r="F3627" s="220">
        <v>78.099999999999994</v>
      </c>
      <c r="G3627" s="220">
        <v>78.58</v>
      </c>
    </row>
    <row r="3628" spans="1:7">
      <c r="A3628" s="219">
        <v>39796</v>
      </c>
      <c r="B3628" s="212" t="s">
        <v>4992</v>
      </c>
      <c r="C3628" s="219" t="s">
        <v>23</v>
      </c>
      <c r="D3628" s="219" t="s">
        <v>285</v>
      </c>
      <c r="E3628" s="348">
        <f t="shared" si="56"/>
        <v>80.89</v>
      </c>
      <c r="F3628" s="220">
        <v>80.89</v>
      </c>
      <c r="G3628" s="220">
        <v>81.39</v>
      </c>
    </row>
    <row r="3629" spans="1:7">
      <c r="A3629" s="219">
        <v>39797</v>
      </c>
      <c r="B3629" s="212" t="s">
        <v>4993</v>
      </c>
      <c r="C3629" s="219" t="s">
        <v>23</v>
      </c>
      <c r="D3629" s="219" t="s">
        <v>1699</v>
      </c>
      <c r="E3629" s="348">
        <f t="shared" si="56"/>
        <v>126.98</v>
      </c>
      <c r="F3629" s="220">
        <v>126.98</v>
      </c>
      <c r="G3629" s="220">
        <v>127.76</v>
      </c>
    </row>
    <row r="3630" spans="1:7">
      <c r="A3630" s="219">
        <v>39798</v>
      </c>
      <c r="B3630" s="212" t="s">
        <v>4994</v>
      </c>
      <c r="C3630" s="219" t="s">
        <v>23</v>
      </c>
      <c r="D3630" s="219" t="s">
        <v>285</v>
      </c>
      <c r="E3630" s="348">
        <f t="shared" si="56"/>
        <v>217.81</v>
      </c>
      <c r="F3630" s="220">
        <v>217.81</v>
      </c>
      <c r="G3630" s="220">
        <v>219.15</v>
      </c>
    </row>
    <row r="3631" spans="1:7">
      <c r="A3631" s="219">
        <v>39794</v>
      </c>
      <c r="B3631" s="212" t="s">
        <v>4995</v>
      </c>
      <c r="C3631" s="219" t="s">
        <v>23</v>
      </c>
      <c r="D3631" s="219" t="s">
        <v>285</v>
      </c>
      <c r="E3631" s="348">
        <f t="shared" si="56"/>
        <v>34.33</v>
      </c>
      <c r="F3631" s="220">
        <v>34.33</v>
      </c>
      <c r="G3631" s="220">
        <v>34.54</v>
      </c>
    </row>
    <row r="3632" spans="1:7">
      <c r="A3632" s="219">
        <v>39795</v>
      </c>
      <c r="B3632" s="212" t="s">
        <v>4996</v>
      </c>
      <c r="C3632" s="219" t="s">
        <v>23</v>
      </c>
      <c r="D3632" s="219" t="s">
        <v>285</v>
      </c>
      <c r="E3632" s="348">
        <f t="shared" si="56"/>
        <v>54.24</v>
      </c>
      <c r="F3632" s="220">
        <v>54.24</v>
      </c>
      <c r="G3632" s="220">
        <v>54.58</v>
      </c>
    </row>
    <row r="3633" spans="1:7">
      <c r="A3633" s="219">
        <v>39801</v>
      </c>
      <c r="B3633" s="212" t="s">
        <v>4997</v>
      </c>
      <c r="C3633" s="219" t="s">
        <v>23</v>
      </c>
      <c r="D3633" s="219" t="s">
        <v>285</v>
      </c>
      <c r="E3633" s="348">
        <f t="shared" si="56"/>
        <v>114.54</v>
      </c>
      <c r="F3633" s="220">
        <v>114.54</v>
      </c>
      <c r="G3633" s="220">
        <v>115.25</v>
      </c>
    </row>
    <row r="3634" spans="1:7">
      <c r="A3634" s="219">
        <v>39802</v>
      </c>
      <c r="B3634" s="212" t="s">
        <v>4998</v>
      </c>
      <c r="C3634" s="219" t="s">
        <v>23</v>
      </c>
      <c r="D3634" s="219" t="s">
        <v>285</v>
      </c>
      <c r="E3634" s="348">
        <f t="shared" si="56"/>
        <v>167.9</v>
      </c>
      <c r="F3634" s="220">
        <v>167.9</v>
      </c>
      <c r="G3634" s="220">
        <v>168.93</v>
      </c>
    </row>
    <row r="3635" spans="1:7">
      <c r="A3635" s="219">
        <v>39803</v>
      </c>
      <c r="B3635" s="212" t="s">
        <v>4999</v>
      </c>
      <c r="C3635" s="219" t="s">
        <v>23</v>
      </c>
      <c r="D3635" s="219" t="s">
        <v>285</v>
      </c>
      <c r="E3635" s="348">
        <f t="shared" si="56"/>
        <v>234.22</v>
      </c>
      <c r="F3635" s="220">
        <v>234.22</v>
      </c>
      <c r="G3635" s="220">
        <v>235.66</v>
      </c>
    </row>
    <row r="3636" spans="1:7">
      <c r="A3636" s="219">
        <v>39799</v>
      </c>
      <c r="B3636" s="212" t="s">
        <v>5000</v>
      </c>
      <c r="C3636" s="219" t="s">
        <v>23</v>
      </c>
      <c r="D3636" s="219" t="s">
        <v>285</v>
      </c>
      <c r="E3636" s="348">
        <f t="shared" si="56"/>
        <v>40.020000000000003</v>
      </c>
      <c r="F3636" s="220">
        <v>40.020000000000003</v>
      </c>
      <c r="G3636" s="220">
        <v>40.270000000000003</v>
      </c>
    </row>
    <row r="3637" spans="1:7">
      <c r="A3637" s="219">
        <v>39800</v>
      </c>
      <c r="B3637" s="212" t="s">
        <v>5001</v>
      </c>
      <c r="C3637" s="219" t="s">
        <v>23</v>
      </c>
      <c r="D3637" s="219" t="s">
        <v>285</v>
      </c>
      <c r="E3637" s="348">
        <f t="shared" si="56"/>
        <v>68.17</v>
      </c>
      <c r="F3637" s="220">
        <v>68.17</v>
      </c>
      <c r="G3637" s="220">
        <v>68.59</v>
      </c>
    </row>
    <row r="3638" spans="1:7">
      <c r="A3638" s="219">
        <v>43837</v>
      </c>
      <c r="B3638" s="212" t="s">
        <v>5002</v>
      </c>
      <c r="C3638" s="219" t="s">
        <v>23</v>
      </c>
      <c r="D3638" s="219" t="s">
        <v>285</v>
      </c>
      <c r="E3638" s="348">
        <f t="shared" si="56"/>
        <v>1311.36</v>
      </c>
      <c r="F3638" s="220">
        <v>1311.36</v>
      </c>
      <c r="G3638" s="220">
        <v>1294.48</v>
      </c>
    </row>
    <row r="3639" spans="1:7">
      <c r="A3639" s="219">
        <v>43836</v>
      </c>
      <c r="B3639" s="212" t="s">
        <v>5003</v>
      </c>
      <c r="C3639" s="219" t="s">
        <v>23</v>
      </c>
      <c r="D3639" s="219" t="s">
        <v>285</v>
      </c>
      <c r="E3639" s="348">
        <f t="shared" si="56"/>
        <v>2668.39</v>
      </c>
      <c r="F3639" s="220">
        <v>2668.39</v>
      </c>
      <c r="G3639" s="220">
        <v>2634.05</v>
      </c>
    </row>
    <row r="3640" spans="1:7">
      <c r="A3640" s="219">
        <v>21059</v>
      </c>
      <c r="B3640" s="212" t="s">
        <v>5004</v>
      </c>
      <c r="C3640" s="219" t="s">
        <v>23</v>
      </c>
      <c r="D3640" s="219" t="s">
        <v>285</v>
      </c>
      <c r="E3640" s="348">
        <f t="shared" si="56"/>
        <v>39.58</v>
      </c>
      <c r="F3640" s="220"/>
      <c r="G3640" s="220">
        <v>39.58</v>
      </c>
    </row>
    <row r="3641" spans="1:7">
      <c r="A3641" s="219">
        <v>11234</v>
      </c>
      <c r="B3641" s="212" t="s">
        <v>5005</v>
      </c>
      <c r="C3641" s="219" t="s">
        <v>23</v>
      </c>
      <c r="D3641" s="219" t="s">
        <v>285</v>
      </c>
      <c r="E3641" s="348">
        <f t="shared" si="56"/>
        <v>59.65</v>
      </c>
      <c r="F3641" s="220"/>
      <c r="G3641" s="220">
        <v>59.65</v>
      </c>
    </row>
    <row r="3642" spans="1:7">
      <c r="A3642" s="219">
        <v>21060</v>
      </c>
      <c r="B3642" s="212" t="s">
        <v>5006</v>
      </c>
      <c r="C3642" s="219" t="s">
        <v>23</v>
      </c>
      <c r="D3642" s="219" t="s">
        <v>285</v>
      </c>
      <c r="E3642" s="348">
        <f t="shared" si="56"/>
        <v>73.42</v>
      </c>
      <c r="F3642" s="220"/>
      <c r="G3642" s="220">
        <v>73.42</v>
      </c>
    </row>
    <row r="3643" spans="1:7">
      <c r="A3643" s="219">
        <v>21061</v>
      </c>
      <c r="B3643" s="212" t="s">
        <v>5007</v>
      </c>
      <c r="C3643" s="219" t="s">
        <v>23</v>
      </c>
      <c r="D3643" s="219" t="s">
        <v>285</v>
      </c>
      <c r="E3643" s="348">
        <f t="shared" si="56"/>
        <v>91.78</v>
      </c>
      <c r="F3643" s="220"/>
      <c r="G3643" s="220">
        <v>91.78</v>
      </c>
    </row>
    <row r="3644" spans="1:7">
      <c r="A3644" s="219">
        <v>21062</v>
      </c>
      <c r="B3644" s="212" t="s">
        <v>5008</v>
      </c>
      <c r="C3644" s="219" t="s">
        <v>23</v>
      </c>
      <c r="D3644" s="219" t="s">
        <v>285</v>
      </c>
      <c r="E3644" s="348">
        <f t="shared" si="56"/>
        <v>144.55000000000001</v>
      </c>
      <c r="F3644" s="220"/>
      <c r="G3644" s="220">
        <v>144.55000000000001</v>
      </c>
    </row>
    <row r="3645" spans="1:7">
      <c r="A3645" s="219">
        <v>11708</v>
      </c>
      <c r="B3645" s="212" t="s">
        <v>5009</v>
      </c>
      <c r="C3645" s="219" t="s">
        <v>23</v>
      </c>
      <c r="D3645" s="219" t="s">
        <v>285</v>
      </c>
      <c r="E3645" s="348">
        <f t="shared" si="56"/>
        <v>15.77</v>
      </c>
      <c r="F3645" s="220"/>
      <c r="G3645" s="220">
        <v>15.77</v>
      </c>
    </row>
    <row r="3646" spans="1:7">
      <c r="A3646" s="219">
        <v>11709</v>
      </c>
      <c r="B3646" s="212" t="s">
        <v>5010</v>
      </c>
      <c r="C3646" s="219" t="s">
        <v>23</v>
      </c>
      <c r="D3646" s="219" t="s">
        <v>285</v>
      </c>
      <c r="E3646" s="348">
        <f t="shared" si="56"/>
        <v>37.049999999999997</v>
      </c>
      <c r="F3646" s="220"/>
      <c r="G3646" s="220">
        <v>37.049999999999997</v>
      </c>
    </row>
    <row r="3647" spans="1:7">
      <c r="A3647" s="219">
        <v>11710</v>
      </c>
      <c r="B3647" s="212" t="s">
        <v>5011</v>
      </c>
      <c r="C3647" s="219" t="s">
        <v>23</v>
      </c>
      <c r="D3647" s="219" t="s">
        <v>285</v>
      </c>
      <c r="E3647" s="348">
        <f t="shared" si="56"/>
        <v>85.18</v>
      </c>
      <c r="F3647" s="220"/>
      <c r="G3647" s="220">
        <v>85.18</v>
      </c>
    </row>
    <row r="3648" spans="1:7">
      <c r="A3648" s="219">
        <v>11707</v>
      </c>
      <c r="B3648" s="212" t="s">
        <v>5012</v>
      </c>
      <c r="C3648" s="219" t="s">
        <v>23</v>
      </c>
      <c r="D3648" s="219" t="s">
        <v>285</v>
      </c>
      <c r="E3648" s="348">
        <f t="shared" si="56"/>
        <v>11.81</v>
      </c>
      <c r="F3648" s="220"/>
      <c r="G3648" s="220">
        <v>11.81</v>
      </c>
    </row>
    <row r="3649" spans="1:7">
      <c r="A3649" s="219">
        <v>5102</v>
      </c>
      <c r="B3649" s="212" t="s">
        <v>5013</v>
      </c>
      <c r="C3649" s="219" t="s">
        <v>23</v>
      </c>
      <c r="D3649" s="219" t="s">
        <v>285</v>
      </c>
      <c r="E3649" s="348">
        <f t="shared" si="56"/>
        <v>14.08</v>
      </c>
      <c r="F3649" s="220">
        <v>14.08</v>
      </c>
      <c r="G3649" s="220">
        <v>12.67</v>
      </c>
    </row>
    <row r="3650" spans="1:7">
      <c r="A3650" s="219">
        <v>11711</v>
      </c>
      <c r="B3650" s="212" t="s">
        <v>5014</v>
      </c>
      <c r="C3650" s="219" t="s">
        <v>23</v>
      </c>
      <c r="D3650" s="219" t="s">
        <v>285</v>
      </c>
      <c r="E3650" s="348">
        <f t="shared" si="56"/>
        <v>11.73</v>
      </c>
      <c r="F3650" s="220">
        <v>11.73</v>
      </c>
      <c r="G3650" s="220">
        <v>10.56</v>
      </c>
    </row>
    <row r="3651" spans="1:7">
      <c r="A3651" s="219">
        <v>11739</v>
      </c>
      <c r="B3651" s="212" t="s">
        <v>5015</v>
      </c>
      <c r="C3651" s="219" t="s">
        <v>23</v>
      </c>
      <c r="D3651" s="219" t="s">
        <v>285</v>
      </c>
      <c r="E3651" s="348">
        <f t="shared" si="56"/>
        <v>10.039999999999999</v>
      </c>
      <c r="F3651" s="220">
        <v>10.039999999999999</v>
      </c>
      <c r="G3651" s="220">
        <v>9.0299999999999994</v>
      </c>
    </row>
    <row r="3652" spans="1:7">
      <c r="A3652" s="219">
        <v>11741</v>
      </c>
      <c r="B3652" s="212" t="s">
        <v>5016</v>
      </c>
      <c r="C3652" s="219" t="s">
        <v>23</v>
      </c>
      <c r="D3652" s="219" t="s">
        <v>285</v>
      </c>
      <c r="E3652" s="348">
        <f t="shared" si="56"/>
        <v>12.78</v>
      </c>
      <c r="F3652" s="220">
        <v>12.78</v>
      </c>
      <c r="G3652" s="220">
        <v>11.5</v>
      </c>
    </row>
    <row r="3653" spans="1:7">
      <c r="A3653" s="219">
        <v>11745</v>
      </c>
      <c r="B3653" s="212" t="s">
        <v>5017</v>
      </c>
      <c r="C3653" s="219" t="s">
        <v>23</v>
      </c>
      <c r="D3653" s="219" t="s">
        <v>285</v>
      </c>
      <c r="E3653" s="348">
        <f t="shared" si="56"/>
        <v>16.84</v>
      </c>
      <c r="F3653" s="220">
        <v>16.84</v>
      </c>
      <c r="G3653" s="220">
        <v>15.15</v>
      </c>
    </row>
    <row r="3654" spans="1:7">
      <c r="A3654" s="219">
        <v>11743</v>
      </c>
      <c r="B3654" s="212" t="s">
        <v>5018</v>
      </c>
      <c r="C3654" s="219" t="s">
        <v>23</v>
      </c>
      <c r="D3654" s="219" t="s">
        <v>285</v>
      </c>
      <c r="E3654" s="348">
        <f t="shared" si="56"/>
        <v>10.73</v>
      </c>
      <c r="F3654" s="220">
        <v>10.73</v>
      </c>
      <c r="G3654" s="220">
        <v>9.65</v>
      </c>
    </row>
    <row r="3655" spans="1:7">
      <c r="A3655" s="219">
        <v>5104</v>
      </c>
      <c r="B3655" s="212" t="s">
        <v>1362</v>
      </c>
      <c r="C3655" s="219" t="s">
        <v>63</v>
      </c>
      <c r="D3655" s="219" t="s">
        <v>285</v>
      </c>
      <c r="E3655" s="348">
        <f t="shared" si="56"/>
        <v>74.06</v>
      </c>
      <c r="F3655" s="220"/>
      <c r="G3655" s="220">
        <v>74.06</v>
      </c>
    </row>
    <row r="3656" spans="1:7">
      <c r="A3656" s="219">
        <v>44530</v>
      </c>
      <c r="B3656" s="212" t="s">
        <v>5019</v>
      </c>
      <c r="C3656" s="219" t="s">
        <v>23</v>
      </c>
      <c r="D3656" s="219" t="s">
        <v>285</v>
      </c>
      <c r="E3656" s="348">
        <f t="shared" si="56"/>
        <v>46.06</v>
      </c>
      <c r="F3656" s="220">
        <v>46.06</v>
      </c>
      <c r="G3656" s="220">
        <v>75.400000000000006</v>
      </c>
    </row>
    <row r="3657" spans="1:7">
      <c r="A3657" s="219">
        <v>2710</v>
      </c>
      <c r="B3657" s="212" t="s">
        <v>5020</v>
      </c>
      <c r="C3657" s="219" t="s">
        <v>23</v>
      </c>
      <c r="D3657" s="219" t="s">
        <v>285</v>
      </c>
      <c r="E3657" s="348">
        <f t="shared" si="56"/>
        <v>36.79</v>
      </c>
      <c r="F3657" s="220">
        <v>36.79</v>
      </c>
      <c r="G3657" s="220">
        <v>60.21</v>
      </c>
    </row>
    <row r="3658" spans="1:7">
      <c r="A3658" s="219">
        <v>14575</v>
      </c>
      <c r="B3658" s="212" t="s">
        <v>5021</v>
      </c>
      <c r="C3658" s="219" t="s">
        <v>23</v>
      </c>
      <c r="D3658" s="219" t="s">
        <v>285</v>
      </c>
      <c r="E3658" s="348">
        <f t="shared" si="56"/>
        <v>5272841.62</v>
      </c>
      <c r="F3658" s="220"/>
      <c r="G3658" s="220">
        <v>5272841.62</v>
      </c>
    </row>
    <row r="3659" spans="1:7">
      <c r="A3659" s="219">
        <v>20043</v>
      </c>
      <c r="B3659" s="212" t="s">
        <v>5022</v>
      </c>
      <c r="C3659" s="219" t="s">
        <v>23</v>
      </c>
      <c r="D3659" s="219" t="s">
        <v>285</v>
      </c>
      <c r="E3659" s="348">
        <f t="shared" si="56"/>
        <v>9.0299999999999994</v>
      </c>
      <c r="F3659" s="220">
        <v>9.0299999999999994</v>
      </c>
      <c r="G3659" s="220">
        <v>9.65</v>
      </c>
    </row>
    <row r="3660" spans="1:7">
      <c r="A3660" s="219">
        <v>20044</v>
      </c>
      <c r="B3660" s="212" t="s">
        <v>5023</v>
      </c>
      <c r="C3660" s="219" t="s">
        <v>23</v>
      </c>
      <c r="D3660" s="219" t="s">
        <v>285</v>
      </c>
      <c r="E3660" s="348">
        <f t="shared" ref="E3660:E3723" si="57">IF(F3660=0,G3660,F3660)</f>
        <v>10.47</v>
      </c>
      <c r="F3660" s="220">
        <v>10.47</v>
      </c>
      <c r="G3660" s="220">
        <v>11.19</v>
      </c>
    </row>
    <row r="3661" spans="1:7">
      <c r="A3661" s="219">
        <v>20042</v>
      </c>
      <c r="B3661" s="212" t="s">
        <v>5024</v>
      </c>
      <c r="C3661" s="219" t="s">
        <v>23</v>
      </c>
      <c r="D3661" s="219" t="s">
        <v>285</v>
      </c>
      <c r="E3661" s="348">
        <f t="shared" si="57"/>
        <v>7.83</v>
      </c>
      <c r="F3661" s="220">
        <v>7.83</v>
      </c>
      <c r="G3661" s="220">
        <v>8.3699999999999992</v>
      </c>
    </row>
    <row r="3662" spans="1:7">
      <c r="A3662" s="219">
        <v>20046</v>
      </c>
      <c r="B3662" s="212" t="s">
        <v>5025</v>
      </c>
      <c r="C3662" s="219" t="s">
        <v>23</v>
      </c>
      <c r="D3662" s="219" t="s">
        <v>285</v>
      </c>
      <c r="E3662" s="348">
        <f t="shared" si="57"/>
        <v>18.54</v>
      </c>
      <c r="F3662" s="220">
        <v>18.54</v>
      </c>
      <c r="G3662" s="220">
        <v>19.82</v>
      </c>
    </row>
    <row r="3663" spans="1:7">
      <c r="A3663" s="219">
        <v>20047</v>
      </c>
      <c r="B3663" s="212" t="s">
        <v>5026</v>
      </c>
      <c r="C3663" s="219" t="s">
        <v>23</v>
      </c>
      <c r="D3663" s="219" t="s">
        <v>285</v>
      </c>
      <c r="E3663" s="348">
        <f t="shared" si="57"/>
        <v>55.61</v>
      </c>
      <c r="F3663" s="220">
        <v>55.61</v>
      </c>
      <c r="G3663" s="220">
        <v>59.43</v>
      </c>
    </row>
    <row r="3664" spans="1:7">
      <c r="A3664" s="219">
        <v>20045</v>
      </c>
      <c r="B3664" s="212" t="s">
        <v>536</v>
      </c>
      <c r="C3664" s="219" t="s">
        <v>23</v>
      </c>
      <c r="D3664" s="219" t="s">
        <v>285</v>
      </c>
      <c r="E3664" s="348">
        <f t="shared" si="57"/>
        <v>9.3800000000000008</v>
      </c>
      <c r="F3664" s="220">
        <v>9.3800000000000008</v>
      </c>
      <c r="G3664" s="220">
        <v>10.02</v>
      </c>
    </row>
    <row r="3665" spans="1:7">
      <c r="A3665" s="219">
        <v>20972</v>
      </c>
      <c r="B3665" s="212" t="s">
        <v>5027</v>
      </c>
      <c r="C3665" s="219" t="s">
        <v>23</v>
      </c>
      <c r="D3665" s="219" t="s">
        <v>285</v>
      </c>
      <c r="E3665" s="348">
        <f t="shared" si="57"/>
        <v>236.24</v>
      </c>
      <c r="F3665" s="220"/>
      <c r="G3665" s="220">
        <v>236.24</v>
      </c>
    </row>
    <row r="3666" spans="1:7">
      <c r="A3666" s="219">
        <v>11321</v>
      </c>
      <c r="B3666" s="212" t="s">
        <v>5028</v>
      </c>
      <c r="C3666" s="219" t="s">
        <v>23</v>
      </c>
      <c r="D3666" s="219" t="s">
        <v>285</v>
      </c>
      <c r="E3666" s="348">
        <f t="shared" si="57"/>
        <v>31.76</v>
      </c>
      <c r="F3666" s="220"/>
      <c r="G3666" s="220">
        <v>31.76</v>
      </c>
    </row>
    <row r="3667" spans="1:7">
      <c r="A3667" s="219">
        <v>11323</v>
      </c>
      <c r="B3667" s="212" t="s">
        <v>5029</v>
      </c>
      <c r="C3667" s="219" t="s">
        <v>23</v>
      </c>
      <c r="D3667" s="219" t="s">
        <v>285</v>
      </c>
      <c r="E3667" s="348">
        <f t="shared" si="57"/>
        <v>36.53</v>
      </c>
      <c r="F3667" s="220"/>
      <c r="G3667" s="220">
        <v>36.53</v>
      </c>
    </row>
    <row r="3668" spans="1:7">
      <c r="A3668" s="219">
        <v>20327</v>
      </c>
      <c r="B3668" s="212" t="s">
        <v>5030</v>
      </c>
      <c r="C3668" s="219" t="s">
        <v>23</v>
      </c>
      <c r="D3668" s="219" t="s">
        <v>285</v>
      </c>
      <c r="E3668" s="348">
        <f t="shared" si="57"/>
        <v>20.73</v>
      </c>
      <c r="F3668" s="220"/>
      <c r="G3668" s="220">
        <v>20.73</v>
      </c>
    </row>
    <row r="3669" spans="1:7">
      <c r="A3669" s="219">
        <v>6034</v>
      </c>
      <c r="B3669" s="212" t="s">
        <v>5031</v>
      </c>
      <c r="C3669" s="219" t="s">
        <v>23</v>
      </c>
      <c r="D3669" s="219" t="s">
        <v>285</v>
      </c>
      <c r="E3669" s="348">
        <f t="shared" si="57"/>
        <v>7.5</v>
      </c>
      <c r="F3669" s="220">
        <v>7.5</v>
      </c>
      <c r="G3669" s="220">
        <v>13.06</v>
      </c>
    </row>
    <row r="3670" spans="1:7">
      <c r="A3670" s="219">
        <v>6036</v>
      </c>
      <c r="B3670" s="212" t="s">
        <v>5032</v>
      </c>
      <c r="C3670" s="219" t="s">
        <v>23</v>
      </c>
      <c r="D3670" s="219" t="s">
        <v>285</v>
      </c>
      <c r="E3670" s="348">
        <f t="shared" si="57"/>
        <v>10.210000000000001</v>
      </c>
      <c r="F3670" s="220">
        <v>10.210000000000001</v>
      </c>
      <c r="G3670" s="220">
        <v>17.78</v>
      </c>
    </row>
    <row r="3671" spans="1:7">
      <c r="A3671" s="219">
        <v>6031</v>
      </c>
      <c r="B3671" s="212" t="s">
        <v>5033</v>
      </c>
      <c r="C3671" s="219" t="s">
        <v>23</v>
      </c>
      <c r="D3671" s="219" t="s">
        <v>1699</v>
      </c>
      <c r="E3671" s="348">
        <f t="shared" si="57"/>
        <v>12</v>
      </c>
      <c r="F3671" s="220">
        <v>12</v>
      </c>
      <c r="G3671" s="220">
        <v>20.9</v>
      </c>
    </row>
    <row r="3672" spans="1:7">
      <c r="A3672" s="219">
        <v>6029</v>
      </c>
      <c r="B3672" s="212" t="s">
        <v>5034</v>
      </c>
      <c r="C3672" s="219" t="s">
        <v>23</v>
      </c>
      <c r="D3672" s="219" t="s">
        <v>285</v>
      </c>
      <c r="E3672" s="348">
        <f t="shared" si="57"/>
        <v>12.12</v>
      </c>
      <c r="F3672" s="220">
        <v>12.12</v>
      </c>
      <c r="G3672" s="220">
        <v>21.12</v>
      </c>
    </row>
    <row r="3673" spans="1:7">
      <c r="A3673" s="219">
        <v>6033</v>
      </c>
      <c r="B3673" s="212" t="s">
        <v>5035</v>
      </c>
      <c r="C3673" s="219" t="s">
        <v>23</v>
      </c>
      <c r="D3673" s="219" t="s">
        <v>285</v>
      </c>
      <c r="E3673" s="348">
        <f t="shared" si="57"/>
        <v>15.98</v>
      </c>
      <c r="F3673" s="220">
        <v>15.98</v>
      </c>
      <c r="G3673" s="220">
        <v>27.84</v>
      </c>
    </row>
    <row r="3674" spans="1:7">
      <c r="A3674" s="219">
        <v>11672</v>
      </c>
      <c r="B3674" s="212" t="s">
        <v>5036</v>
      </c>
      <c r="C3674" s="219" t="s">
        <v>23</v>
      </c>
      <c r="D3674" s="219" t="s">
        <v>285</v>
      </c>
      <c r="E3674" s="348">
        <f t="shared" si="57"/>
        <v>34.770000000000003</v>
      </c>
      <c r="F3674" s="220">
        <v>34.770000000000003</v>
      </c>
      <c r="G3674" s="220">
        <v>60.56</v>
      </c>
    </row>
    <row r="3675" spans="1:7">
      <c r="A3675" s="219">
        <v>11669</v>
      </c>
      <c r="B3675" s="212" t="s">
        <v>5037</v>
      </c>
      <c r="C3675" s="219" t="s">
        <v>23</v>
      </c>
      <c r="D3675" s="219" t="s">
        <v>285</v>
      </c>
      <c r="E3675" s="348">
        <f t="shared" si="57"/>
        <v>33.11</v>
      </c>
      <c r="F3675" s="220">
        <v>33.11</v>
      </c>
      <c r="G3675" s="220">
        <v>57.67</v>
      </c>
    </row>
    <row r="3676" spans="1:7">
      <c r="A3676" s="219">
        <v>20055</v>
      </c>
      <c r="B3676" s="212" t="s">
        <v>5038</v>
      </c>
      <c r="C3676" s="219" t="s">
        <v>23</v>
      </c>
      <c r="D3676" s="219" t="s">
        <v>285</v>
      </c>
      <c r="E3676" s="348">
        <f t="shared" si="57"/>
        <v>24.8</v>
      </c>
      <c r="F3676" s="220">
        <v>24.8</v>
      </c>
      <c r="G3676" s="220">
        <v>43.19</v>
      </c>
    </row>
    <row r="3677" spans="1:7">
      <c r="A3677" s="219">
        <v>11670</v>
      </c>
      <c r="B3677" s="212" t="s">
        <v>5039</v>
      </c>
      <c r="C3677" s="219" t="s">
        <v>23</v>
      </c>
      <c r="D3677" s="219" t="s">
        <v>285</v>
      </c>
      <c r="E3677" s="348">
        <f t="shared" si="57"/>
        <v>12.68</v>
      </c>
      <c r="F3677" s="220">
        <v>12.68</v>
      </c>
      <c r="G3677" s="220">
        <v>22.09</v>
      </c>
    </row>
    <row r="3678" spans="1:7">
      <c r="A3678" s="219">
        <v>11671</v>
      </c>
      <c r="B3678" s="212" t="s">
        <v>5040</v>
      </c>
      <c r="C3678" s="219" t="s">
        <v>23</v>
      </c>
      <c r="D3678" s="219" t="s">
        <v>285</v>
      </c>
      <c r="E3678" s="348">
        <f t="shared" si="57"/>
        <v>53.21</v>
      </c>
      <c r="F3678" s="220">
        <v>53.21</v>
      </c>
      <c r="G3678" s="220">
        <v>92.68</v>
      </c>
    </row>
    <row r="3679" spans="1:7">
      <c r="A3679" s="219">
        <v>6032</v>
      </c>
      <c r="B3679" s="212" t="s">
        <v>5041</v>
      </c>
      <c r="C3679" s="219" t="s">
        <v>23</v>
      </c>
      <c r="D3679" s="219" t="s">
        <v>285</v>
      </c>
      <c r="E3679" s="348">
        <f t="shared" si="57"/>
        <v>15.2</v>
      </c>
      <c r="F3679" s="220">
        <v>15.2</v>
      </c>
      <c r="G3679" s="220">
        <v>26.47</v>
      </c>
    </row>
    <row r="3680" spans="1:7">
      <c r="A3680" s="219">
        <v>11673</v>
      </c>
      <c r="B3680" s="212" t="s">
        <v>5042</v>
      </c>
      <c r="C3680" s="219" t="s">
        <v>23</v>
      </c>
      <c r="D3680" s="219" t="s">
        <v>285</v>
      </c>
      <c r="E3680" s="348">
        <f t="shared" si="57"/>
        <v>11.97</v>
      </c>
      <c r="F3680" s="220">
        <v>11.97</v>
      </c>
      <c r="G3680" s="220">
        <v>20.85</v>
      </c>
    </row>
    <row r="3681" spans="1:7">
      <c r="A3681" s="219">
        <v>11674</v>
      </c>
      <c r="B3681" s="212" t="s">
        <v>1389</v>
      </c>
      <c r="C3681" s="219" t="s">
        <v>23</v>
      </c>
      <c r="D3681" s="219" t="s">
        <v>285</v>
      </c>
      <c r="E3681" s="348">
        <f t="shared" si="57"/>
        <v>15.41</v>
      </c>
      <c r="F3681" s="220">
        <v>15.41</v>
      </c>
      <c r="G3681" s="220">
        <v>26.84</v>
      </c>
    </row>
    <row r="3682" spans="1:7">
      <c r="A3682" s="219">
        <v>11675</v>
      </c>
      <c r="B3682" s="212" t="s">
        <v>5043</v>
      </c>
      <c r="C3682" s="219" t="s">
        <v>23</v>
      </c>
      <c r="D3682" s="219" t="s">
        <v>285</v>
      </c>
      <c r="E3682" s="348">
        <f t="shared" si="57"/>
        <v>24.47</v>
      </c>
      <c r="F3682" s="220">
        <v>24.47</v>
      </c>
      <c r="G3682" s="220">
        <v>42.62</v>
      </c>
    </row>
    <row r="3683" spans="1:7">
      <c r="A3683" s="219">
        <v>11676</v>
      </c>
      <c r="B3683" s="212" t="s">
        <v>1416</v>
      </c>
      <c r="C3683" s="219" t="s">
        <v>23</v>
      </c>
      <c r="D3683" s="219" t="s">
        <v>285</v>
      </c>
      <c r="E3683" s="348">
        <f t="shared" si="57"/>
        <v>32.72</v>
      </c>
      <c r="F3683" s="220">
        <v>32.72</v>
      </c>
      <c r="G3683" s="220">
        <v>57</v>
      </c>
    </row>
    <row r="3684" spans="1:7">
      <c r="A3684" s="219">
        <v>11677</v>
      </c>
      <c r="B3684" s="212" t="s">
        <v>1391</v>
      </c>
      <c r="C3684" s="219" t="s">
        <v>23</v>
      </c>
      <c r="D3684" s="219" t="s">
        <v>285</v>
      </c>
      <c r="E3684" s="348">
        <f t="shared" si="57"/>
        <v>33.799999999999997</v>
      </c>
      <c r="F3684" s="220">
        <v>33.799999999999997</v>
      </c>
      <c r="G3684" s="220">
        <v>58.86</v>
      </c>
    </row>
    <row r="3685" spans="1:7">
      <c r="A3685" s="219">
        <v>11678</v>
      </c>
      <c r="B3685" s="212" t="s">
        <v>1392</v>
      </c>
      <c r="C3685" s="219" t="s">
        <v>23</v>
      </c>
      <c r="D3685" s="219" t="s">
        <v>285</v>
      </c>
      <c r="E3685" s="348">
        <f t="shared" si="57"/>
        <v>61.89</v>
      </c>
      <c r="F3685" s="220">
        <v>61.89</v>
      </c>
      <c r="G3685" s="220">
        <v>107.8</v>
      </c>
    </row>
    <row r="3686" spans="1:7">
      <c r="A3686" s="219">
        <v>6038</v>
      </c>
      <c r="B3686" s="212" t="s">
        <v>5044</v>
      </c>
      <c r="C3686" s="219" t="s">
        <v>23</v>
      </c>
      <c r="D3686" s="219" t="s">
        <v>285</v>
      </c>
      <c r="E3686" s="348">
        <f t="shared" si="57"/>
        <v>3.92</v>
      </c>
      <c r="F3686" s="220">
        <v>3.92</v>
      </c>
      <c r="G3686" s="220">
        <v>6.84</v>
      </c>
    </row>
    <row r="3687" spans="1:7">
      <c r="A3687" s="219">
        <v>11718</v>
      </c>
      <c r="B3687" s="212" t="s">
        <v>5045</v>
      </c>
      <c r="C3687" s="219" t="s">
        <v>23</v>
      </c>
      <c r="D3687" s="219" t="s">
        <v>285</v>
      </c>
      <c r="E3687" s="348">
        <f t="shared" si="57"/>
        <v>11.19</v>
      </c>
      <c r="F3687" s="220">
        <v>11.19</v>
      </c>
      <c r="G3687" s="220">
        <v>19.5</v>
      </c>
    </row>
    <row r="3688" spans="1:7">
      <c r="A3688" s="219">
        <v>6037</v>
      </c>
      <c r="B3688" s="212" t="s">
        <v>5046</v>
      </c>
      <c r="C3688" s="219" t="s">
        <v>23</v>
      </c>
      <c r="D3688" s="219" t="s">
        <v>285</v>
      </c>
      <c r="E3688" s="348">
        <f t="shared" si="57"/>
        <v>8.17</v>
      </c>
      <c r="F3688" s="220">
        <v>8.17</v>
      </c>
      <c r="G3688" s="220">
        <v>14.23</v>
      </c>
    </row>
    <row r="3689" spans="1:7">
      <c r="A3689" s="219">
        <v>11719</v>
      </c>
      <c r="B3689" s="212" t="s">
        <v>1405</v>
      </c>
      <c r="C3689" s="219" t="s">
        <v>23</v>
      </c>
      <c r="D3689" s="219" t="s">
        <v>285</v>
      </c>
      <c r="E3689" s="348">
        <f t="shared" si="57"/>
        <v>9.08</v>
      </c>
      <c r="F3689" s="220">
        <v>9.08</v>
      </c>
      <c r="G3689" s="220">
        <v>15.82</v>
      </c>
    </row>
    <row r="3690" spans="1:7">
      <c r="A3690" s="219">
        <v>6010</v>
      </c>
      <c r="B3690" s="212" t="s">
        <v>5047</v>
      </c>
      <c r="C3690" s="219" t="s">
        <v>23</v>
      </c>
      <c r="D3690" s="219" t="s">
        <v>285</v>
      </c>
      <c r="E3690" s="348">
        <f t="shared" si="57"/>
        <v>88.95</v>
      </c>
      <c r="F3690" s="220">
        <v>88.95</v>
      </c>
      <c r="G3690" s="220">
        <v>66.77</v>
      </c>
    </row>
    <row r="3691" spans="1:7">
      <c r="A3691" s="219">
        <v>6017</v>
      </c>
      <c r="B3691" s="212" t="s">
        <v>5048</v>
      </c>
      <c r="C3691" s="219" t="s">
        <v>23</v>
      </c>
      <c r="D3691" s="219" t="s">
        <v>285</v>
      </c>
      <c r="E3691" s="348">
        <f t="shared" si="57"/>
        <v>70.45</v>
      </c>
      <c r="F3691" s="220">
        <v>70.45</v>
      </c>
      <c r="G3691" s="220">
        <v>52.89</v>
      </c>
    </row>
    <row r="3692" spans="1:7">
      <c r="A3692" s="219">
        <v>6019</v>
      </c>
      <c r="B3692" s="212" t="s">
        <v>5049</v>
      </c>
      <c r="C3692" s="219" t="s">
        <v>23</v>
      </c>
      <c r="D3692" s="219" t="s">
        <v>285</v>
      </c>
      <c r="E3692" s="348">
        <f t="shared" si="57"/>
        <v>51.69</v>
      </c>
      <c r="F3692" s="220">
        <v>51.69</v>
      </c>
      <c r="G3692" s="220">
        <v>38.81</v>
      </c>
    </row>
    <row r="3693" spans="1:7">
      <c r="A3693" s="219">
        <v>6020</v>
      </c>
      <c r="B3693" s="212" t="s">
        <v>5050</v>
      </c>
      <c r="C3693" s="219" t="s">
        <v>23</v>
      </c>
      <c r="D3693" s="219" t="s">
        <v>285</v>
      </c>
      <c r="E3693" s="348">
        <f t="shared" si="57"/>
        <v>31.05</v>
      </c>
      <c r="F3693" s="220">
        <v>31.05</v>
      </c>
      <c r="G3693" s="220">
        <v>23.31</v>
      </c>
    </row>
    <row r="3694" spans="1:7">
      <c r="A3694" s="219">
        <v>6011</v>
      </c>
      <c r="B3694" s="212" t="s">
        <v>5051</v>
      </c>
      <c r="C3694" s="219" t="s">
        <v>23</v>
      </c>
      <c r="D3694" s="219" t="s">
        <v>285</v>
      </c>
      <c r="E3694" s="348">
        <f t="shared" si="57"/>
        <v>256.95</v>
      </c>
      <c r="F3694" s="220">
        <v>256.95</v>
      </c>
      <c r="G3694" s="220">
        <v>192.89</v>
      </c>
    </row>
    <row r="3695" spans="1:7">
      <c r="A3695" s="219">
        <v>6028</v>
      </c>
      <c r="B3695" s="212" t="s">
        <v>5052</v>
      </c>
      <c r="C3695" s="219" t="s">
        <v>23</v>
      </c>
      <c r="D3695" s="219" t="s">
        <v>285</v>
      </c>
      <c r="E3695" s="348">
        <f t="shared" si="57"/>
        <v>123.89</v>
      </c>
      <c r="F3695" s="220">
        <v>123.89</v>
      </c>
      <c r="G3695" s="220">
        <v>93</v>
      </c>
    </row>
    <row r="3696" spans="1:7">
      <c r="A3696" s="219">
        <v>6012</v>
      </c>
      <c r="B3696" s="212" t="s">
        <v>5053</v>
      </c>
      <c r="C3696" s="219" t="s">
        <v>23</v>
      </c>
      <c r="D3696" s="219" t="s">
        <v>285</v>
      </c>
      <c r="E3696" s="348">
        <f t="shared" si="57"/>
        <v>311.08</v>
      </c>
      <c r="F3696" s="220">
        <v>311.08</v>
      </c>
      <c r="G3696" s="220">
        <v>233.52</v>
      </c>
    </row>
    <row r="3697" spans="1:7">
      <c r="A3697" s="219">
        <v>6016</v>
      </c>
      <c r="B3697" s="212" t="s">
        <v>5054</v>
      </c>
      <c r="C3697" s="219" t="s">
        <v>23</v>
      </c>
      <c r="D3697" s="219" t="s">
        <v>285</v>
      </c>
      <c r="E3697" s="348">
        <f t="shared" si="57"/>
        <v>32.75</v>
      </c>
      <c r="F3697" s="220">
        <v>32.75</v>
      </c>
      <c r="G3697" s="220">
        <v>24.58</v>
      </c>
    </row>
    <row r="3698" spans="1:7">
      <c r="A3698" s="219">
        <v>6027</v>
      </c>
      <c r="B3698" s="212" t="s">
        <v>5055</v>
      </c>
      <c r="C3698" s="219" t="s">
        <v>23</v>
      </c>
      <c r="D3698" s="219" t="s">
        <v>285</v>
      </c>
      <c r="E3698" s="348">
        <f t="shared" si="57"/>
        <v>648.17999999999995</v>
      </c>
      <c r="F3698" s="220">
        <v>648.17999999999995</v>
      </c>
      <c r="G3698" s="220">
        <v>486.58</v>
      </c>
    </row>
    <row r="3699" spans="1:7">
      <c r="A3699" s="219">
        <v>6015</v>
      </c>
      <c r="B3699" s="212" t="s">
        <v>5056</v>
      </c>
      <c r="C3699" s="219" t="s">
        <v>23</v>
      </c>
      <c r="D3699" s="219" t="s">
        <v>285</v>
      </c>
      <c r="E3699" s="348">
        <f t="shared" si="57"/>
        <v>142.22999999999999</v>
      </c>
      <c r="F3699" s="220">
        <v>142.22999999999999</v>
      </c>
      <c r="G3699" s="220">
        <v>106.77</v>
      </c>
    </row>
    <row r="3700" spans="1:7">
      <c r="A3700" s="219">
        <v>6014</v>
      </c>
      <c r="B3700" s="212" t="s">
        <v>5057</v>
      </c>
      <c r="C3700" s="219" t="s">
        <v>23</v>
      </c>
      <c r="D3700" s="219" t="s">
        <v>285</v>
      </c>
      <c r="E3700" s="348">
        <f t="shared" si="57"/>
        <v>135.99</v>
      </c>
      <c r="F3700" s="220">
        <v>135.99</v>
      </c>
      <c r="G3700" s="220">
        <v>102.08</v>
      </c>
    </row>
    <row r="3701" spans="1:7">
      <c r="A3701" s="219">
        <v>6013</v>
      </c>
      <c r="B3701" s="212" t="s">
        <v>5058</v>
      </c>
      <c r="C3701" s="219" t="s">
        <v>23</v>
      </c>
      <c r="D3701" s="219" t="s">
        <v>285</v>
      </c>
      <c r="E3701" s="348">
        <f t="shared" si="57"/>
        <v>97.81</v>
      </c>
      <c r="F3701" s="220">
        <v>97.81</v>
      </c>
      <c r="G3701" s="220">
        <v>73.42</v>
      </c>
    </row>
    <row r="3702" spans="1:7">
      <c r="A3702" s="219">
        <v>6006</v>
      </c>
      <c r="B3702" s="212" t="s">
        <v>5059</v>
      </c>
      <c r="C3702" s="219" t="s">
        <v>23</v>
      </c>
      <c r="D3702" s="219" t="s">
        <v>285</v>
      </c>
      <c r="E3702" s="348">
        <f t="shared" si="57"/>
        <v>70.83</v>
      </c>
      <c r="F3702" s="220">
        <v>70.83</v>
      </c>
      <c r="G3702" s="220">
        <v>53.17</v>
      </c>
    </row>
    <row r="3703" spans="1:7">
      <c r="A3703" s="219">
        <v>6005</v>
      </c>
      <c r="B3703" s="212" t="s">
        <v>5060</v>
      </c>
      <c r="C3703" s="219" t="s">
        <v>23</v>
      </c>
      <c r="D3703" s="219" t="s">
        <v>1699</v>
      </c>
      <c r="E3703" s="348">
        <f t="shared" si="57"/>
        <v>79.900000000000006</v>
      </c>
      <c r="F3703" s="220">
        <v>79.900000000000006</v>
      </c>
      <c r="G3703" s="220">
        <v>59.98</v>
      </c>
    </row>
    <row r="3704" spans="1:7">
      <c r="A3704" s="219">
        <v>11756</v>
      </c>
      <c r="B3704" s="212" t="s">
        <v>1631</v>
      </c>
      <c r="C3704" s="219" t="s">
        <v>23</v>
      </c>
      <c r="D3704" s="219" t="s">
        <v>285</v>
      </c>
      <c r="E3704" s="348">
        <f t="shared" si="57"/>
        <v>38.159999999999997</v>
      </c>
      <c r="F3704" s="220">
        <v>38.159999999999997</v>
      </c>
      <c r="G3704" s="220">
        <v>28.64</v>
      </c>
    </row>
    <row r="3705" spans="1:7">
      <c r="A3705" s="219">
        <v>10904</v>
      </c>
      <c r="B3705" s="212" t="s">
        <v>5061</v>
      </c>
      <c r="C3705" s="219" t="s">
        <v>23</v>
      </c>
      <c r="D3705" s="219" t="s">
        <v>1699</v>
      </c>
      <c r="E3705" s="348">
        <f t="shared" si="57"/>
        <v>330.75</v>
      </c>
      <c r="F3705" s="220"/>
      <c r="G3705" s="220">
        <v>330.75</v>
      </c>
    </row>
    <row r="3706" spans="1:7">
      <c r="A3706" s="219">
        <v>11752</v>
      </c>
      <c r="B3706" s="212" t="s">
        <v>5062</v>
      </c>
      <c r="C3706" s="219" t="s">
        <v>23</v>
      </c>
      <c r="D3706" s="219" t="s">
        <v>285</v>
      </c>
      <c r="E3706" s="348">
        <f t="shared" si="57"/>
        <v>22</v>
      </c>
      <c r="F3706" s="220">
        <v>22</v>
      </c>
      <c r="G3706" s="220">
        <v>16.52</v>
      </c>
    </row>
    <row r="3707" spans="1:7">
      <c r="A3707" s="219">
        <v>11753</v>
      </c>
      <c r="B3707" s="212" t="s">
        <v>5063</v>
      </c>
      <c r="C3707" s="219" t="s">
        <v>23</v>
      </c>
      <c r="D3707" s="219" t="s">
        <v>285</v>
      </c>
      <c r="E3707" s="348">
        <f t="shared" si="57"/>
        <v>26.27</v>
      </c>
      <c r="F3707" s="220">
        <v>26.27</v>
      </c>
      <c r="G3707" s="220">
        <v>19.72</v>
      </c>
    </row>
    <row r="3708" spans="1:7">
      <c r="A3708" s="219">
        <v>6021</v>
      </c>
      <c r="B3708" s="212" t="s">
        <v>5064</v>
      </c>
      <c r="C3708" s="219" t="s">
        <v>23</v>
      </c>
      <c r="D3708" s="219" t="s">
        <v>285</v>
      </c>
      <c r="E3708" s="348">
        <f t="shared" si="57"/>
        <v>72.900000000000006</v>
      </c>
      <c r="F3708" s="220">
        <v>72.900000000000006</v>
      </c>
      <c r="G3708" s="220">
        <v>54.72</v>
      </c>
    </row>
    <row r="3709" spans="1:7">
      <c r="A3709" s="219">
        <v>6024</v>
      </c>
      <c r="B3709" s="212" t="s">
        <v>5065</v>
      </c>
      <c r="C3709" s="219" t="s">
        <v>23</v>
      </c>
      <c r="D3709" s="219" t="s">
        <v>285</v>
      </c>
      <c r="E3709" s="348">
        <f t="shared" si="57"/>
        <v>75.36</v>
      </c>
      <c r="F3709" s="220">
        <v>75.36</v>
      </c>
      <c r="G3709" s="220">
        <v>56.57</v>
      </c>
    </row>
    <row r="3710" spans="1:7">
      <c r="A3710" s="219">
        <v>38379</v>
      </c>
      <c r="B3710" s="212" t="s">
        <v>5066</v>
      </c>
      <c r="C3710" s="219" t="s">
        <v>65</v>
      </c>
      <c r="D3710" s="219" t="s">
        <v>285</v>
      </c>
      <c r="E3710" s="348">
        <f t="shared" si="57"/>
        <v>60.9</v>
      </c>
      <c r="F3710" s="220">
        <v>60.9</v>
      </c>
      <c r="G3710" s="220">
        <v>53.76</v>
      </c>
    </row>
    <row r="3711" spans="1:7">
      <c r="A3711" s="219">
        <v>13897</v>
      </c>
      <c r="B3711" s="212" t="s">
        <v>5067</v>
      </c>
      <c r="C3711" s="219" t="s">
        <v>23</v>
      </c>
      <c r="D3711" s="219" t="s">
        <v>285</v>
      </c>
      <c r="E3711" s="348">
        <f t="shared" si="57"/>
        <v>6993.95</v>
      </c>
      <c r="F3711" s="220"/>
      <c r="G3711" s="220">
        <v>6993.95</v>
      </c>
    </row>
    <row r="3712" spans="1:7">
      <c r="A3712" s="219">
        <v>10640</v>
      </c>
      <c r="B3712" s="212" t="s">
        <v>5068</v>
      </c>
      <c r="C3712" s="219" t="s">
        <v>23</v>
      </c>
      <c r="D3712" s="219" t="s">
        <v>285</v>
      </c>
      <c r="E3712" s="348">
        <f t="shared" si="57"/>
        <v>15147.43</v>
      </c>
      <c r="F3712" s="220"/>
      <c r="G3712" s="220">
        <v>15147.43</v>
      </c>
    </row>
    <row r="3713" spans="1:7">
      <c r="A3713" s="219">
        <v>34357</v>
      </c>
      <c r="B3713" s="212" t="s">
        <v>351</v>
      </c>
      <c r="C3713" s="219" t="s">
        <v>63</v>
      </c>
      <c r="D3713" s="219" t="s">
        <v>285</v>
      </c>
      <c r="E3713" s="348">
        <f t="shared" si="57"/>
        <v>4.6900000000000004</v>
      </c>
      <c r="F3713" s="220">
        <v>4.6900000000000004</v>
      </c>
      <c r="G3713" s="220">
        <v>4.6900000000000004</v>
      </c>
    </row>
    <row r="3714" spans="1:7">
      <c r="A3714" s="219">
        <v>37329</v>
      </c>
      <c r="B3714" s="212" t="s">
        <v>1478</v>
      </c>
      <c r="C3714" s="219" t="s">
        <v>63</v>
      </c>
      <c r="D3714" s="219" t="s">
        <v>285</v>
      </c>
      <c r="E3714" s="348">
        <f t="shared" si="57"/>
        <v>98.93</v>
      </c>
      <c r="F3714" s="220">
        <v>98.93</v>
      </c>
      <c r="G3714" s="220">
        <v>98.93</v>
      </c>
    </row>
    <row r="3715" spans="1:7">
      <c r="A3715" s="219">
        <v>2510</v>
      </c>
      <c r="B3715" s="212" t="s">
        <v>5069</v>
      </c>
      <c r="C3715" s="219" t="s">
        <v>23</v>
      </c>
      <c r="D3715" s="219" t="s">
        <v>285</v>
      </c>
      <c r="E3715" s="348">
        <f t="shared" si="57"/>
        <v>35.46</v>
      </c>
      <c r="F3715" s="220"/>
      <c r="G3715" s="220">
        <v>35.46</v>
      </c>
    </row>
    <row r="3716" spans="1:7">
      <c r="A3716" s="219">
        <v>12359</v>
      </c>
      <c r="B3716" s="212" t="s">
        <v>5070</v>
      </c>
      <c r="C3716" s="219" t="s">
        <v>23</v>
      </c>
      <c r="D3716" s="219" t="s">
        <v>285</v>
      </c>
      <c r="E3716" s="348">
        <f t="shared" si="57"/>
        <v>90.25</v>
      </c>
      <c r="F3716" s="220">
        <v>90.25</v>
      </c>
      <c r="G3716" s="220">
        <v>155.65</v>
      </c>
    </row>
    <row r="3717" spans="1:7">
      <c r="A3717" s="219">
        <v>7353</v>
      </c>
      <c r="B3717" s="212" t="s">
        <v>5071</v>
      </c>
      <c r="C3717" s="219" t="s">
        <v>168</v>
      </c>
      <c r="D3717" s="219" t="s">
        <v>285</v>
      </c>
      <c r="E3717" s="348">
        <f t="shared" si="57"/>
        <v>31.02</v>
      </c>
      <c r="F3717" s="220">
        <v>31.02</v>
      </c>
      <c r="G3717" s="220">
        <v>34.06</v>
      </c>
    </row>
    <row r="3718" spans="1:7">
      <c r="A3718" s="219">
        <v>36144</v>
      </c>
      <c r="B3718" s="212" t="s">
        <v>5072</v>
      </c>
      <c r="C3718" s="219" t="s">
        <v>23</v>
      </c>
      <c r="D3718" s="219" t="s">
        <v>285</v>
      </c>
      <c r="E3718" s="348">
        <f t="shared" si="57"/>
        <v>1.37</v>
      </c>
      <c r="F3718" s="220">
        <v>1.37</v>
      </c>
      <c r="G3718" s="220">
        <v>1.68</v>
      </c>
    </row>
    <row r="3719" spans="1:7">
      <c r="A3719" s="219">
        <v>10518</v>
      </c>
      <c r="B3719" s="212" t="s">
        <v>5073</v>
      </c>
      <c r="C3719" s="219" t="s">
        <v>23</v>
      </c>
      <c r="D3719" s="219" t="s">
        <v>285</v>
      </c>
      <c r="E3719" s="348">
        <f t="shared" si="57"/>
        <v>117.08</v>
      </c>
      <c r="F3719" s="220"/>
      <c r="G3719" s="220">
        <v>117.08</v>
      </c>
    </row>
    <row r="3720" spans="1:7">
      <c r="A3720" s="219">
        <v>36530</v>
      </c>
      <c r="B3720" s="212" t="s">
        <v>5074</v>
      </c>
      <c r="C3720" s="219" t="s">
        <v>23</v>
      </c>
      <c r="D3720" s="219" t="s">
        <v>285</v>
      </c>
      <c r="E3720" s="348">
        <f t="shared" si="57"/>
        <v>414878.04</v>
      </c>
      <c r="F3720" s="220"/>
      <c r="G3720" s="220">
        <v>414878.04</v>
      </c>
    </row>
    <row r="3721" spans="1:7">
      <c r="A3721" s="219">
        <v>6046</v>
      </c>
      <c r="B3721" s="212" t="s">
        <v>5075</v>
      </c>
      <c r="C3721" s="219" t="s">
        <v>23</v>
      </c>
      <c r="D3721" s="219" t="s">
        <v>1699</v>
      </c>
      <c r="E3721" s="348">
        <f t="shared" si="57"/>
        <v>450000</v>
      </c>
      <c r="F3721" s="220"/>
      <c r="G3721" s="220">
        <v>450000</v>
      </c>
    </row>
    <row r="3722" spans="1:7">
      <c r="A3722" s="219">
        <v>36531</v>
      </c>
      <c r="B3722" s="212" t="s">
        <v>1449</v>
      </c>
      <c r="C3722" s="219" t="s">
        <v>23</v>
      </c>
      <c r="D3722" s="219" t="s">
        <v>285</v>
      </c>
      <c r="E3722" s="348">
        <f t="shared" si="57"/>
        <v>466463.38</v>
      </c>
      <c r="F3722" s="220"/>
      <c r="G3722" s="220">
        <v>466463.38</v>
      </c>
    </row>
    <row r="3723" spans="1:7">
      <c r="A3723" s="219">
        <v>34684</v>
      </c>
      <c r="B3723" s="212" t="s">
        <v>5076</v>
      </c>
      <c r="C3723" s="219" t="s">
        <v>53</v>
      </c>
      <c r="D3723" s="219" t="s">
        <v>285</v>
      </c>
      <c r="E3723" s="348">
        <f t="shared" si="57"/>
        <v>256.62</v>
      </c>
      <c r="F3723" s="220"/>
      <c r="G3723" s="220">
        <v>256.62</v>
      </c>
    </row>
    <row r="3724" spans="1:7">
      <c r="A3724" s="219">
        <v>34683</v>
      </c>
      <c r="B3724" s="212" t="s">
        <v>5077</v>
      </c>
      <c r="C3724" s="219" t="s">
        <v>53</v>
      </c>
      <c r="D3724" s="219" t="s">
        <v>285</v>
      </c>
      <c r="E3724" s="348">
        <f t="shared" ref="E3724:E3787" si="58">IF(F3724=0,G3724,F3724)</f>
        <v>160.38999999999999</v>
      </c>
      <c r="F3724" s="220"/>
      <c r="G3724" s="220">
        <v>160.38999999999999</v>
      </c>
    </row>
    <row r="3725" spans="1:7">
      <c r="A3725" s="219">
        <v>44954</v>
      </c>
      <c r="B3725" s="212" t="s">
        <v>5078</v>
      </c>
      <c r="C3725" s="219" t="s">
        <v>53</v>
      </c>
      <c r="D3725" s="219" t="s">
        <v>285</v>
      </c>
      <c r="E3725" s="348">
        <f t="shared" si="58"/>
        <v>99.5</v>
      </c>
      <c r="F3725" s="220">
        <v>99.5</v>
      </c>
      <c r="G3725" s="220">
        <v>96.61</v>
      </c>
    </row>
    <row r="3726" spans="1:7">
      <c r="A3726" s="219">
        <v>44955</v>
      </c>
      <c r="B3726" s="212" t="s">
        <v>5079</v>
      </c>
      <c r="C3726" s="219" t="s">
        <v>53</v>
      </c>
      <c r="D3726" s="219" t="s">
        <v>285</v>
      </c>
      <c r="E3726" s="348">
        <f t="shared" si="58"/>
        <v>145.4</v>
      </c>
      <c r="F3726" s="220">
        <v>145.4</v>
      </c>
      <c r="G3726" s="220">
        <v>141.18</v>
      </c>
    </row>
    <row r="3727" spans="1:7">
      <c r="A3727" s="219">
        <v>10515</v>
      </c>
      <c r="B3727" s="212" t="s">
        <v>5080</v>
      </c>
      <c r="C3727" s="219" t="s">
        <v>53</v>
      </c>
      <c r="D3727" s="219" t="s">
        <v>285</v>
      </c>
      <c r="E3727" s="348">
        <f t="shared" si="58"/>
        <v>49.39</v>
      </c>
      <c r="F3727" s="220">
        <v>49.39</v>
      </c>
      <c r="G3727" s="220">
        <v>47.96</v>
      </c>
    </row>
    <row r="3728" spans="1:7">
      <c r="A3728" s="219">
        <v>153</v>
      </c>
      <c r="B3728" s="212" t="s">
        <v>5081</v>
      </c>
      <c r="C3728" s="219" t="s">
        <v>168</v>
      </c>
      <c r="D3728" s="219" t="s">
        <v>285</v>
      </c>
      <c r="E3728" s="348">
        <f t="shared" si="58"/>
        <v>100.35</v>
      </c>
      <c r="F3728" s="220">
        <v>100.35</v>
      </c>
      <c r="G3728" s="220">
        <v>99.95</v>
      </c>
    </row>
    <row r="3729" spans="1:7">
      <c r="A3729" s="219">
        <v>34682</v>
      </c>
      <c r="B3729" s="212" t="s">
        <v>5082</v>
      </c>
      <c r="C3729" s="219" t="s">
        <v>53</v>
      </c>
      <c r="D3729" s="219" t="s">
        <v>285</v>
      </c>
      <c r="E3729" s="348">
        <f t="shared" si="58"/>
        <v>122.65</v>
      </c>
      <c r="F3729" s="220"/>
      <c r="G3729" s="220">
        <v>122.65</v>
      </c>
    </row>
    <row r="3730" spans="1:7">
      <c r="A3730" s="219">
        <v>536</v>
      </c>
      <c r="B3730" s="212" t="s">
        <v>5083</v>
      </c>
      <c r="C3730" s="219" t="s">
        <v>53</v>
      </c>
      <c r="D3730" s="219" t="s">
        <v>285</v>
      </c>
      <c r="E3730" s="348">
        <f t="shared" si="58"/>
        <v>27.82</v>
      </c>
      <c r="F3730" s="220">
        <v>27.82</v>
      </c>
      <c r="G3730" s="220">
        <v>27.01</v>
      </c>
    </row>
    <row r="3731" spans="1:7">
      <c r="A3731" s="219">
        <v>20205</v>
      </c>
      <c r="B3731" s="212" t="s">
        <v>5084</v>
      </c>
      <c r="C3731" s="219" t="s">
        <v>65</v>
      </c>
      <c r="D3731" s="219" t="s">
        <v>285</v>
      </c>
      <c r="E3731" s="348">
        <f t="shared" si="58"/>
        <v>2.8</v>
      </c>
      <c r="F3731" s="220">
        <v>2.8</v>
      </c>
      <c r="G3731" s="220">
        <v>3.82</v>
      </c>
    </row>
    <row r="3732" spans="1:7">
      <c r="A3732" s="219">
        <v>4412</v>
      </c>
      <c r="B3732" s="212" t="s">
        <v>5085</v>
      </c>
      <c r="C3732" s="219" t="s">
        <v>65</v>
      </c>
      <c r="D3732" s="219" t="s">
        <v>285</v>
      </c>
      <c r="E3732" s="348">
        <f t="shared" si="58"/>
        <v>1.68</v>
      </c>
      <c r="F3732" s="220">
        <v>1.68</v>
      </c>
      <c r="G3732" s="220">
        <v>2.29</v>
      </c>
    </row>
    <row r="3733" spans="1:7">
      <c r="A3733" s="219">
        <v>4408</v>
      </c>
      <c r="B3733" s="212" t="s">
        <v>5086</v>
      </c>
      <c r="C3733" s="219" t="s">
        <v>65</v>
      </c>
      <c r="D3733" s="219" t="s">
        <v>285</v>
      </c>
      <c r="E3733" s="348">
        <f t="shared" si="58"/>
        <v>2.09</v>
      </c>
      <c r="F3733" s="220">
        <v>2.09</v>
      </c>
      <c r="G3733" s="220">
        <v>2.85</v>
      </c>
    </row>
    <row r="3734" spans="1:7">
      <c r="A3734" s="219">
        <v>36250</v>
      </c>
      <c r="B3734" s="212" t="s">
        <v>5087</v>
      </c>
      <c r="C3734" s="219" t="s">
        <v>65</v>
      </c>
      <c r="D3734" s="219" t="s">
        <v>285</v>
      </c>
      <c r="E3734" s="348">
        <f t="shared" si="58"/>
        <v>3.61</v>
      </c>
      <c r="F3734" s="220">
        <v>3.61</v>
      </c>
      <c r="G3734" s="220">
        <v>4.58</v>
      </c>
    </row>
    <row r="3735" spans="1:7">
      <c r="A3735" s="219">
        <v>10857</v>
      </c>
      <c r="B3735" s="212" t="s">
        <v>5088</v>
      </c>
      <c r="C3735" s="219" t="s">
        <v>65</v>
      </c>
      <c r="D3735" s="219" t="s">
        <v>285</v>
      </c>
      <c r="E3735" s="348">
        <f t="shared" si="58"/>
        <v>17.53</v>
      </c>
      <c r="F3735" s="220"/>
      <c r="G3735" s="220">
        <v>17.53</v>
      </c>
    </row>
    <row r="3736" spans="1:7">
      <c r="A3736" s="219">
        <v>4803</v>
      </c>
      <c r="B3736" s="212" t="s">
        <v>5089</v>
      </c>
      <c r="C3736" s="219" t="s">
        <v>65</v>
      </c>
      <c r="D3736" s="219" t="s">
        <v>285</v>
      </c>
      <c r="E3736" s="348">
        <f t="shared" si="58"/>
        <v>28.73</v>
      </c>
      <c r="F3736" s="220">
        <v>28.73</v>
      </c>
      <c r="G3736" s="220">
        <v>31.6</v>
      </c>
    </row>
    <row r="3737" spans="1:7">
      <c r="A3737" s="219">
        <v>6186</v>
      </c>
      <c r="B3737" s="212" t="s">
        <v>5090</v>
      </c>
      <c r="C3737" s="219" t="s">
        <v>65</v>
      </c>
      <c r="D3737" s="219" t="s">
        <v>285</v>
      </c>
      <c r="E3737" s="348">
        <f t="shared" si="58"/>
        <v>13.88</v>
      </c>
      <c r="F3737" s="220">
        <v>13.88</v>
      </c>
      <c r="G3737" s="220">
        <v>21.27</v>
      </c>
    </row>
    <row r="3738" spans="1:7">
      <c r="A3738" s="219">
        <v>4829</v>
      </c>
      <c r="B3738" s="212" t="s">
        <v>5091</v>
      </c>
      <c r="C3738" s="219" t="s">
        <v>65</v>
      </c>
      <c r="D3738" s="219" t="s">
        <v>285</v>
      </c>
      <c r="E3738" s="348">
        <f t="shared" si="58"/>
        <v>70.83</v>
      </c>
      <c r="F3738" s="220">
        <v>70.83</v>
      </c>
      <c r="G3738" s="220">
        <v>51.19</v>
      </c>
    </row>
    <row r="3739" spans="1:7">
      <c r="A3739" s="219">
        <v>39829</v>
      </c>
      <c r="B3739" s="212" t="s">
        <v>5092</v>
      </c>
      <c r="C3739" s="219" t="s">
        <v>65</v>
      </c>
      <c r="D3739" s="219" t="s">
        <v>1699</v>
      </c>
      <c r="E3739" s="348">
        <f t="shared" si="58"/>
        <v>37.25</v>
      </c>
      <c r="F3739" s="220"/>
      <c r="G3739" s="220">
        <v>37.25</v>
      </c>
    </row>
    <row r="3740" spans="1:7">
      <c r="A3740" s="219">
        <v>20231</v>
      </c>
      <c r="B3740" s="212" t="s">
        <v>1500</v>
      </c>
      <c r="C3740" s="219" t="s">
        <v>65</v>
      </c>
      <c r="D3740" s="219" t="s">
        <v>285</v>
      </c>
      <c r="E3740" s="348">
        <f t="shared" si="58"/>
        <v>58.49</v>
      </c>
      <c r="F3740" s="220">
        <v>58.49</v>
      </c>
      <c r="G3740" s="220">
        <v>73.67</v>
      </c>
    </row>
    <row r="3741" spans="1:7">
      <c r="A3741" s="219">
        <v>4804</v>
      </c>
      <c r="B3741" s="212" t="s">
        <v>5093</v>
      </c>
      <c r="C3741" s="219" t="s">
        <v>65</v>
      </c>
      <c r="D3741" s="219" t="s">
        <v>285</v>
      </c>
      <c r="E3741" s="348">
        <f t="shared" si="58"/>
        <v>22.06</v>
      </c>
      <c r="F3741" s="220">
        <v>22.06</v>
      </c>
      <c r="G3741" s="220">
        <v>24.26</v>
      </c>
    </row>
    <row r="3742" spans="1:7">
      <c r="A3742" s="219">
        <v>34680</v>
      </c>
      <c r="B3742" s="212" t="s">
        <v>5094</v>
      </c>
      <c r="C3742" s="219" t="s">
        <v>65</v>
      </c>
      <c r="D3742" s="219" t="s">
        <v>285</v>
      </c>
      <c r="E3742" s="348">
        <f t="shared" si="58"/>
        <v>37.729999999999997</v>
      </c>
      <c r="F3742" s="220"/>
      <c r="G3742" s="220">
        <v>37.729999999999997</v>
      </c>
    </row>
    <row r="3743" spans="1:7">
      <c r="A3743" s="219">
        <v>11573</v>
      </c>
      <c r="B3743" s="212" t="s">
        <v>5095</v>
      </c>
      <c r="C3743" s="219" t="s">
        <v>23</v>
      </c>
      <c r="D3743" s="219" t="s">
        <v>285</v>
      </c>
      <c r="E3743" s="348">
        <f t="shared" si="58"/>
        <v>6.36</v>
      </c>
      <c r="F3743" s="220">
        <v>6.36</v>
      </c>
      <c r="G3743" s="220">
        <v>5.79</v>
      </c>
    </row>
    <row r="3744" spans="1:7">
      <c r="A3744" s="219">
        <v>38401</v>
      </c>
      <c r="B3744" s="212" t="s">
        <v>5096</v>
      </c>
      <c r="C3744" s="219" t="s">
        <v>23</v>
      </c>
      <c r="D3744" s="219" t="s">
        <v>285</v>
      </c>
      <c r="E3744" s="348">
        <f t="shared" si="58"/>
        <v>17.28</v>
      </c>
      <c r="F3744" s="220">
        <v>17.28</v>
      </c>
      <c r="G3744" s="220">
        <v>10.25</v>
      </c>
    </row>
    <row r="3745" spans="1:7">
      <c r="A3745" s="219">
        <v>11575</v>
      </c>
      <c r="B3745" s="212" t="s">
        <v>5097</v>
      </c>
      <c r="C3745" s="219" t="s">
        <v>23</v>
      </c>
      <c r="D3745" s="219" t="s">
        <v>285</v>
      </c>
      <c r="E3745" s="348">
        <f t="shared" si="58"/>
        <v>61.34</v>
      </c>
      <c r="F3745" s="220">
        <v>61.34</v>
      </c>
      <c r="G3745" s="220">
        <v>55.88</v>
      </c>
    </row>
    <row r="3746" spans="1:7">
      <c r="A3746" s="219">
        <v>38179</v>
      </c>
      <c r="B3746" s="212" t="s">
        <v>5098</v>
      </c>
      <c r="C3746" s="219" t="s">
        <v>23</v>
      </c>
      <c r="D3746" s="219" t="s">
        <v>285</v>
      </c>
      <c r="E3746" s="348">
        <f t="shared" si="58"/>
        <v>50.72</v>
      </c>
      <c r="F3746" s="220">
        <v>50.72</v>
      </c>
      <c r="G3746" s="220">
        <v>46.2</v>
      </c>
    </row>
    <row r="3747" spans="1:7">
      <c r="A3747" s="219">
        <v>20256</v>
      </c>
      <c r="B3747" s="212" t="s">
        <v>5099</v>
      </c>
      <c r="C3747" s="219" t="s">
        <v>23</v>
      </c>
      <c r="D3747" s="219" t="s">
        <v>285</v>
      </c>
      <c r="E3747" s="348">
        <f t="shared" si="58"/>
        <v>0.26</v>
      </c>
      <c r="F3747" s="220">
        <v>0.26</v>
      </c>
      <c r="G3747" s="220">
        <v>0.36</v>
      </c>
    </row>
    <row r="3748" spans="1:7">
      <c r="A3748" s="219">
        <v>14511</v>
      </c>
      <c r="B3748" s="212" t="s">
        <v>1236</v>
      </c>
      <c r="C3748" s="219" t="s">
        <v>23</v>
      </c>
      <c r="D3748" s="219" t="s">
        <v>285</v>
      </c>
      <c r="E3748" s="348">
        <f t="shared" si="58"/>
        <v>1051962.75</v>
      </c>
      <c r="F3748" s="220"/>
      <c r="G3748" s="220">
        <v>1051962.75</v>
      </c>
    </row>
    <row r="3749" spans="1:7">
      <c r="A3749" s="219">
        <v>10642</v>
      </c>
      <c r="B3749" s="212" t="s">
        <v>5100</v>
      </c>
      <c r="C3749" s="219" t="s">
        <v>23</v>
      </c>
      <c r="D3749" s="219" t="s">
        <v>1699</v>
      </c>
      <c r="E3749" s="348">
        <f t="shared" si="58"/>
        <v>991000</v>
      </c>
      <c r="F3749" s="220"/>
      <c r="G3749" s="220">
        <v>991000</v>
      </c>
    </row>
    <row r="3750" spans="1:7">
      <c r="A3750" s="219">
        <v>14489</v>
      </c>
      <c r="B3750" s="212" t="s">
        <v>5101</v>
      </c>
      <c r="C3750" s="219" t="s">
        <v>23</v>
      </c>
      <c r="D3750" s="219" t="s">
        <v>285</v>
      </c>
      <c r="E3750" s="348">
        <f t="shared" si="58"/>
        <v>878998.56</v>
      </c>
      <c r="F3750" s="220"/>
      <c r="G3750" s="220">
        <v>878998.56</v>
      </c>
    </row>
    <row r="3751" spans="1:7">
      <c r="A3751" s="219">
        <v>14513</v>
      </c>
      <c r="B3751" s="212" t="s">
        <v>1229</v>
      </c>
      <c r="C3751" s="219" t="s">
        <v>23</v>
      </c>
      <c r="D3751" s="219" t="s">
        <v>285</v>
      </c>
      <c r="E3751" s="348">
        <f t="shared" si="58"/>
        <v>659269.78</v>
      </c>
      <c r="F3751" s="220"/>
      <c r="G3751" s="220">
        <v>659269.78</v>
      </c>
    </row>
    <row r="3752" spans="1:7">
      <c r="A3752" s="219">
        <v>13600</v>
      </c>
      <c r="B3752" s="212" t="s">
        <v>5102</v>
      </c>
      <c r="C3752" s="219" t="s">
        <v>23</v>
      </c>
      <c r="D3752" s="219" t="s">
        <v>285</v>
      </c>
      <c r="E3752" s="348">
        <f t="shared" si="58"/>
        <v>850643.67</v>
      </c>
      <c r="F3752" s="220"/>
      <c r="G3752" s="220">
        <v>850643.67</v>
      </c>
    </row>
    <row r="3753" spans="1:7">
      <c r="A3753" s="219">
        <v>10646</v>
      </c>
      <c r="B3753" s="212" t="s">
        <v>5103</v>
      </c>
      <c r="C3753" s="219" t="s">
        <v>23</v>
      </c>
      <c r="D3753" s="219" t="s">
        <v>285</v>
      </c>
      <c r="E3753" s="348">
        <f t="shared" si="58"/>
        <v>634098.18000000005</v>
      </c>
      <c r="F3753" s="220"/>
      <c r="G3753" s="220">
        <v>634098.18000000005</v>
      </c>
    </row>
    <row r="3754" spans="1:7">
      <c r="A3754" s="219">
        <v>6070</v>
      </c>
      <c r="B3754" s="212" t="s">
        <v>5104</v>
      </c>
      <c r="C3754" s="219" t="s">
        <v>23</v>
      </c>
      <c r="D3754" s="219" t="s">
        <v>285</v>
      </c>
      <c r="E3754" s="348">
        <f t="shared" si="58"/>
        <v>866417.12</v>
      </c>
      <c r="F3754" s="220"/>
      <c r="G3754" s="220">
        <v>866417.12</v>
      </c>
    </row>
    <row r="3755" spans="1:7">
      <c r="A3755" s="219">
        <v>6069</v>
      </c>
      <c r="B3755" s="212" t="s">
        <v>5105</v>
      </c>
      <c r="C3755" s="219" t="s">
        <v>23</v>
      </c>
      <c r="D3755" s="219" t="s">
        <v>285</v>
      </c>
      <c r="E3755" s="348">
        <f t="shared" si="58"/>
        <v>191404.61</v>
      </c>
      <c r="F3755" s="220"/>
      <c r="G3755" s="220">
        <v>191404.61</v>
      </c>
    </row>
    <row r="3756" spans="1:7">
      <c r="A3756" s="219">
        <v>14626</v>
      </c>
      <c r="B3756" s="212" t="s">
        <v>5106</v>
      </c>
      <c r="C3756" s="219" t="s">
        <v>23</v>
      </c>
      <c r="D3756" s="219" t="s">
        <v>285</v>
      </c>
      <c r="E3756" s="348">
        <f t="shared" si="58"/>
        <v>948528.61</v>
      </c>
      <c r="F3756" s="220"/>
      <c r="G3756" s="220">
        <v>948528.61</v>
      </c>
    </row>
    <row r="3757" spans="1:7">
      <c r="A3757" s="219">
        <v>6067</v>
      </c>
      <c r="B3757" s="212" t="s">
        <v>5107</v>
      </c>
      <c r="C3757" s="219" t="s">
        <v>23</v>
      </c>
      <c r="D3757" s="219" t="s">
        <v>285</v>
      </c>
      <c r="E3757" s="348">
        <f t="shared" si="58"/>
        <v>778642.87</v>
      </c>
      <c r="F3757" s="220"/>
      <c r="G3757" s="220">
        <v>778642.87</v>
      </c>
    </row>
    <row r="3758" spans="1:7">
      <c r="A3758" s="219">
        <v>38393</v>
      </c>
      <c r="B3758" s="212" t="s">
        <v>5108</v>
      </c>
      <c r="C3758" s="219" t="s">
        <v>23</v>
      </c>
      <c r="D3758" s="219" t="s">
        <v>1699</v>
      </c>
      <c r="E3758" s="348">
        <f t="shared" si="58"/>
        <v>15.8</v>
      </c>
      <c r="F3758" s="220">
        <v>15.8</v>
      </c>
      <c r="G3758" s="220">
        <v>19.95</v>
      </c>
    </row>
    <row r="3759" spans="1:7">
      <c r="A3759" s="219">
        <v>38390</v>
      </c>
      <c r="B3759" s="212" t="s">
        <v>5109</v>
      </c>
      <c r="C3759" s="219" t="s">
        <v>23</v>
      </c>
      <c r="D3759" s="219" t="s">
        <v>285</v>
      </c>
      <c r="E3759" s="348">
        <f t="shared" si="58"/>
        <v>35.04</v>
      </c>
      <c r="F3759" s="220">
        <v>35.04</v>
      </c>
      <c r="G3759" s="220">
        <v>44.25</v>
      </c>
    </row>
    <row r="3760" spans="1:7">
      <c r="A3760" s="219">
        <v>36532</v>
      </c>
      <c r="B3760" s="212" t="s">
        <v>5110</v>
      </c>
      <c r="C3760" s="219" t="s">
        <v>23</v>
      </c>
      <c r="D3760" s="219" t="s">
        <v>285</v>
      </c>
      <c r="E3760" s="348">
        <f t="shared" si="58"/>
        <v>28300.98</v>
      </c>
      <c r="F3760" s="220"/>
      <c r="G3760" s="220">
        <v>28300.98</v>
      </c>
    </row>
    <row r="3761" spans="1:7">
      <c r="A3761" s="219">
        <v>11578</v>
      </c>
      <c r="B3761" s="212" t="s">
        <v>5111</v>
      </c>
      <c r="C3761" s="219" t="s">
        <v>23</v>
      </c>
      <c r="D3761" s="219" t="s">
        <v>285</v>
      </c>
      <c r="E3761" s="348">
        <f t="shared" si="58"/>
        <v>13.24</v>
      </c>
      <c r="F3761" s="220">
        <v>13.24</v>
      </c>
      <c r="G3761" s="220">
        <v>12.06</v>
      </c>
    </row>
    <row r="3762" spans="1:7">
      <c r="A3762" s="219">
        <v>11577</v>
      </c>
      <c r="B3762" s="212" t="s">
        <v>5112</v>
      </c>
      <c r="C3762" s="219" t="s">
        <v>23</v>
      </c>
      <c r="D3762" s="219" t="s">
        <v>285</v>
      </c>
      <c r="E3762" s="348">
        <f t="shared" si="58"/>
        <v>12.64</v>
      </c>
      <c r="F3762" s="220">
        <v>12.64</v>
      </c>
      <c r="G3762" s="220">
        <v>11.51</v>
      </c>
    </row>
    <row r="3763" spans="1:7">
      <c r="A3763" s="219">
        <v>42432</v>
      </c>
      <c r="B3763" s="212" t="s">
        <v>5113</v>
      </c>
      <c r="C3763" s="219" t="s">
        <v>23</v>
      </c>
      <c r="D3763" s="219" t="s">
        <v>285</v>
      </c>
      <c r="E3763" s="348">
        <f t="shared" si="58"/>
        <v>2424.64</v>
      </c>
      <c r="F3763" s="220"/>
      <c r="G3763" s="220">
        <v>2424.64</v>
      </c>
    </row>
    <row r="3764" spans="1:7">
      <c r="A3764" s="219">
        <v>42437</v>
      </c>
      <c r="B3764" s="212" t="s">
        <v>5114</v>
      </c>
      <c r="C3764" s="219" t="s">
        <v>23</v>
      </c>
      <c r="D3764" s="219" t="s">
        <v>285</v>
      </c>
      <c r="E3764" s="348">
        <f t="shared" si="58"/>
        <v>1843.37</v>
      </c>
      <c r="F3764" s="220"/>
      <c r="G3764" s="220">
        <v>1843.37</v>
      </c>
    </row>
    <row r="3765" spans="1:7">
      <c r="A3765" s="219">
        <v>1116</v>
      </c>
      <c r="B3765" s="212" t="s">
        <v>5115</v>
      </c>
      <c r="C3765" s="219" t="s">
        <v>65</v>
      </c>
      <c r="D3765" s="219" t="s">
        <v>285</v>
      </c>
      <c r="E3765" s="348">
        <f t="shared" si="58"/>
        <v>18.04</v>
      </c>
      <c r="F3765" s="220"/>
      <c r="G3765" s="220">
        <v>18.04</v>
      </c>
    </row>
    <row r="3766" spans="1:7">
      <c r="A3766" s="219">
        <v>1115</v>
      </c>
      <c r="B3766" s="212" t="s">
        <v>5116</v>
      </c>
      <c r="C3766" s="219" t="s">
        <v>65</v>
      </c>
      <c r="D3766" s="219" t="s">
        <v>285</v>
      </c>
      <c r="E3766" s="348">
        <f t="shared" si="58"/>
        <v>21.62</v>
      </c>
      <c r="F3766" s="220"/>
      <c r="G3766" s="220">
        <v>21.62</v>
      </c>
    </row>
    <row r="3767" spans="1:7">
      <c r="A3767" s="219">
        <v>1113</v>
      </c>
      <c r="B3767" s="212" t="s">
        <v>1359</v>
      </c>
      <c r="C3767" s="219" t="s">
        <v>65</v>
      </c>
      <c r="D3767" s="219" t="s">
        <v>285</v>
      </c>
      <c r="E3767" s="348">
        <f t="shared" si="58"/>
        <v>25.28</v>
      </c>
      <c r="F3767" s="220"/>
      <c r="G3767" s="220">
        <v>25.28</v>
      </c>
    </row>
    <row r="3768" spans="1:7">
      <c r="A3768" s="219">
        <v>1114</v>
      </c>
      <c r="B3768" s="212" t="s">
        <v>5117</v>
      </c>
      <c r="C3768" s="219" t="s">
        <v>65</v>
      </c>
      <c r="D3768" s="219" t="s">
        <v>285</v>
      </c>
      <c r="E3768" s="348">
        <f t="shared" si="58"/>
        <v>30.11</v>
      </c>
      <c r="F3768" s="220"/>
      <c r="G3768" s="220">
        <v>30.11</v>
      </c>
    </row>
    <row r="3769" spans="1:7">
      <c r="A3769" s="219">
        <v>40873</v>
      </c>
      <c r="B3769" s="212" t="s">
        <v>5118</v>
      </c>
      <c r="C3769" s="219" t="s">
        <v>65</v>
      </c>
      <c r="D3769" s="219" t="s">
        <v>285</v>
      </c>
      <c r="E3769" s="348">
        <f t="shared" si="58"/>
        <v>23.56</v>
      </c>
      <c r="F3769" s="220"/>
      <c r="G3769" s="220">
        <v>23.56</v>
      </c>
    </row>
    <row r="3770" spans="1:7">
      <c r="A3770" s="219">
        <v>20214</v>
      </c>
      <c r="B3770" s="212" t="s">
        <v>5119</v>
      </c>
      <c r="C3770" s="219" t="s">
        <v>23</v>
      </c>
      <c r="D3770" s="219" t="s">
        <v>285</v>
      </c>
      <c r="E3770" s="348">
        <f t="shared" si="58"/>
        <v>55.06</v>
      </c>
      <c r="F3770" s="220">
        <v>55.06</v>
      </c>
      <c r="G3770" s="220">
        <v>51.29</v>
      </c>
    </row>
    <row r="3771" spans="1:7">
      <c r="A3771" s="219">
        <v>7237</v>
      </c>
      <c r="B3771" s="212" t="s">
        <v>5120</v>
      </c>
      <c r="C3771" s="219" t="s">
        <v>23</v>
      </c>
      <c r="D3771" s="219" t="s">
        <v>285</v>
      </c>
      <c r="E3771" s="348">
        <f t="shared" si="58"/>
        <v>53.9</v>
      </c>
      <c r="F3771" s="220">
        <v>53.9</v>
      </c>
      <c r="G3771" s="220">
        <v>50.21</v>
      </c>
    </row>
    <row r="3772" spans="1:7">
      <c r="A3772" s="219">
        <v>11757</v>
      </c>
      <c r="B3772" s="212" t="s">
        <v>5121</v>
      </c>
      <c r="C3772" s="219" t="s">
        <v>23</v>
      </c>
      <c r="D3772" s="219" t="s">
        <v>1699</v>
      </c>
      <c r="E3772" s="348">
        <f t="shared" si="58"/>
        <v>23.95</v>
      </c>
      <c r="F3772" s="220">
        <v>23.95</v>
      </c>
      <c r="G3772" s="220">
        <v>46</v>
      </c>
    </row>
    <row r="3773" spans="1:7">
      <c r="A3773" s="219">
        <v>11758</v>
      </c>
      <c r="B3773" s="212" t="s">
        <v>1496</v>
      </c>
      <c r="C3773" s="219" t="s">
        <v>23</v>
      </c>
      <c r="D3773" s="219" t="s">
        <v>1699</v>
      </c>
      <c r="E3773" s="348">
        <f t="shared" si="58"/>
        <v>93.41</v>
      </c>
      <c r="F3773" s="220">
        <v>93.41</v>
      </c>
      <c r="G3773" s="220">
        <v>54.9</v>
      </c>
    </row>
    <row r="3774" spans="1:7">
      <c r="A3774" s="219">
        <v>37526</v>
      </c>
      <c r="B3774" s="212" t="s">
        <v>5122</v>
      </c>
      <c r="C3774" s="219" t="s">
        <v>23</v>
      </c>
      <c r="D3774" s="219" t="s">
        <v>285</v>
      </c>
      <c r="E3774" s="348">
        <f t="shared" si="58"/>
        <v>4.92</v>
      </c>
      <c r="F3774" s="220">
        <v>4.92</v>
      </c>
      <c r="G3774" s="220">
        <v>5.57</v>
      </c>
    </row>
    <row r="3775" spans="1:7">
      <c r="A3775" s="219">
        <v>6076</v>
      </c>
      <c r="B3775" s="212" t="s">
        <v>5123</v>
      </c>
      <c r="C3775" s="219" t="s">
        <v>58</v>
      </c>
      <c r="D3775" s="219" t="s">
        <v>1699</v>
      </c>
      <c r="E3775" s="348">
        <f t="shared" si="58"/>
        <v>66.5</v>
      </c>
      <c r="F3775" s="220"/>
      <c r="G3775" s="220">
        <v>66.5</v>
      </c>
    </row>
    <row r="3776" spans="1:7">
      <c r="A3776" s="219">
        <v>13109</v>
      </c>
      <c r="B3776" s="212" t="s">
        <v>5124</v>
      </c>
      <c r="C3776" s="219" t="s">
        <v>23</v>
      </c>
      <c r="D3776" s="219" t="s">
        <v>285</v>
      </c>
      <c r="E3776" s="348">
        <f t="shared" si="58"/>
        <v>270.93</v>
      </c>
      <c r="F3776" s="220"/>
      <c r="G3776" s="220">
        <v>270.93</v>
      </c>
    </row>
    <row r="3777" spans="1:7">
      <c r="A3777" s="219">
        <v>13110</v>
      </c>
      <c r="B3777" s="212" t="s">
        <v>5125</v>
      </c>
      <c r="C3777" s="219" t="s">
        <v>23</v>
      </c>
      <c r="D3777" s="219" t="s">
        <v>285</v>
      </c>
      <c r="E3777" s="348">
        <f t="shared" si="58"/>
        <v>356.56</v>
      </c>
      <c r="F3777" s="220"/>
      <c r="G3777" s="220">
        <v>356.56</v>
      </c>
    </row>
    <row r="3778" spans="1:7">
      <c r="A3778" s="219">
        <v>7581</v>
      </c>
      <c r="B3778" s="212" t="s">
        <v>5126</v>
      </c>
      <c r="C3778" s="219" t="s">
        <v>23</v>
      </c>
      <c r="D3778" s="219" t="s">
        <v>285</v>
      </c>
      <c r="E3778" s="348">
        <f t="shared" si="58"/>
        <v>5.0999999999999996</v>
      </c>
      <c r="F3778" s="220">
        <v>5.0999999999999996</v>
      </c>
      <c r="G3778" s="220">
        <v>3.44</v>
      </c>
    </row>
    <row r="3779" spans="1:7">
      <c r="A3779" s="219">
        <v>4509</v>
      </c>
      <c r="B3779" s="212" t="s">
        <v>1208</v>
      </c>
      <c r="C3779" s="219" t="s">
        <v>65</v>
      </c>
      <c r="D3779" s="219" t="s">
        <v>285</v>
      </c>
      <c r="E3779" s="348">
        <f t="shared" si="58"/>
        <v>5.2</v>
      </c>
      <c r="F3779" s="220">
        <v>5.2</v>
      </c>
      <c r="G3779" s="220">
        <v>3.73</v>
      </c>
    </row>
    <row r="3780" spans="1:7">
      <c r="A3780" s="219">
        <v>4512</v>
      </c>
      <c r="B3780" s="212" t="s">
        <v>5127</v>
      </c>
      <c r="C3780" s="219" t="s">
        <v>65</v>
      </c>
      <c r="D3780" s="219" t="s">
        <v>285</v>
      </c>
      <c r="E3780" s="348">
        <f t="shared" si="58"/>
        <v>2.48</v>
      </c>
      <c r="F3780" s="220">
        <v>2.48</v>
      </c>
      <c r="G3780" s="220">
        <v>1.78</v>
      </c>
    </row>
    <row r="3781" spans="1:7">
      <c r="A3781" s="219">
        <v>4517</v>
      </c>
      <c r="B3781" s="212" t="s">
        <v>5128</v>
      </c>
      <c r="C3781" s="219" t="s">
        <v>65</v>
      </c>
      <c r="D3781" s="219" t="s">
        <v>285</v>
      </c>
      <c r="E3781" s="348">
        <f t="shared" si="58"/>
        <v>3.58</v>
      </c>
      <c r="F3781" s="220">
        <v>3.58</v>
      </c>
      <c r="G3781" s="220">
        <v>2.57</v>
      </c>
    </row>
    <row r="3782" spans="1:7">
      <c r="A3782" s="219">
        <v>20206</v>
      </c>
      <c r="B3782" s="212" t="s">
        <v>5129</v>
      </c>
      <c r="C3782" s="219" t="s">
        <v>65</v>
      </c>
      <c r="D3782" s="219" t="s">
        <v>285</v>
      </c>
      <c r="E3782" s="348">
        <f t="shared" si="58"/>
        <v>7.56</v>
      </c>
      <c r="F3782" s="220">
        <v>7.56</v>
      </c>
      <c r="G3782" s="220">
        <v>10.31</v>
      </c>
    </row>
    <row r="3783" spans="1:7">
      <c r="A3783" s="219">
        <v>4460</v>
      </c>
      <c r="B3783" s="212" t="s">
        <v>5130</v>
      </c>
      <c r="C3783" s="219" t="s">
        <v>65</v>
      </c>
      <c r="D3783" s="219" t="s">
        <v>285</v>
      </c>
      <c r="E3783" s="348">
        <f t="shared" si="58"/>
        <v>7.76</v>
      </c>
      <c r="F3783" s="220">
        <v>7.76</v>
      </c>
      <c r="G3783" s="220">
        <v>10.58</v>
      </c>
    </row>
    <row r="3784" spans="1:7">
      <c r="A3784" s="219">
        <v>4415</v>
      </c>
      <c r="B3784" s="212" t="s">
        <v>5131</v>
      </c>
      <c r="C3784" s="219" t="s">
        <v>65</v>
      </c>
      <c r="D3784" s="219" t="s">
        <v>285</v>
      </c>
      <c r="E3784" s="348">
        <f t="shared" si="58"/>
        <v>4.1500000000000004</v>
      </c>
      <c r="F3784" s="220">
        <v>4.1500000000000004</v>
      </c>
      <c r="G3784" s="220">
        <v>5.67</v>
      </c>
    </row>
    <row r="3785" spans="1:7">
      <c r="A3785" s="219">
        <v>4417</v>
      </c>
      <c r="B3785" s="212" t="s">
        <v>5132</v>
      </c>
      <c r="C3785" s="219" t="s">
        <v>65</v>
      </c>
      <c r="D3785" s="219" t="s">
        <v>285</v>
      </c>
      <c r="E3785" s="348">
        <f t="shared" si="58"/>
        <v>5.98</v>
      </c>
      <c r="F3785" s="220">
        <v>5.98</v>
      </c>
      <c r="G3785" s="220">
        <v>8.16</v>
      </c>
    </row>
    <row r="3786" spans="1:7">
      <c r="A3786" s="219">
        <v>37373</v>
      </c>
      <c r="B3786" s="212" t="s">
        <v>5133</v>
      </c>
      <c r="C3786" s="219" t="s">
        <v>134</v>
      </c>
      <c r="D3786" s="219" t="s">
        <v>1699</v>
      </c>
      <c r="E3786" s="348">
        <f t="shared" si="58"/>
        <v>0.08</v>
      </c>
      <c r="F3786" s="220">
        <v>0.08</v>
      </c>
      <c r="G3786" s="220">
        <v>0.08</v>
      </c>
    </row>
    <row r="3787" spans="1:7">
      <c r="A3787" s="219">
        <v>40864</v>
      </c>
      <c r="B3787" s="212" t="s">
        <v>5134</v>
      </c>
      <c r="C3787" s="219" t="s">
        <v>426</v>
      </c>
      <c r="D3787" s="219" t="s">
        <v>1699</v>
      </c>
      <c r="E3787" s="348">
        <f t="shared" si="58"/>
        <v>15.46</v>
      </c>
      <c r="F3787" s="220">
        <v>15.46</v>
      </c>
      <c r="G3787" s="220">
        <v>15.46</v>
      </c>
    </row>
    <row r="3788" spans="1:7">
      <c r="A3788" s="219">
        <v>4734</v>
      </c>
      <c r="B3788" s="212" t="s">
        <v>1358</v>
      </c>
      <c r="C3788" s="219" t="s">
        <v>58</v>
      </c>
      <c r="D3788" s="219" t="s">
        <v>285</v>
      </c>
      <c r="E3788" s="348">
        <f t="shared" ref="E3788:E3851" si="59">IF(F3788=0,G3788,F3788)</f>
        <v>380.34</v>
      </c>
      <c r="F3788" s="220">
        <v>380.34</v>
      </c>
      <c r="G3788" s="220">
        <v>255.68</v>
      </c>
    </row>
    <row r="3789" spans="1:7">
      <c r="A3789" s="219">
        <v>6085</v>
      </c>
      <c r="B3789" s="212" t="s">
        <v>5135</v>
      </c>
      <c r="C3789" s="219" t="s">
        <v>168</v>
      </c>
      <c r="D3789" s="219" t="s">
        <v>1699</v>
      </c>
      <c r="E3789" s="348">
        <f t="shared" si="59"/>
        <v>12.16</v>
      </c>
      <c r="F3789" s="220">
        <v>12.16</v>
      </c>
      <c r="G3789" s="220">
        <v>11.51</v>
      </c>
    </row>
    <row r="3790" spans="1:7">
      <c r="A3790" s="219">
        <v>38396</v>
      </c>
      <c r="B3790" s="212" t="s">
        <v>5136</v>
      </c>
      <c r="C3790" s="219" t="s">
        <v>23</v>
      </c>
      <c r="D3790" s="219" t="s">
        <v>285</v>
      </c>
      <c r="E3790" s="348">
        <f t="shared" si="59"/>
        <v>518.04</v>
      </c>
      <c r="F3790" s="220">
        <v>518.04</v>
      </c>
      <c r="G3790" s="220">
        <v>797.26</v>
      </c>
    </row>
    <row r="3791" spans="1:7">
      <c r="A3791" s="219">
        <v>11622</v>
      </c>
      <c r="B3791" s="212" t="s">
        <v>5137</v>
      </c>
      <c r="C3791" s="219" t="s">
        <v>63</v>
      </c>
      <c r="D3791" s="219" t="s">
        <v>285</v>
      </c>
      <c r="E3791" s="348">
        <f t="shared" si="59"/>
        <v>75.62</v>
      </c>
      <c r="F3791" s="220">
        <v>75.62</v>
      </c>
      <c r="G3791" s="220">
        <v>75.31</v>
      </c>
    </row>
    <row r="3792" spans="1:7">
      <c r="A3792" s="219">
        <v>43143</v>
      </c>
      <c r="B3792" s="212" t="s">
        <v>5138</v>
      </c>
      <c r="C3792" s="219" t="s">
        <v>168</v>
      </c>
      <c r="D3792" s="219" t="s">
        <v>285</v>
      </c>
      <c r="E3792" s="348">
        <f t="shared" si="59"/>
        <v>28.56</v>
      </c>
      <c r="F3792" s="220">
        <v>28.56</v>
      </c>
      <c r="G3792" s="220">
        <v>28.44</v>
      </c>
    </row>
    <row r="3793" spans="1:7">
      <c r="A3793" s="219">
        <v>7317</v>
      </c>
      <c r="B3793" s="212" t="s">
        <v>5139</v>
      </c>
      <c r="C3793" s="219" t="s">
        <v>63</v>
      </c>
      <c r="D3793" s="219" t="s">
        <v>285</v>
      </c>
      <c r="E3793" s="348">
        <f t="shared" si="59"/>
        <v>37.47</v>
      </c>
      <c r="F3793" s="220">
        <v>37.47</v>
      </c>
      <c r="G3793" s="220">
        <v>37.450000000000003</v>
      </c>
    </row>
    <row r="3794" spans="1:7">
      <c r="A3794" s="219">
        <v>142</v>
      </c>
      <c r="B3794" s="212" t="s">
        <v>210</v>
      </c>
      <c r="C3794" s="219" t="s">
        <v>211</v>
      </c>
      <c r="D3794" s="219" t="s">
        <v>285</v>
      </c>
      <c r="E3794" s="348">
        <f t="shared" si="59"/>
        <v>35.68</v>
      </c>
      <c r="F3794" s="220">
        <v>35.68</v>
      </c>
      <c r="G3794" s="220">
        <v>35.54</v>
      </c>
    </row>
    <row r="3795" spans="1:7">
      <c r="A3795" s="219">
        <v>43142</v>
      </c>
      <c r="B3795" s="212" t="s">
        <v>352</v>
      </c>
      <c r="C3795" s="219" t="s">
        <v>168</v>
      </c>
      <c r="D3795" s="219" t="s">
        <v>285</v>
      </c>
      <c r="E3795" s="348">
        <f t="shared" si="59"/>
        <v>162.07</v>
      </c>
      <c r="F3795" s="220">
        <v>162.07</v>
      </c>
      <c r="G3795" s="220">
        <v>161.41999999999999</v>
      </c>
    </row>
    <row r="3796" spans="1:7">
      <c r="A3796" s="219">
        <v>38123</v>
      </c>
      <c r="B3796" s="212" t="s">
        <v>5140</v>
      </c>
      <c r="C3796" s="219" t="s">
        <v>63</v>
      </c>
      <c r="D3796" s="219" t="s">
        <v>285</v>
      </c>
      <c r="E3796" s="348">
        <f t="shared" si="59"/>
        <v>76.87</v>
      </c>
      <c r="F3796" s="220">
        <v>76.87</v>
      </c>
      <c r="G3796" s="220">
        <v>72.760000000000005</v>
      </c>
    </row>
    <row r="3797" spans="1:7">
      <c r="A3797" s="219">
        <v>42699</v>
      </c>
      <c r="B3797" s="212" t="s">
        <v>5141</v>
      </c>
      <c r="C3797" s="219" t="s">
        <v>23</v>
      </c>
      <c r="D3797" s="219" t="s">
        <v>285</v>
      </c>
      <c r="E3797" s="348">
        <f t="shared" si="59"/>
        <v>32.49</v>
      </c>
      <c r="F3797" s="220">
        <v>32.49</v>
      </c>
      <c r="G3797" s="220">
        <v>34.72</v>
      </c>
    </row>
    <row r="3798" spans="1:7">
      <c r="A3798" s="219">
        <v>37743</v>
      </c>
      <c r="B3798" s="212" t="s">
        <v>1221</v>
      </c>
      <c r="C3798" s="219" t="s">
        <v>23</v>
      </c>
      <c r="D3798" s="219" t="s">
        <v>285</v>
      </c>
      <c r="E3798" s="348">
        <f t="shared" si="59"/>
        <v>237841.37</v>
      </c>
      <c r="F3798" s="220"/>
      <c r="G3798" s="220">
        <v>237841.37</v>
      </c>
    </row>
    <row r="3799" spans="1:7">
      <c r="A3799" s="219">
        <v>37744</v>
      </c>
      <c r="B3799" s="212" t="s">
        <v>1238</v>
      </c>
      <c r="C3799" s="219" t="s">
        <v>23</v>
      </c>
      <c r="D3799" s="219" t="s">
        <v>285</v>
      </c>
      <c r="E3799" s="348">
        <f t="shared" si="59"/>
        <v>279656.7</v>
      </c>
      <c r="F3799" s="220"/>
      <c r="G3799" s="220">
        <v>279656.7</v>
      </c>
    </row>
    <row r="3800" spans="1:7">
      <c r="A3800" s="219">
        <v>37741</v>
      </c>
      <c r="B3800" s="212" t="s">
        <v>5142</v>
      </c>
      <c r="C3800" s="219" t="s">
        <v>23</v>
      </c>
      <c r="D3800" s="219" t="s">
        <v>285</v>
      </c>
      <c r="E3800" s="348">
        <f t="shared" si="59"/>
        <v>216267.85</v>
      </c>
      <c r="F3800" s="220"/>
      <c r="G3800" s="220">
        <v>216267.85</v>
      </c>
    </row>
    <row r="3801" spans="1:7">
      <c r="A3801" s="219">
        <v>39396</v>
      </c>
      <c r="B3801" s="212" t="s">
        <v>5143</v>
      </c>
      <c r="C3801" s="219" t="s">
        <v>23</v>
      </c>
      <c r="D3801" s="219" t="s">
        <v>285</v>
      </c>
      <c r="E3801" s="348">
        <f t="shared" si="59"/>
        <v>69.44</v>
      </c>
      <c r="F3801" s="220"/>
      <c r="G3801" s="220">
        <v>69.44</v>
      </c>
    </row>
    <row r="3802" spans="1:7">
      <c r="A3802" s="219">
        <v>39392</v>
      </c>
      <c r="B3802" s="212" t="s">
        <v>5144</v>
      </c>
      <c r="C3802" s="219" t="s">
        <v>23</v>
      </c>
      <c r="D3802" s="219" t="s">
        <v>285</v>
      </c>
      <c r="E3802" s="348">
        <f t="shared" si="59"/>
        <v>78.33</v>
      </c>
      <c r="F3802" s="220"/>
      <c r="G3802" s="220">
        <v>78.33</v>
      </c>
    </row>
    <row r="3803" spans="1:7">
      <c r="A3803" s="219">
        <v>39393</v>
      </c>
      <c r="B3803" s="212" t="s">
        <v>1538</v>
      </c>
      <c r="C3803" s="219" t="s">
        <v>23</v>
      </c>
      <c r="D3803" s="219" t="s">
        <v>285</v>
      </c>
      <c r="E3803" s="348">
        <f t="shared" si="59"/>
        <v>48.44</v>
      </c>
      <c r="F3803" s="220"/>
      <c r="G3803" s="220">
        <v>48.44</v>
      </c>
    </row>
    <row r="3804" spans="1:7">
      <c r="A3804" s="219">
        <v>39394</v>
      </c>
      <c r="B3804" s="212" t="s">
        <v>5145</v>
      </c>
      <c r="C3804" s="219" t="s">
        <v>23</v>
      </c>
      <c r="D3804" s="219" t="s">
        <v>285</v>
      </c>
      <c r="E3804" s="348">
        <f t="shared" si="59"/>
        <v>54.52</v>
      </c>
      <c r="F3804" s="220"/>
      <c r="G3804" s="220">
        <v>54.52</v>
      </c>
    </row>
    <row r="3805" spans="1:7">
      <c r="A3805" s="219">
        <v>39395</v>
      </c>
      <c r="B3805" s="212" t="s">
        <v>5146</v>
      </c>
      <c r="C3805" s="219" t="s">
        <v>23</v>
      </c>
      <c r="D3805" s="219" t="s">
        <v>285</v>
      </c>
      <c r="E3805" s="348">
        <f t="shared" si="59"/>
        <v>50.7</v>
      </c>
      <c r="F3805" s="220"/>
      <c r="G3805" s="220">
        <v>50.7</v>
      </c>
    </row>
    <row r="3806" spans="1:7">
      <c r="A3806" s="219">
        <v>14618</v>
      </c>
      <c r="B3806" s="212" t="s">
        <v>353</v>
      </c>
      <c r="C3806" s="219" t="s">
        <v>23</v>
      </c>
      <c r="D3806" s="219" t="s">
        <v>285</v>
      </c>
      <c r="E3806" s="348">
        <f t="shared" si="59"/>
        <v>1313.62</v>
      </c>
      <c r="F3806" s="220">
        <v>1313.62</v>
      </c>
      <c r="G3806" s="220">
        <v>1279.01</v>
      </c>
    </row>
    <row r="3807" spans="1:7">
      <c r="A3807" s="219">
        <v>40269</v>
      </c>
      <c r="B3807" s="212" t="s">
        <v>5147</v>
      </c>
      <c r="C3807" s="219" t="s">
        <v>23</v>
      </c>
      <c r="D3807" s="219" t="s">
        <v>285</v>
      </c>
      <c r="E3807" s="348">
        <f t="shared" si="59"/>
        <v>5292.5</v>
      </c>
      <c r="F3807" s="220">
        <v>5292.5</v>
      </c>
      <c r="G3807" s="220">
        <v>5153.07</v>
      </c>
    </row>
    <row r="3808" spans="1:7">
      <c r="A3808" s="219">
        <v>6110</v>
      </c>
      <c r="B3808" s="212" t="s">
        <v>5148</v>
      </c>
      <c r="C3808" s="219" t="s">
        <v>134</v>
      </c>
      <c r="D3808" s="219" t="s">
        <v>285</v>
      </c>
      <c r="E3808" s="348">
        <f t="shared" si="59"/>
        <v>22.48</v>
      </c>
      <c r="F3808" s="220">
        <v>22.48</v>
      </c>
      <c r="G3808" s="220">
        <v>25.27</v>
      </c>
    </row>
    <row r="3809" spans="1:7">
      <c r="A3809" s="219">
        <v>40910</v>
      </c>
      <c r="B3809" s="212" t="s">
        <v>5149</v>
      </c>
      <c r="C3809" s="219" t="s">
        <v>426</v>
      </c>
      <c r="D3809" s="219" t="s">
        <v>285</v>
      </c>
      <c r="E3809" s="348">
        <f t="shared" si="59"/>
        <v>3961.87</v>
      </c>
      <c r="F3809" s="220">
        <v>3961.87</v>
      </c>
      <c r="G3809" s="220">
        <v>4429.67</v>
      </c>
    </row>
    <row r="3810" spans="1:7">
      <c r="A3810" s="219">
        <v>6111</v>
      </c>
      <c r="B3810" s="212" t="s">
        <v>5150</v>
      </c>
      <c r="C3810" s="219" t="s">
        <v>134</v>
      </c>
      <c r="D3810" s="219" t="s">
        <v>1699</v>
      </c>
      <c r="E3810" s="348">
        <f t="shared" si="59"/>
        <v>14.4</v>
      </c>
      <c r="F3810" s="220">
        <v>14.4</v>
      </c>
      <c r="G3810" s="220">
        <v>20.49</v>
      </c>
    </row>
    <row r="3811" spans="1:7">
      <c r="A3811" s="219">
        <v>41084</v>
      </c>
      <c r="B3811" s="212" t="s">
        <v>5151</v>
      </c>
      <c r="C3811" s="219" t="s">
        <v>426</v>
      </c>
      <c r="D3811" s="219" t="s">
        <v>285</v>
      </c>
      <c r="E3811" s="348">
        <f t="shared" si="59"/>
        <v>2538.2399999999998</v>
      </c>
      <c r="F3811" s="220">
        <v>2538.2399999999998</v>
      </c>
      <c r="G3811" s="220">
        <v>3588.95</v>
      </c>
    </row>
    <row r="3812" spans="1:7">
      <c r="A3812" s="219">
        <v>44535</v>
      </c>
      <c r="B3812" s="212" t="s">
        <v>5152</v>
      </c>
      <c r="C3812" s="219" t="s">
        <v>58</v>
      </c>
      <c r="D3812" s="219" t="s">
        <v>285</v>
      </c>
      <c r="E3812" s="348">
        <f t="shared" si="59"/>
        <v>59.84</v>
      </c>
      <c r="F3812" s="220">
        <v>59.84</v>
      </c>
      <c r="G3812" s="220">
        <v>43.18</v>
      </c>
    </row>
    <row r="3813" spans="1:7">
      <c r="A3813" s="219">
        <v>44945</v>
      </c>
      <c r="B3813" s="212" t="s">
        <v>1480</v>
      </c>
      <c r="C3813" s="219" t="s">
        <v>23</v>
      </c>
      <c r="D3813" s="219" t="s">
        <v>1699</v>
      </c>
      <c r="E3813" s="348">
        <f t="shared" si="59"/>
        <v>8</v>
      </c>
      <c r="F3813" s="220">
        <v>8</v>
      </c>
      <c r="G3813" s="220">
        <v>10.39</v>
      </c>
    </row>
    <row r="3814" spans="1:7">
      <c r="A3814" s="219">
        <v>38637</v>
      </c>
      <c r="B3814" s="212" t="s">
        <v>5153</v>
      </c>
      <c r="C3814" s="219" t="s">
        <v>23</v>
      </c>
      <c r="D3814" s="219" t="s">
        <v>285</v>
      </c>
      <c r="E3814" s="348">
        <f t="shared" si="59"/>
        <v>254.13</v>
      </c>
      <c r="F3814" s="220">
        <v>254.13</v>
      </c>
      <c r="G3814" s="220">
        <v>219.94</v>
      </c>
    </row>
    <row r="3815" spans="1:7">
      <c r="A3815" s="219">
        <v>6150</v>
      </c>
      <c r="B3815" s="212" t="s">
        <v>5154</v>
      </c>
      <c r="C3815" s="219" t="s">
        <v>23</v>
      </c>
      <c r="D3815" s="219" t="s">
        <v>285</v>
      </c>
      <c r="E3815" s="348">
        <f t="shared" si="59"/>
        <v>257.23</v>
      </c>
      <c r="F3815" s="220">
        <v>257.23</v>
      </c>
      <c r="G3815" s="220">
        <v>222.63</v>
      </c>
    </row>
    <row r="3816" spans="1:7">
      <c r="A3816" s="219">
        <v>6136</v>
      </c>
      <c r="B3816" s="212" t="s">
        <v>5155</v>
      </c>
      <c r="C3816" s="219" t="s">
        <v>23</v>
      </c>
      <c r="D3816" s="219" t="s">
        <v>1699</v>
      </c>
      <c r="E3816" s="348">
        <f t="shared" si="59"/>
        <v>202.2</v>
      </c>
      <c r="F3816" s="220">
        <v>202.2</v>
      </c>
      <c r="G3816" s="220">
        <v>175</v>
      </c>
    </row>
    <row r="3817" spans="1:7">
      <c r="A3817" s="219">
        <v>38638</v>
      </c>
      <c r="B3817" s="212" t="s">
        <v>5156</v>
      </c>
      <c r="C3817" s="219" t="s">
        <v>23</v>
      </c>
      <c r="D3817" s="219" t="s">
        <v>285</v>
      </c>
      <c r="E3817" s="348">
        <f t="shared" si="59"/>
        <v>214.14</v>
      </c>
      <c r="F3817" s="220">
        <v>214.14</v>
      </c>
      <c r="G3817" s="220">
        <v>185.33</v>
      </c>
    </row>
    <row r="3818" spans="1:7">
      <c r="A3818" s="219">
        <v>20262</v>
      </c>
      <c r="B3818" s="212" t="s">
        <v>5157</v>
      </c>
      <c r="C3818" s="219" t="s">
        <v>23</v>
      </c>
      <c r="D3818" s="219" t="s">
        <v>285</v>
      </c>
      <c r="E3818" s="348">
        <f t="shared" si="59"/>
        <v>14.65</v>
      </c>
      <c r="F3818" s="220">
        <v>14.65</v>
      </c>
      <c r="G3818" s="220">
        <v>19.03</v>
      </c>
    </row>
    <row r="3819" spans="1:7">
      <c r="A3819" s="219">
        <v>6145</v>
      </c>
      <c r="B3819" s="212" t="s">
        <v>5158</v>
      </c>
      <c r="C3819" s="219" t="s">
        <v>23</v>
      </c>
      <c r="D3819" s="219" t="s">
        <v>285</v>
      </c>
      <c r="E3819" s="348">
        <f t="shared" si="59"/>
        <v>16.18</v>
      </c>
      <c r="F3819" s="220">
        <v>16.18</v>
      </c>
      <c r="G3819" s="220">
        <v>21.02</v>
      </c>
    </row>
    <row r="3820" spans="1:7">
      <c r="A3820" s="219">
        <v>6149</v>
      </c>
      <c r="B3820" s="212" t="s">
        <v>5159</v>
      </c>
      <c r="C3820" s="219" t="s">
        <v>23</v>
      </c>
      <c r="D3820" s="219" t="s">
        <v>285</v>
      </c>
      <c r="E3820" s="348">
        <f t="shared" si="59"/>
        <v>10.7</v>
      </c>
      <c r="F3820" s="220">
        <v>10.7</v>
      </c>
      <c r="G3820" s="220">
        <v>13.89</v>
      </c>
    </row>
    <row r="3821" spans="1:7">
      <c r="A3821" s="219">
        <v>6146</v>
      </c>
      <c r="B3821" s="212" t="s">
        <v>5160</v>
      </c>
      <c r="C3821" s="219" t="s">
        <v>23</v>
      </c>
      <c r="D3821" s="219" t="s">
        <v>285</v>
      </c>
      <c r="E3821" s="348">
        <f t="shared" si="59"/>
        <v>15.38</v>
      </c>
      <c r="F3821" s="220">
        <v>15.38</v>
      </c>
      <c r="G3821" s="220">
        <v>19.97</v>
      </c>
    </row>
    <row r="3822" spans="1:7">
      <c r="A3822" s="219">
        <v>44536</v>
      </c>
      <c r="B3822" s="212" t="s">
        <v>5161</v>
      </c>
      <c r="C3822" s="219" t="s">
        <v>63</v>
      </c>
      <c r="D3822" s="219" t="s">
        <v>285</v>
      </c>
      <c r="E3822" s="348">
        <f t="shared" si="59"/>
        <v>3</v>
      </c>
      <c r="F3822" s="220">
        <v>3</v>
      </c>
      <c r="G3822" s="220">
        <v>2.99</v>
      </c>
    </row>
    <row r="3823" spans="1:7">
      <c r="A3823" s="219">
        <v>39961</v>
      </c>
      <c r="B3823" s="212" t="s">
        <v>208</v>
      </c>
      <c r="C3823" s="219" t="s">
        <v>23</v>
      </c>
      <c r="D3823" s="219" t="s">
        <v>285</v>
      </c>
      <c r="E3823" s="348">
        <f t="shared" si="59"/>
        <v>23.57</v>
      </c>
      <c r="F3823" s="220">
        <v>23.57</v>
      </c>
      <c r="G3823" s="220">
        <v>23.48</v>
      </c>
    </row>
    <row r="3824" spans="1:7">
      <c r="A3824" s="219">
        <v>42433</v>
      </c>
      <c r="B3824" s="212" t="s">
        <v>5162</v>
      </c>
      <c r="C3824" s="219" t="s">
        <v>23</v>
      </c>
      <c r="D3824" s="219" t="s">
        <v>285</v>
      </c>
      <c r="E3824" s="348">
        <f t="shared" si="59"/>
        <v>4789.18</v>
      </c>
      <c r="F3824" s="220"/>
      <c r="G3824" s="220">
        <v>4789.18</v>
      </c>
    </row>
    <row r="3825" spans="1:7">
      <c r="A3825" s="219">
        <v>42434</v>
      </c>
      <c r="B3825" s="212" t="s">
        <v>5163</v>
      </c>
      <c r="C3825" s="219" t="s">
        <v>23</v>
      </c>
      <c r="D3825" s="219" t="s">
        <v>285</v>
      </c>
      <c r="E3825" s="348">
        <f t="shared" si="59"/>
        <v>5175.3999999999996</v>
      </c>
      <c r="F3825" s="220"/>
      <c r="G3825" s="220">
        <v>5175.3999999999996</v>
      </c>
    </row>
    <row r="3826" spans="1:7">
      <c r="A3826" s="219">
        <v>42435</v>
      </c>
      <c r="B3826" s="212" t="s">
        <v>5164</v>
      </c>
      <c r="C3826" s="219" t="s">
        <v>23</v>
      </c>
      <c r="D3826" s="219" t="s">
        <v>285</v>
      </c>
      <c r="E3826" s="348">
        <f t="shared" si="59"/>
        <v>2580.7800000000002</v>
      </c>
      <c r="F3826" s="220"/>
      <c r="G3826" s="220">
        <v>2580.7800000000002</v>
      </c>
    </row>
    <row r="3827" spans="1:7">
      <c r="A3827" s="219">
        <v>38061</v>
      </c>
      <c r="B3827" s="212" t="s">
        <v>5165</v>
      </c>
      <c r="C3827" s="219" t="s">
        <v>23</v>
      </c>
      <c r="D3827" s="219" t="s">
        <v>285</v>
      </c>
      <c r="E3827" s="348">
        <f t="shared" si="59"/>
        <v>48.65</v>
      </c>
      <c r="F3827" s="220">
        <v>48.65</v>
      </c>
      <c r="G3827" s="220">
        <v>48.81</v>
      </c>
    </row>
    <row r="3828" spans="1:7">
      <c r="A3828" s="219">
        <v>20250</v>
      </c>
      <c r="B3828" s="212" t="s">
        <v>5166</v>
      </c>
      <c r="C3828" s="219" t="s">
        <v>63</v>
      </c>
      <c r="D3828" s="219" t="s">
        <v>1699</v>
      </c>
      <c r="E3828" s="348">
        <f t="shared" si="59"/>
        <v>22.15</v>
      </c>
      <c r="F3828" s="220">
        <v>22.15</v>
      </c>
      <c r="G3828" s="220">
        <v>25.11</v>
      </c>
    </row>
    <row r="3829" spans="1:7">
      <c r="A3829" s="219">
        <v>13388</v>
      </c>
      <c r="B3829" s="212" t="s">
        <v>1360</v>
      </c>
      <c r="C3829" s="219" t="s">
        <v>63</v>
      </c>
      <c r="D3829" s="219" t="s">
        <v>285</v>
      </c>
      <c r="E3829" s="348">
        <f t="shared" si="59"/>
        <v>120.68</v>
      </c>
      <c r="F3829" s="220">
        <v>120.68</v>
      </c>
      <c r="G3829" s="220">
        <v>252.27</v>
      </c>
    </row>
    <row r="3830" spans="1:7">
      <c r="A3830" s="219">
        <v>39914</v>
      </c>
      <c r="B3830" s="212" t="s">
        <v>5167</v>
      </c>
      <c r="C3830" s="219" t="s">
        <v>63</v>
      </c>
      <c r="D3830" s="219" t="s">
        <v>285</v>
      </c>
      <c r="E3830" s="348">
        <f t="shared" si="59"/>
        <v>249.42</v>
      </c>
      <c r="F3830" s="220"/>
      <c r="G3830" s="220">
        <v>249.42</v>
      </c>
    </row>
    <row r="3831" spans="1:7">
      <c r="A3831" s="219">
        <v>12732</v>
      </c>
      <c r="B3831" s="212" t="s">
        <v>5168</v>
      </c>
      <c r="C3831" s="219" t="s">
        <v>23</v>
      </c>
      <c r="D3831" s="219" t="s">
        <v>285</v>
      </c>
      <c r="E3831" s="348">
        <f t="shared" si="59"/>
        <v>287.8</v>
      </c>
      <c r="F3831" s="220"/>
      <c r="G3831" s="220">
        <v>287.8</v>
      </c>
    </row>
    <row r="3832" spans="1:7">
      <c r="A3832" s="219">
        <v>6160</v>
      </c>
      <c r="B3832" s="212" t="s">
        <v>5169</v>
      </c>
      <c r="C3832" s="219" t="s">
        <v>134</v>
      </c>
      <c r="D3832" s="219" t="s">
        <v>1699</v>
      </c>
      <c r="E3832" s="348">
        <f t="shared" si="59"/>
        <v>22.48</v>
      </c>
      <c r="F3832" s="220">
        <v>22.48</v>
      </c>
      <c r="G3832" s="220">
        <v>29.15</v>
      </c>
    </row>
    <row r="3833" spans="1:7">
      <c r="A3833" s="219">
        <v>41087</v>
      </c>
      <c r="B3833" s="212" t="s">
        <v>5170</v>
      </c>
      <c r="C3833" s="219" t="s">
        <v>426</v>
      </c>
      <c r="D3833" s="219" t="s">
        <v>285</v>
      </c>
      <c r="E3833" s="348">
        <f t="shared" si="59"/>
        <v>3961.87</v>
      </c>
      <c r="F3833" s="220">
        <v>3961.87</v>
      </c>
      <c r="G3833" s="220">
        <v>5106.05</v>
      </c>
    </row>
    <row r="3834" spans="1:7">
      <c r="A3834" s="219">
        <v>6166</v>
      </c>
      <c r="B3834" s="212" t="s">
        <v>5171</v>
      </c>
      <c r="C3834" s="219" t="s">
        <v>134</v>
      </c>
      <c r="D3834" s="219" t="s">
        <v>285</v>
      </c>
      <c r="E3834" s="348">
        <f t="shared" si="59"/>
        <v>26.41</v>
      </c>
      <c r="F3834" s="220">
        <v>26.41</v>
      </c>
      <c r="G3834" s="220">
        <v>31.41</v>
      </c>
    </row>
    <row r="3835" spans="1:7">
      <c r="A3835" s="219">
        <v>41088</v>
      </c>
      <c r="B3835" s="212" t="s">
        <v>5172</v>
      </c>
      <c r="C3835" s="219" t="s">
        <v>426</v>
      </c>
      <c r="D3835" s="219" t="s">
        <v>285</v>
      </c>
      <c r="E3835" s="348">
        <f t="shared" si="59"/>
        <v>4655.6899999999996</v>
      </c>
      <c r="F3835" s="220">
        <v>4655.6899999999996</v>
      </c>
      <c r="G3835" s="220">
        <v>5502.64</v>
      </c>
    </row>
    <row r="3836" spans="1:7">
      <c r="A3836" s="219">
        <v>20232</v>
      </c>
      <c r="B3836" s="212" t="s">
        <v>543</v>
      </c>
      <c r="C3836" s="219" t="s">
        <v>65</v>
      </c>
      <c r="D3836" s="219" t="s">
        <v>285</v>
      </c>
      <c r="E3836" s="348">
        <f t="shared" si="59"/>
        <v>82.8</v>
      </c>
      <c r="F3836" s="220">
        <v>82.8</v>
      </c>
      <c r="G3836" s="220">
        <v>104.29</v>
      </c>
    </row>
    <row r="3837" spans="1:7">
      <c r="A3837" s="219">
        <v>10856</v>
      </c>
      <c r="B3837" s="212" t="s">
        <v>5173</v>
      </c>
      <c r="C3837" s="219" t="s">
        <v>65</v>
      </c>
      <c r="D3837" s="219" t="s">
        <v>285</v>
      </c>
      <c r="E3837" s="348">
        <f t="shared" si="59"/>
        <v>103.78</v>
      </c>
      <c r="F3837" s="220"/>
      <c r="G3837" s="220">
        <v>103.78</v>
      </c>
    </row>
    <row r="3838" spans="1:7">
      <c r="A3838" s="219">
        <v>4828</v>
      </c>
      <c r="B3838" s="212" t="s">
        <v>5174</v>
      </c>
      <c r="C3838" s="219" t="s">
        <v>65</v>
      </c>
      <c r="D3838" s="219" t="s">
        <v>285</v>
      </c>
      <c r="E3838" s="348">
        <f t="shared" si="59"/>
        <v>105.73</v>
      </c>
      <c r="F3838" s="220">
        <v>105.73</v>
      </c>
      <c r="G3838" s="220">
        <v>76.41</v>
      </c>
    </row>
    <row r="3839" spans="1:7">
      <c r="A3839" s="219">
        <v>20249</v>
      </c>
      <c r="B3839" s="212" t="s">
        <v>5175</v>
      </c>
      <c r="C3839" s="219" t="s">
        <v>65</v>
      </c>
      <c r="D3839" s="219" t="s">
        <v>285</v>
      </c>
      <c r="E3839" s="348">
        <f t="shared" si="59"/>
        <v>57.89</v>
      </c>
      <c r="F3839" s="220">
        <v>57.89</v>
      </c>
      <c r="G3839" s="220">
        <v>41.84</v>
      </c>
    </row>
    <row r="3840" spans="1:7">
      <c r="A3840" s="219">
        <v>11609</v>
      </c>
      <c r="B3840" s="212" t="s">
        <v>5176</v>
      </c>
      <c r="C3840" s="219" t="s">
        <v>168</v>
      </c>
      <c r="D3840" s="219" t="s">
        <v>285</v>
      </c>
      <c r="E3840" s="348">
        <f t="shared" si="59"/>
        <v>12.56</v>
      </c>
      <c r="F3840" s="220">
        <v>12.56</v>
      </c>
      <c r="G3840" s="220">
        <v>12.51</v>
      </c>
    </row>
    <row r="3841" spans="1:7">
      <c r="A3841" s="219">
        <v>20083</v>
      </c>
      <c r="B3841" s="212" t="s">
        <v>354</v>
      </c>
      <c r="C3841" s="219" t="s">
        <v>23</v>
      </c>
      <c r="D3841" s="219" t="s">
        <v>285</v>
      </c>
      <c r="E3841" s="348">
        <f t="shared" si="59"/>
        <v>76.19</v>
      </c>
      <c r="F3841" s="220">
        <v>76.19</v>
      </c>
      <c r="G3841" s="220">
        <v>64.680000000000007</v>
      </c>
    </row>
    <row r="3842" spans="1:7">
      <c r="A3842" s="219">
        <v>10691</v>
      </c>
      <c r="B3842" s="212" t="s">
        <v>5177</v>
      </c>
      <c r="C3842" s="219" t="s">
        <v>168</v>
      </c>
      <c r="D3842" s="219" t="s">
        <v>285</v>
      </c>
      <c r="E3842" s="348">
        <f t="shared" si="59"/>
        <v>52.2</v>
      </c>
      <c r="F3842" s="220"/>
      <c r="G3842" s="220">
        <v>52.2</v>
      </c>
    </row>
    <row r="3843" spans="1:7">
      <c r="A3843" s="219">
        <v>12295</v>
      </c>
      <c r="B3843" s="212" t="s">
        <v>5178</v>
      </c>
      <c r="C3843" s="219" t="s">
        <v>23</v>
      </c>
      <c r="D3843" s="219" t="s">
        <v>285</v>
      </c>
      <c r="E3843" s="348">
        <f t="shared" si="59"/>
        <v>2.23</v>
      </c>
      <c r="F3843" s="220">
        <v>2.23</v>
      </c>
      <c r="G3843" s="220">
        <v>3.08</v>
      </c>
    </row>
    <row r="3844" spans="1:7">
      <c r="A3844" s="219">
        <v>12296</v>
      </c>
      <c r="B3844" s="212" t="s">
        <v>5179</v>
      </c>
      <c r="C3844" s="219" t="s">
        <v>23</v>
      </c>
      <c r="D3844" s="219" t="s">
        <v>285</v>
      </c>
      <c r="E3844" s="348">
        <f t="shared" si="59"/>
        <v>2.89</v>
      </c>
      <c r="F3844" s="220">
        <v>2.89</v>
      </c>
      <c r="G3844" s="220">
        <v>3.98</v>
      </c>
    </row>
    <row r="3845" spans="1:7">
      <c r="A3845" s="219">
        <v>12294</v>
      </c>
      <c r="B3845" s="212" t="s">
        <v>5180</v>
      </c>
      <c r="C3845" s="219" t="s">
        <v>23</v>
      </c>
      <c r="D3845" s="219" t="s">
        <v>285</v>
      </c>
      <c r="E3845" s="348">
        <f t="shared" si="59"/>
        <v>6.94</v>
      </c>
      <c r="F3845" s="220">
        <v>6.94</v>
      </c>
      <c r="G3845" s="220">
        <v>9.57</v>
      </c>
    </row>
    <row r="3846" spans="1:7">
      <c r="A3846" s="219">
        <v>14543</v>
      </c>
      <c r="B3846" s="212" t="s">
        <v>5181</v>
      </c>
      <c r="C3846" s="219" t="s">
        <v>23</v>
      </c>
      <c r="D3846" s="219" t="s">
        <v>285</v>
      </c>
      <c r="E3846" s="348">
        <f t="shared" si="59"/>
        <v>4.95</v>
      </c>
      <c r="F3846" s="220">
        <v>4.95</v>
      </c>
      <c r="G3846" s="220">
        <v>6.83</v>
      </c>
    </row>
    <row r="3847" spans="1:7">
      <c r="A3847" s="219">
        <v>13329</v>
      </c>
      <c r="B3847" s="212" t="s">
        <v>5182</v>
      </c>
      <c r="C3847" s="219" t="s">
        <v>23</v>
      </c>
      <c r="D3847" s="219" t="s">
        <v>1699</v>
      </c>
      <c r="E3847" s="348">
        <f t="shared" si="59"/>
        <v>2.91</v>
      </c>
      <c r="F3847" s="220">
        <v>2.91</v>
      </c>
      <c r="G3847" s="220">
        <v>4.01</v>
      </c>
    </row>
    <row r="3848" spans="1:7">
      <c r="A3848" s="219">
        <v>21047</v>
      </c>
      <c r="B3848" s="212" t="s">
        <v>5183</v>
      </c>
      <c r="C3848" s="219" t="s">
        <v>23</v>
      </c>
      <c r="D3848" s="219" t="s">
        <v>285</v>
      </c>
      <c r="E3848" s="348">
        <f t="shared" si="59"/>
        <v>42.18</v>
      </c>
      <c r="F3848" s="220">
        <v>42.18</v>
      </c>
      <c r="G3848" s="220">
        <v>48.33</v>
      </c>
    </row>
    <row r="3849" spans="1:7">
      <c r="A3849" s="219">
        <v>21042</v>
      </c>
      <c r="B3849" s="212" t="s">
        <v>5184</v>
      </c>
      <c r="C3849" s="219" t="s">
        <v>23</v>
      </c>
      <c r="D3849" s="219" t="s">
        <v>285</v>
      </c>
      <c r="E3849" s="348">
        <f t="shared" si="59"/>
        <v>32.51</v>
      </c>
      <c r="F3849" s="220">
        <v>32.51</v>
      </c>
      <c r="G3849" s="220">
        <v>37.25</v>
      </c>
    </row>
    <row r="3850" spans="1:7">
      <c r="A3850" s="219">
        <v>21043</v>
      </c>
      <c r="B3850" s="212" t="s">
        <v>5185</v>
      </c>
      <c r="C3850" s="219" t="s">
        <v>23</v>
      </c>
      <c r="D3850" s="219" t="s">
        <v>285</v>
      </c>
      <c r="E3850" s="348">
        <f t="shared" si="59"/>
        <v>41.07</v>
      </c>
      <c r="F3850" s="220">
        <v>41.07</v>
      </c>
      <c r="G3850" s="220">
        <v>47.06</v>
      </c>
    </row>
    <row r="3851" spans="1:7">
      <c r="A3851" s="219">
        <v>21044</v>
      </c>
      <c r="B3851" s="212" t="s">
        <v>5186</v>
      </c>
      <c r="C3851" s="219" t="s">
        <v>23</v>
      </c>
      <c r="D3851" s="219" t="s">
        <v>285</v>
      </c>
      <c r="E3851" s="348">
        <f t="shared" si="59"/>
        <v>28.61</v>
      </c>
      <c r="F3851" s="220">
        <v>28.61</v>
      </c>
      <c r="G3851" s="220">
        <v>32.78</v>
      </c>
    </row>
    <row r="3852" spans="1:7">
      <c r="A3852" s="219">
        <v>21045</v>
      </c>
      <c r="B3852" s="212" t="s">
        <v>5187</v>
      </c>
      <c r="C3852" s="219" t="s">
        <v>23</v>
      </c>
      <c r="D3852" s="219" t="s">
        <v>285</v>
      </c>
      <c r="E3852" s="348">
        <f t="shared" ref="E3852:E3915" si="60">IF(F3852=0,G3852,F3852)</f>
        <v>39.19</v>
      </c>
      <c r="F3852" s="220">
        <v>39.19</v>
      </c>
      <c r="G3852" s="220">
        <v>44.9</v>
      </c>
    </row>
    <row r="3853" spans="1:7">
      <c r="A3853" s="219">
        <v>21041</v>
      </c>
      <c r="B3853" s="212" t="s">
        <v>5188</v>
      </c>
      <c r="C3853" s="219" t="s">
        <v>23</v>
      </c>
      <c r="D3853" s="219" t="s">
        <v>285</v>
      </c>
      <c r="E3853" s="348">
        <f t="shared" si="60"/>
        <v>33.799999999999997</v>
      </c>
      <c r="F3853" s="220">
        <v>33.799999999999997</v>
      </c>
      <c r="G3853" s="220">
        <v>38.72</v>
      </c>
    </row>
    <row r="3854" spans="1:7">
      <c r="A3854" s="219">
        <v>21040</v>
      </c>
      <c r="B3854" s="212" t="s">
        <v>5189</v>
      </c>
      <c r="C3854" s="219" t="s">
        <v>23</v>
      </c>
      <c r="D3854" s="219" t="s">
        <v>1699</v>
      </c>
      <c r="E3854" s="348">
        <f t="shared" si="60"/>
        <v>28</v>
      </c>
      <c r="F3854" s="220">
        <v>28</v>
      </c>
      <c r="G3854" s="220">
        <v>32.08</v>
      </c>
    </row>
    <row r="3855" spans="1:7">
      <c r="A3855" s="219">
        <v>14149</v>
      </c>
      <c r="B3855" s="212" t="s">
        <v>5190</v>
      </c>
      <c r="C3855" s="219" t="s">
        <v>179</v>
      </c>
      <c r="D3855" s="219" t="s">
        <v>285</v>
      </c>
      <c r="E3855" s="348">
        <f t="shared" si="60"/>
        <v>211.37</v>
      </c>
      <c r="F3855" s="220"/>
      <c r="G3855" s="220">
        <v>211.37</v>
      </c>
    </row>
    <row r="3856" spans="1:7">
      <c r="A3856" s="219">
        <v>38099</v>
      </c>
      <c r="B3856" s="212" t="s">
        <v>193</v>
      </c>
      <c r="C3856" s="219" t="s">
        <v>23</v>
      </c>
      <c r="D3856" s="219" t="s">
        <v>285</v>
      </c>
      <c r="E3856" s="348">
        <f t="shared" si="60"/>
        <v>1.34</v>
      </c>
      <c r="F3856" s="220">
        <v>1.34</v>
      </c>
      <c r="G3856" s="220">
        <v>1.59</v>
      </c>
    </row>
    <row r="3857" spans="1:7">
      <c r="A3857" s="219">
        <v>38100</v>
      </c>
      <c r="B3857" s="212" t="s">
        <v>5191</v>
      </c>
      <c r="C3857" s="219" t="s">
        <v>23</v>
      </c>
      <c r="D3857" s="219" t="s">
        <v>285</v>
      </c>
      <c r="E3857" s="348">
        <f t="shared" si="60"/>
        <v>2.19</v>
      </c>
      <c r="F3857" s="220">
        <v>2.19</v>
      </c>
      <c r="G3857" s="220">
        <v>2.61</v>
      </c>
    </row>
    <row r="3858" spans="1:7">
      <c r="A3858" s="219">
        <v>7576</v>
      </c>
      <c r="B3858" s="212" t="s">
        <v>5192</v>
      </c>
      <c r="C3858" s="219" t="s">
        <v>23</v>
      </c>
      <c r="D3858" s="219" t="s">
        <v>285</v>
      </c>
      <c r="E3858" s="348">
        <f t="shared" si="60"/>
        <v>209.46</v>
      </c>
      <c r="F3858" s="220">
        <v>209.46</v>
      </c>
      <c r="G3858" s="220">
        <v>141.30000000000001</v>
      </c>
    </row>
    <row r="3859" spans="1:7">
      <c r="A3859" s="219">
        <v>3384</v>
      </c>
      <c r="B3859" s="212" t="s">
        <v>5193</v>
      </c>
      <c r="C3859" s="219" t="s">
        <v>23</v>
      </c>
      <c r="D3859" s="219" t="s">
        <v>285</v>
      </c>
      <c r="E3859" s="348">
        <f t="shared" si="60"/>
        <v>8.1999999999999993</v>
      </c>
      <c r="F3859" s="220">
        <v>8.1999999999999993</v>
      </c>
      <c r="G3859" s="220">
        <v>10.7</v>
      </c>
    </row>
    <row r="3860" spans="1:7">
      <c r="A3860" s="219">
        <v>7572</v>
      </c>
      <c r="B3860" s="212" t="s">
        <v>5194</v>
      </c>
      <c r="C3860" s="219" t="s">
        <v>23</v>
      </c>
      <c r="D3860" s="219" t="s">
        <v>285</v>
      </c>
      <c r="E3860" s="348">
        <f t="shared" si="60"/>
        <v>7.95</v>
      </c>
      <c r="F3860" s="220">
        <v>7.95</v>
      </c>
      <c r="G3860" s="220">
        <v>7.98</v>
      </c>
    </row>
    <row r="3861" spans="1:7">
      <c r="A3861" s="219">
        <v>3396</v>
      </c>
      <c r="B3861" s="212" t="s">
        <v>5195</v>
      </c>
      <c r="C3861" s="219" t="s">
        <v>23</v>
      </c>
      <c r="D3861" s="219" t="s">
        <v>285</v>
      </c>
      <c r="E3861" s="348">
        <f t="shared" si="60"/>
        <v>5.38</v>
      </c>
      <c r="F3861" s="220">
        <v>5.38</v>
      </c>
      <c r="G3861" s="220">
        <v>5.39</v>
      </c>
    </row>
    <row r="3862" spans="1:7">
      <c r="A3862" s="219">
        <v>37590</v>
      </c>
      <c r="B3862" s="212" t="s">
        <v>1504</v>
      </c>
      <c r="C3862" s="219" t="s">
        <v>23</v>
      </c>
      <c r="D3862" s="219" t="s">
        <v>285</v>
      </c>
      <c r="E3862" s="348">
        <f t="shared" si="60"/>
        <v>16.86</v>
      </c>
      <c r="F3862" s="220"/>
      <c r="G3862" s="220">
        <v>16.86</v>
      </c>
    </row>
    <row r="3863" spans="1:7">
      <c r="A3863" s="219">
        <v>37591</v>
      </c>
      <c r="B3863" s="212" t="s">
        <v>1501</v>
      </c>
      <c r="C3863" s="219" t="s">
        <v>23</v>
      </c>
      <c r="D3863" s="219" t="s">
        <v>285</v>
      </c>
      <c r="E3863" s="348">
        <f t="shared" si="60"/>
        <v>20.27</v>
      </c>
      <c r="F3863" s="220"/>
      <c r="G3863" s="220">
        <v>20.27</v>
      </c>
    </row>
    <row r="3864" spans="1:7">
      <c r="A3864" s="219">
        <v>12626</v>
      </c>
      <c r="B3864" s="212" t="s">
        <v>5196</v>
      </c>
      <c r="C3864" s="219" t="s">
        <v>23</v>
      </c>
      <c r="D3864" s="219" t="s">
        <v>285</v>
      </c>
      <c r="E3864" s="348">
        <f t="shared" si="60"/>
        <v>41.1</v>
      </c>
      <c r="F3864" s="220">
        <v>41.1</v>
      </c>
      <c r="G3864" s="220">
        <v>43.93</v>
      </c>
    </row>
    <row r="3865" spans="1:7">
      <c r="A3865" s="219">
        <v>11033</v>
      </c>
      <c r="B3865" s="212" t="s">
        <v>1642</v>
      </c>
      <c r="C3865" s="219" t="s">
        <v>23</v>
      </c>
      <c r="D3865" s="219" t="s">
        <v>285</v>
      </c>
      <c r="E3865" s="348">
        <f t="shared" si="60"/>
        <v>6.28</v>
      </c>
      <c r="F3865" s="220">
        <v>6.28</v>
      </c>
      <c r="G3865" s="220">
        <v>7.38</v>
      </c>
    </row>
    <row r="3866" spans="1:7">
      <c r="A3866" s="219">
        <v>390</v>
      </c>
      <c r="B3866" s="212" t="s">
        <v>5197</v>
      </c>
      <c r="C3866" s="219" t="s">
        <v>23</v>
      </c>
      <c r="D3866" s="219" t="s">
        <v>285</v>
      </c>
      <c r="E3866" s="348">
        <f t="shared" si="60"/>
        <v>9.73</v>
      </c>
      <c r="F3866" s="220">
        <v>9.73</v>
      </c>
      <c r="G3866" s="220">
        <v>9.76</v>
      </c>
    </row>
    <row r="3867" spans="1:7">
      <c r="A3867" s="219">
        <v>42436</v>
      </c>
      <c r="B3867" s="212" t="s">
        <v>5198</v>
      </c>
      <c r="C3867" s="219" t="s">
        <v>23</v>
      </c>
      <c r="D3867" s="219" t="s">
        <v>285</v>
      </c>
      <c r="E3867" s="348">
        <f t="shared" si="60"/>
        <v>2701.34</v>
      </c>
      <c r="F3867" s="220"/>
      <c r="G3867" s="220">
        <v>2701.34</v>
      </c>
    </row>
    <row r="3868" spans="1:7">
      <c r="A3868" s="219">
        <v>6194</v>
      </c>
      <c r="B3868" s="212" t="s">
        <v>1421</v>
      </c>
      <c r="C3868" s="219" t="s">
        <v>65</v>
      </c>
      <c r="D3868" s="219" t="s">
        <v>285</v>
      </c>
      <c r="E3868" s="348">
        <f t="shared" si="60"/>
        <v>7.32</v>
      </c>
      <c r="F3868" s="220">
        <v>7.32</v>
      </c>
      <c r="G3868" s="220">
        <v>5.25</v>
      </c>
    </row>
    <row r="3869" spans="1:7">
      <c r="A3869" s="219">
        <v>10567</v>
      </c>
      <c r="B3869" s="212" t="s">
        <v>1205</v>
      </c>
      <c r="C3869" s="219" t="s">
        <v>65</v>
      </c>
      <c r="D3869" s="219" t="s">
        <v>285</v>
      </c>
      <c r="E3869" s="348">
        <f t="shared" si="60"/>
        <v>11.58</v>
      </c>
      <c r="F3869" s="220">
        <v>11.58</v>
      </c>
      <c r="G3869" s="220">
        <v>8.32</v>
      </c>
    </row>
    <row r="3870" spans="1:7">
      <c r="A3870" s="219">
        <v>6212</v>
      </c>
      <c r="B3870" s="212" t="s">
        <v>1247</v>
      </c>
      <c r="C3870" s="219" t="s">
        <v>65</v>
      </c>
      <c r="D3870" s="219" t="s">
        <v>1699</v>
      </c>
      <c r="E3870" s="348">
        <f t="shared" si="60"/>
        <v>17</v>
      </c>
      <c r="F3870" s="220">
        <v>17</v>
      </c>
      <c r="G3870" s="220">
        <v>12.21</v>
      </c>
    </row>
    <row r="3871" spans="1:7">
      <c r="A3871" s="219">
        <v>3993</v>
      </c>
      <c r="B3871" s="212" t="s">
        <v>5199</v>
      </c>
      <c r="C3871" s="219" t="s">
        <v>53</v>
      </c>
      <c r="D3871" s="219" t="s">
        <v>285</v>
      </c>
      <c r="E3871" s="348">
        <f t="shared" si="60"/>
        <v>100.47</v>
      </c>
      <c r="F3871" s="220">
        <v>100.47</v>
      </c>
      <c r="G3871" s="220">
        <v>137.01</v>
      </c>
    </row>
    <row r="3872" spans="1:7">
      <c r="A3872" s="219">
        <v>3990</v>
      </c>
      <c r="B3872" s="212" t="s">
        <v>5200</v>
      </c>
      <c r="C3872" s="219" t="s">
        <v>65</v>
      </c>
      <c r="D3872" s="219" t="s">
        <v>285</v>
      </c>
      <c r="E3872" s="348">
        <f t="shared" si="60"/>
        <v>18.899999999999999</v>
      </c>
      <c r="F3872" s="220">
        <v>18.899999999999999</v>
      </c>
      <c r="G3872" s="220">
        <v>25.78</v>
      </c>
    </row>
    <row r="3873" spans="1:7">
      <c r="A3873" s="219">
        <v>3992</v>
      </c>
      <c r="B3873" s="212" t="s">
        <v>5201</v>
      </c>
      <c r="C3873" s="219" t="s">
        <v>65</v>
      </c>
      <c r="D3873" s="219" t="s">
        <v>285</v>
      </c>
      <c r="E3873" s="348">
        <f t="shared" si="60"/>
        <v>25.52</v>
      </c>
      <c r="F3873" s="220">
        <v>25.52</v>
      </c>
      <c r="G3873" s="220">
        <v>34.799999999999997</v>
      </c>
    </row>
    <row r="3874" spans="1:7">
      <c r="A3874" s="219">
        <v>6178</v>
      </c>
      <c r="B3874" s="212" t="s">
        <v>5202</v>
      </c>
      <c r="C3874" s="219" t="s">
        <v>53</v>
      </c>
      <c r="D3874" s="219" t="s">
        <v>285</v>
      </c>
      <c r="E3874" s="348">
        <f t="shared" si="60"/>
        <v>231.64</v>
      </c>
      <c r="F3874" s="220">
        <v>231.64</v>
      </c>
      <c r="G3874" s="220">
        <v>354.76</v>
      </c>
    </row>
    <row r="3875" spans="1:7">
      <c r="A3875" s="219">
        <v>6180</v>
      </c>
      <c r="B3875" s="212" t="s">
        <v>5203</v>
      </c>
      <c r="C3875" s="219" t="s">
        <v>53</v>
      </c>
      <c r="D3875" s="219" t="s">
        <v>1699</v>
      </c>
      <c r="E3875" s="348">
        <f t="shared" si="60"/>
        <v>250</v>
      </c>
      <c r="F3875" s="220">
        <v>250</v>
      </c>
      <c r="G3875" s="220">
        <v>382.88</v>
      </c>
    </row>
    <row r="3876" spans="1:7">
      <c r="A3876" s="219">
        <v>6182</v>
      </c>
      <c r="B3876" s="212" t="s">
        <v>5204</v>
      </c>
      <c r="C3876" s="219" t="s">
        <v>53</v>
      </c>
      <c r="D3876" s="219" t="s">
        <v>285</v>
      </c>
      <c r="E3876" s="348">
        <f t="shared" si="60"/>
        <v>310.31</v>
      </c>
      <c r="F3876" s="220">
        <v>310.31</v>
      </c>
      <c r="G3876" s="220">
        <v>475.25</v>
      </c>
    </row>
    <row r="3877" spans="1:7">
      <c r="A3877" s="219">
        <v>43614</v>
      </c>
      <c r="B3877" s="212" t="s">
        <v>5205</v>
      </c>
      <c r="C3877" s="219" t="s">
        <v>65</v>
      </c>
      <c r="D3877" s="219" t="s">
        <v>285</v>
      </c>
      <c r="E3877" s="348">
        <f t="shared" si="60"/>
        <v>12.77</v>
      </c>
      <c r="F3877" s="220">
        <v>12.77</v>
      </c>
      <c r="G3877" s="220">
        <v>17.41</v>
      </c>
    </row>
    <row r="3878" spans="1:7">
      <c r="A3878" s="219">
        <v>6193</v>
      </c>
      <c r="B3878" s="212" t="s">
        <v>5206</v>
      </c>
      <c r="C3878" s="219" t="s">
        <v>65</v>
      </c>
      <c r="D3878" s="219" t="s">
        <v>285</v>
      </c>
      <c r="E3878" s="348">
        <f t="shared" si="60"/>
        <v>15.54</v>
      </c>
      <c r="F3878" s="220">
        <v>15.54</v>
      </c>
      <c r="G3878" s="220">
        <v>21.19</v>
      </c>
    </row>
    <row r="3879" spans="1:7">
      <c r="A3879" s="219">
        <v>6189</v>
      </c>
      <c r="B3879" s="212" t="s">
        <v>5207</v>
      </c>
      <c r="C3879" s="219" t="s">
        <v>65</v>
      </c>
      <c r="D3879" s="219" t="s">
        <v>285</v>
      </c>
      <c r="E3879" s="348">
        <f t="shared" si="60"/>
        <v>22.68</v>
      </c>
      <c r="F3879" s="220">
        <v>22.68</v>
      </c>
      <c r="G3879" s="220">
        <v>30.93</v>
      </c>
    </row>
    <row r="3880" spans="1:7">
      <c r="A3880" s="219">
        <v>6214</v>
      </c>
      <c r="B3880" s="212" t="s">
        <v>5208</v>
      </c>
      <c r="C3880" s="219" t="s">
        <v>53</v>
      </c>
      <c r="D3880" s="219" t="s">
        <v>285</v>
      </c>
      <c r="E3880" s="348">
        <f t="shared" si="60"/>
        <v>145.1</v>
      </c>
      <c r="F3880" s="220">
        <v>145.1</v>
      </c>
      <c r="G3880" s="220">
        <v>222.23</v>
      </c>
    </row>
    <row r="3881" spans="1:7">
      <c r="A3881" s="219">
        <v>36153</v>
      </c>
      <c r="B3881" s="212" t="s">
        <v>5209</v>
      </c>
      <c r="C3881" s="219" t="s">
        <v>23</v>
      </c>
      <c r="D3881" s="219" t="s">
        <v>285</v>
      </c>
      <c r="E3881" s="348">
        <f t="shared" si="60"/>
        <v>164.24</v>
      </c>
      <c r="F3881" s="220">
        <v>164.24</v>
      </c>
      <c r="G3881" s="220">
        <v>200.62</v>
      </c>
    </row>
    <row r="3882" spans="1:7">
      <c r="A3882" s="219">
        <v>10740</v>
      </c>
      <c r="B3882" s="212" t="s">
        <v>5210</v>
      </c>
      <c r="C3882" s="219" t="s">
        <v>23</v>
      </c>
      <c r="D3882" s="219" t="s">
        <v>285</v>
      </c>
      <c r="E3882" s="348">
        <f t="shared" si="60"/>
        <v>13418.12</v>
      </c>
      <c r="F3882" s="220">
        <v>13418.12</v>
      </c>
      <c r="G3882" s="220">
        <v>9729.74</v>
      </c>
    </row>
    <row r="3883" spans="1:7">
      <c r="A3883" s="219">
        <v>13914</v>
      </c>
      <c r="B3883" s="212" t="s">
        <v>5211</v>
      </c>
      <c r="C3883" s="219" t="s">
        <v>23</v>
      </c>
      <c r="D3883" s="219" t="s">
        <v>285</v>
      </c>
      <c r="E3883" s="348">
        <f t="shared" si="60"/>
        <v>970.85</v>
      </c>
      <c r="F3883" s="220">
        <v>970.85</v>
      </c>
      <c r="G3883" s="220">
        <v>703.98</v>
      </c>
    </row>
    <row r="3884" spans="1:7">
      <c r="A3884" s="219">
        <v>10742</v>
      </c>
      <c r="B3884" s="212" t="s">
        <v>5212</v>
      </c>
      <c r="C3884" s="219" t="s">
        <v>23</v>
      </c>
      <c r="D3884" s="219" t="s">
        <v>1699</v>
      </c>
      <c r="E3884" s="348">
        <f t="shared" si="60"/>
        <v>1416</v>
      </c>
      <c r="F3884" s="220">
        <v>1416</v>
      </c>
      <c r="G3884" s="220">
        <v>1026.77</v>
      </c>
    </row>
    <row r="3885" spans="1:7">
      <c r="A3885" s="219">
        <v>38465</v>
      </c>
      <c r="B3885" s="212" t="s">
        <v>5213</v>
      </c>
      <c r="C3885" s="219" t="s">
        <v>23</v>
      </c>
      <c r="D3885" s="219" t="s">
        <v>285</v>
      </c>
      <c r="E3885" s="348">
        <f t="shared" si="60"/>
        <v>31.28</v>
      </c>
      <c r="F3885" s="220">
        <v>31.28</v>
      </c>
      <c r="G3885" s="220">
        <v>48.14</v>
      </c>
    </row>
    <row r="3886" spans="1:7">
      <c r="A3886" s="219">
        <v>7543</v>
      </c>
      <c r="B3886" s="212" t="s">
        <v>5214</v>
      </c>
      <c r="C3886" s="219" t="s">
        <v>23</v>
      </c>
      <c r="D3886" s="219" t="s">
        <v>285</v>
      </c>
      <c r="E3886" s="348">
        <f t="shared" si="60"/>
        <v>3.19</v>
      </c>
      <c r="F3886" s="220">
        <v>3.19</v>
      </c>
      <c r="G3886" s="220">
        <v>4.3499999999999996</v>
      </c>
    </row>
    <row r="3887" spans="1:7">
      <c r="A3887" s="219">
        <v>43427</v>
      </c>
      <c r="B3887" s="212" t="s">
        <v>5215</v>
      </c>
      <c r="C3887" s="219" t="s">
        <v>23</v>
      </c>
      <c r="D3887" s="219" t="s">
        <v>285</v>
      </c>
      <c r="E3887" s="348">
        <f t="shared" si="60"/>
        <v>1815.28</v>
      </c>
      <c r="F3887" s="220"/>
      <c r="G3887" s="220">
        <v>1815.28</v>
      </c>
    </row>
    <row r="3888" spans="1:7">
      <c r="A3888" s="219">
        <v>41613</v>
      </c>
      <c r="B3888" s="212" t="s">
        <v>5216</v>
      </c>
      <c r="C3888" s="219" t="s">
        <v>23</v>
      </c>
      <c r="D3888" s="219" t="s">
        <v>285</v>
      </c>
      <c r="E3888" s="348">
        <f t="shared" si="60"/>
        <v>116.69</v>
      </c>
      <c r="F3888" s="220"/>
      <c r="G3888" s="220">
        <v>116.69</v>
      </c>
    </row>
    <row r="3889" spans="1:7">
      <c r="A3889" s="219">
        <v>41614</v>
      </c>
      <c r="B3889" s="212" t="s">
        <v>5217</v>
      </c>
      <c r="C3889" s="219" t="s">
        <v>23</v>
      </c>
      <c r="D3889" s="219" t="s">
        <v>285</v>
      </c>
      <c r="E3889" s="348">
        <f t="shared" si="60"/>
        <v>148.68</v>
      </c>
      <c r="F3889" s="220"/>
      <c r="G3889" s="220">
        <v>148.68</v>
      </c>
    </row>
    <row r="3890" spans="1:7">
      <c r="A3890" s="219">
        <v>41615</v>
      </c>
      <c r="B3890" s="212" t="s">
        <v>5218</v>
      </c>
      <c r="C3890" s="219" t="s">
        <v>23</v>
      </c>
      <c r="D3890" s="219" t="s">
        <v>285</v>
      </c>
      <c r="E3890" s="348">
        <f t="shared" si="60"/>
        <v>229.8</v>
      </c>
      <c r="F3890" s="220"/>
      <c r="G3890" s="220">
        <v>229.8</v>
      </c>
    </row>
    <row r="3891" spans="1:7">
      <c r="A3891" s="219">
        <v>41616</v>
      </c>
      <c r="B3891" s="212" t="s">
        <v>5219</v>
      </c>
      <c r="C3891" s="219" t="s">
        <v>23</v>
      </c>
      <c r="D3891" s="219" t="s">
        <v>285</v>
      </c>
      <c r="E3891" s="348">
        <f t="shared" si="60"/>
        <v>343.36</v>
      </c>
      <c r="F3891" s="220"/>
      <c r="G3891" s="220">
        <v>343.36</v>
      </c>
    </row>
    <row r="3892" spans="1:7">
      <c r="A3892" s="219">
        <v>41617</v>
      </c>
      <c r="B3892" s="212" t="s">
        <v>5220</v>
      </c>
      <c r="C3892" s="219" t="s">
        <v>23</v>
      </c>
      <c r="D3892" s="219" t="s">
        <v>285</v>
      </c>
      <c r="E3892" s="348">
        <f t="shared" si="60"/>
        <v>682.73</v>
      </c>
      <c r="F3892" s="220"/>
      <c r="G3892" s="220">
        <v>682.73</v>
      </c>
    </row>
    <row r="3893" spans="1:7">
      <c r="A3893" s="219">
        <v>41618</v>
      </c>
      <c r="B3893" s="212" t="s">
        <v>5221</v>
      </c>
      <c r="C3893" s="219" t="s">
        <v>23</v>
      </c>
      <c r="D3893" s="219" t="s">
        <v>285</v>
      </c>
      <c r="E3893" s="348">
        <f t="shared" si="60"/>
        <v>1256.8599999999999</v>
      </c>
      <c r="F3893" s="220"/>
      <c r="G3893" s="220">
        <v>1256.8599999999999</v>
      </c>
    </row>
    <row r="3894" spans="1:7">
      <c r="A3894" s="219">
        <v>43428</v>
      </c>
      <c r="B3894" s="212" t="s">
        <v>5222</v>
      </c>
      <c r="C3894" s="219" t="s">
        <v>23</v>
      </c>
      <c r="D3894" s="219" t="s">
        <v>285</v>
      </c>
      <c r="E3894" s="348">
        <f t="shared" si="60"/>
        <v>2207.6999999999998</v>
      </c>
      <c r="F3894" s="220"/>
      <c r="G3894" s="220">
        <v>2207.6999999999998</v>
      </c>
    </row>
    <row r="3895" spans="1:7">
      <c r="A3895" s="219">
        <v>41619</v>
      </c>
      <c r="B3895" s="212" t="s">
        <v>5223</v>
      </c>
      <c r="C3895" s="219" t="s">
        <v>23</v>
      </c>
      <c r="D3895" s="219" t="s">
        <v>285</v>
      </c>
      <c r="E3895" s="348">
        <f t="shared" si="60"/>
        <v>143.03</v>
      </c>
      <c r="F3895" s="220"/>
      <c r="G3895" s="220">
        <v>143.03</v>
      </c>
    </row>
    <row r="3896" spans="1:7">
      <c r="A3896" s="219">
        <v>41620</v>
      </c>
      <c r="B3896" s="212" t="s">
        <v>5224</v>
      </c>
      <c r="C3896" s="219" t="s">
        <v>23</v>
      </c>
      <c r="D3896" s="219" t="s">
        <v>285</v>
      </c>
      <c r="E3896" s="348">
        <f t="shared" si="60"/>
        <v>180.68</v>
      </c>
      <c r="F3896" s="220"/>
      <c r="G3896" s="220">
        <v>180.68</v>
      </c>
    </row>
    <row r="3897" spans="1:7">
      <c r="A3897" s="219">
        <v>41622</v>
      </c>
      <c r="B3897" s="212" t="s">
        <v>5225</v>
      </c>
      <c r="C3897" s="219" t="s">
        <v>23</v>
      </c>
      <c r="D3897" s="219" t="s">
        <v>285</v>
      </c>
      <c r="E3897" s="348">
        <f t="shared" si="60"/>
        <v>313.36</v>
      </c>
      <c r="F3897" s="220"/>
      <c r="G3897" s="220">
        <v>313.36</v>
      </c>
    </row>
    <row r="3898" spans="1:7">
      <c r="A3898" s="219">
        <v>41623</v>
      </c>
      <c r="B3898" s="212" t="s">
        <v>5226</v>
      </c>
      <c r="C3898" s="219" t="s">
        <v>23</v>
      </c>
      <c r="D3898" s="219" t="s">
        <v>285</v>
      </c>
      <c r="E3898" s="348">
        <f t="shared" si="60"/>
        <v>481.81</v>
      </c>
      <c r="F3898" s="220"/>
      <c r="G3898" s="220">
        <v>481.81</v>
      </c>
    </row>
    <row r="3899" spans="1:7">
      <c r="A3899" s="219">
        <v>41624</v>
      </c>
      <c r="B3899" s="212" t="s">
        <v>5227</v>
      </c>
      <c r="C3899" s="219" t="s">
        <v>23</v>
      </c>
      <c r="D3899" s="219" t="s">
        <v>285</v>
      </c>
      <c r="E3899" s="348">
        <f t="shared" si="60"/>
        <v>903.4</v>
      </c>
      <c r="F3899" s="220"/>
      <c r="G3899" s="220">
        <v>903.4</v>
      </c>
    </row>
    <row r="3900" spans="1:7">
      <c r="A3900" s="219">
        <v>41625</v>
      </c>
      <c r="B3900" s="212" t="s">
        <v>5228</v>
      </c>
      <c r="C3900" s="219" t="s">
        <v>23</v>
      </c>
      <c r="D3900" s="219" t="s">
        <v>285</v>
      </c>
      <c r="E3900" s="348">
        <f t="shared" si="60"/>
        <v>1389.93</v>
      </c>
      <c r="F3900" s="220"/>
      <c r="G3900" s="220">
        <v>1389.93</v>
      </c>
    </row>
    <row r="3901" spans="1:7">
      <c r="A3901" s="219">
        <v>39346</v>
      </c>
      <c r="B3901" s="212" t="s">
        <v>5229</v>
      </c>
      <c r="C3901" s="219" t="s">
        <v>23</v>
      </c>
      <c r="D3901" s="219" t="s">
        <v>285</v>
      </c>
      <c r="E3901" s="348">
        <f t="shared" si="60"/>
        <v>1.97</v>
      </c>
      <c r="F3901" s="220">
        <v>1.97</v>
      </c>
      <c r="G3901" s="220">
        <v>2.69</v>
      </c>
    </row>
    <row r="3902" spans="1:7">
      <c r="A3902" s="219">
        <v>39350</v>
      </c>
      <c r="B3902" s="212" t="s">
        <v>5230</v>
      </c>
      <c r="C3902" s="219" t="s">
        <v>23</v>
      </c>
      <c r="D3902" s="219" t="s">
        <v>285</v>
      </c>
      <c r="E3902" s="348">
        <f t="shared" si="60"/>
        <v>2.12</v>
      </c>
      <c r="F3902" s="220">
        <v>2.12</v>
      </c>
      <c r="G3902" s="220">
        <v>2.89</v>
      </c>
    </row>
    <row r="3903" spans="1:7">
      <c r="A3903" s="219">
        <v>39351</v>
      </c>
      <c r="B3903" s="212" t="s">
        <v>5231</v>
      </c>
      <c r="C3903" s="219" t="s">
        <v>23</v>
      </c>
      <c r="D3903" s="219" t="s">
        <v>285</v>
      </c>
      <c r="E3903" s="348">
        <f t="shared" si="60"/>
        <v>2.4500000000000002</v>
      </c>
      <c r="F3903" s="220">
        <v>2.4500000000000002</v>
      </c>
      <c r="G3903" s="220">
        <v>3.35</v>
      </c>
    </row>
    <row r="3904" spans="1:7">
      <c r="A3904" s="219">
        <v>39352</v>
      </c>
      <c r="B3904" s="212" t="s">
        <v>5232</v>
      </c>
      <c r="C3904" s="219" t="s">
        <v>23</v>
      </c>
      <c r="D3904" s="219" t="s">
        <v>285</v>
      </c>
      <c r="E3904" s="348">
        <f t="shared" si="60"/>
        <v>1.97</v>
      </c>
      <c r="F3904" s="220">
        <v>1.97</v>
      </c>
      <c r="G3904" s="220">
        <v>2.69</v>
      </c>
    </row>
    <row r="3905" spans="1:7">
      <c r="A3905" s="219">
        <v>38837</v>
      </c>
      <c r="B3905" s="212" t="s">
        <v>5233</v>
      </c>
      <c r="C3905" s="219" t="s">
        <v>23</v>
      </c>
      <c r="D3905" s="219" t="s">
        <v>285</v>
      </c>
      <c r="E3905" s="348">
        <f t="shared" si="60"/>
        <v>9.09</v>
      </c>
      <c r="F3905" s="220"/>
      <c r="G3905" s="220">
        <v>9.09</v>
      </c>
    </row>
    <row r="3906" spans="1:7">
      <c r="A3906" s="219">
        <v>38836</v>
      </c>
      <c r="B3906" s="212" t="s">
        <v>5234</v>
      </c>
      <c r="C3906" s="219" t="s">
        <v>23</v>
      </c>
      <c r="D3906" s="219" t="s">
        <v>285</v>
      </c>
      <c r="E3906" s="348">
        <f t="shared" si="60"/>
        <v>6.35</v>
      </c>
      <c r="F3906" s="220"/>
      <c r="G3906" s="220">
        <v>6.35</v>
      </c>
    </row>
    <row r="3907" spans="1:7">
      <c r="A3907" s="219">
        <v>2666</v>
      </c>
      <c r="B3907" s="212" t="s">
        <v>5235</v>
      </c>
      <c r="C3907" s="219" t="s">
        <v>23</v>
      </c>
      <c r="D3907" s="219" t="s">
        <v>285</v>
      </c>
      <c r="E3907" s="348">
        <f t="shared" si="60"/>
        <v>5.04</v>
      </c>
      <c r="F3907" s="220">
        <v>5.04</v>
      </c>
      <c r="G3907" s="220">
        <v>7.01</v>
      </c>
    </row>
    <row r="3908" spans="1:7">
      <c r="A3908" s="219">
        <v>2668</v>
      </c>
      <c r="B3908" s="212" t="s">
        <v>5236</v>
      </c>
      <c r="C3908" s="219" t="s">
        <v>23</v>
      </c>
      <c r="D3908" s="219" t="s">
        <v>285</v>
      </c>
      <c r="E3908" s="348">
        <f t="shared" si="60"/>
        <v>5.76</v>
      </c>
      <c r="F3908" s="220">
        <v>5.76</v>
      </c>
      <c r="G3908" s="220">
        <v>8.01</v>
      </c>
    </row>
    <row r="3909" spans="1:7">
      <c r="A3909" s="219">
        <v>2664</v>
      </c>
      <c r="B3909" s="212" t="s">
        <v>5237</v>
      </c>
      <c r="C3909" s="219" t="s">
        <v>23</v>
      </c>
      <c r="D3909" s="219" t="s">
        <v>285</v>
      </c>
      <c r="E3909" s="348">
        <f t="shared" si="60"/>
        <v>8.5</v>
      </c>
      <c r="F3909" s="220">
        <v>8.5</v>
      </c>
      <c r="G3909" s="220">
        <v>11.81</v>
      </c>
    </row>
    <row r="3910" spans="1:7">
      <c r="A3910" s="219">
        <v>2662</v>
      </c>
      <c r="B3910" s="212" t="s">
        <v>5238</v>
      </c>
      <c r="C3910" s="219" t="s">
        <v>23</v>
      </c>
      <c r="D3910" s="219" t="s">
        <v>285</v>
      </c>
      <c r="E3910" s="348">
        <f t="shared" si="60"/>
        <v>10.42</v>
      </c>
      <c r="F3910" s="220">
        <v>10.42</v>
      </c>
      <c r="G3910" s="220">
        <v>14.49</v>
      </c>
    </row>
    <row r="3911" spans="1:7">
      <c r="A3911" s="219">
        <v>20964</v>
      </c>
      <c r="B3911" s="212" t="s">
        <v>5239</v>
      </c>
      <c r="C3911" s="219" t="s">
        <v>23</v>
      </c>
      <c r="D3911" s="219" t="s">
        <v>285</v>
      </c>
      <c r="E3911" s="348">
        <f t="shared" si="60"/>
        <v>129.13999999999999</v>
      </c>
      <c r="F3911" s="220"/>
      <c r="G3911" s="220">
        <v>129.13999999999999</v>
      </c>
    </row>
    <row r="3912" spans="1:7">
      <c r="A3912" s="219">
        <v>10905</v>
      </c>
      <c r="B3912" s="212" t="s">
        <v>5240</v>
      </c>
      <c r="C3912" s="219" t="s">
        <v>23</v>
      </c>
      <c r="D3912" s="219" t="s">
        <v>285</v>
      </c>
      <c r="E3912" s="348">
        <f t="shared" si="60"/>
        <v>173.24</v>
      </c>
      <c r="F3912" s="220"/>
      <c r="G3912" s="220">
        <v>173.24</v>
      </c>
    </row>
    <row r="3913" spans="1:7">
      <c r="A3913" s="219">
        <v>11289</v>
      </c>
      <c r="B3913" s="212" t="s">
        <v>5241</v>
      </c>
      <c r="C3913" s="219" t="s">
        <v>23</v>
      </c>
      <c r="D3913" s="219" t="s">
        <v>285</v>
      </c>
      <c r="E3913" s="348">
        <f t="shared" si="60"/>
        <v>64.239999999999995</v>
      </c>
      <c r="F3913" s="220"/>
      <c r="G3913" s="220">
        <v>64.239999999999995</v>
      </c>
    </row>
    <row r="3914" spans="1:7">
      <c r="A3914" s="219">
        <v>11241</v>
      </c>
      <c r="B3914" s="212" t="s">
        <v>5242</v>
      </c>
      <c r="C3914" s="219" t="s">
        <v>23</v>
      </c>
      <c r="D3914" s="219" t="s">
        <v>285</v>
      </c>
      <c r="E3914" s="348">
        <f t="shared" si="60"/>
        <v>160.62</v>
      </c>
      <c r="F3914" s="220"/>
      <c r="G3914" s="220">
        <v>160.62</v>
      </c>
    </row>
    <row r="3915" spans="1:7">
      <c r="A3915" s="219">
        <v>11301</v>
      </c>
      <c r="B3915" s="212" t="s">
        <v>5243</v>
      </c>
      <c r="C3915" s="219" t="s">
        <v>23</v>
      </c>
      <c r="D3915" s="219" t="s">
        <v>285</v>
      </c>
      <c r="E3915" s="348">
        <f t="shared" si="60"/>
        <v>407.28</v>
      </c>
      <c r="F3915" s="220"/>
      <c r="G3915" s="220">
        <v>407.28</v>
      </c>
    </row>
    <row r="3916" spans="1:7">
      <c r="A3916" s="219">
        <v>21090</v>
      </c>
      <c r="B3916" s="212" t="s">
        <v>5244</v>
      </c>
      <c r="C3916" s="219" t="s">
        <v>23</v>
      </c>
      <c r="D3916" s="219" t="s">
        <v>285</v>
      </c>
      <c r="E3916" s="348">
        <f t="shared" ref="E3916:E3979" si="61">IF(F3916=0,G3916,F3916)</f>
        <v>499.06</v>
      </c>
      <c r="F3916" s="220"/>
      <c r="G3916" s="220">
        <v>499.06</v>
      </c>
    </row>
    <row r="3917" spans="1:7">
      <c r="A3917" s="219">
        <v>11315</v>
      </c>
      <c r="B3917" s="212" t="s">
        <v>5245</v>
      </c>
      <c r="C3917" s="219" t="s">
        <v>23</v>
      </c>
      <c r="D3917" s="219" t="s">
        <v>285</v>
      </c>
      <c r="E3917" s="348">
        <f t="shared" si="61"/>
        <v>97.51</v>
      </c>
      <c r="F3917" s="220"/>
      <c r="G3917" s="220">
        <v>97.51</v>
      </c>
    </row>
    <row r="3918" spans="1:7">
      <c r="A3918" s="219">
        <v>21071</v>
      </c>
      <c r="B3918" s="212" t="s">
        <v>5246</v>
      </c>
      <c r="C3918" s="219" t="s">
        <v>23</v>
      </c>
      <c r="D3918" s="219" t="s">
        <v>285</v>
      </c>
      <c r="E3918" s="348">
        <f t="shared" si="61"/>
        <v>149.13999999999999</v>
      </c>
      <c r="F3918" s="220"/>
      <c r="G3918" s="220">
        <v>149.13999999999999</v>
      </c>
    </row>
    <row r="3919" spans="1:7">
      <c r="A3919" s="219">
        <v>14112</v>
      </c>
      <c r="B3919" s="212" t="s">
        <v>5247</v>
      </c>
      <c r="C3919" s="219" t="s">
        <v>23</v>
      </c>
      <c r="D3919" s="219" t="s">
        <v>285</v>
      </c>
      <c r="E3919" s="348">
        <f t="shared" si="61"/>
        <v>208.23</v>
      </c>
      <c r="F3919" s="220"/>
      <c r="G3919" s="220">
        <v>208.23</v>
      </c>
    </row>
    <row r="3920" spans="1:7">
      <c r="A3920" s="219">
        <v>11316</v>
      </c>
      <c r="B3920" s="212" t="s">
        <v>5248</v>
      </c>
      <c r="C3920" s="219" t="s">
        <v>23</v>
      </c>
      <c r="D3920" s="219" t="s">
        <v>285</v>
      </c>
      <c r="E3920" s="348">
        <f t="shared" si="61"/>
        <v>321.24</v>
      </c>
      <c r="F3920" s="220"/>
      <c r="G3920" s="220">
        <v>321.24</v>
      </c>
    </row>
    <row r="3921" spans="1:7">
      <c r="A3921" s="219">
        <v>6243</v>
      </c>
      <c r="B3921" s="212" t="s">
        <v>5249</v>
      </c>
      <c r="C3921" s="219" t="s">
        <v>23</v>
      </c>
      <c r="D3921" s="219" t="s">
        <v>1699</v>
      </c>
      <c r="E3921" s="348">
        <f t="shared" si="61"/>
        <v>370</v>
      </c>
      <c r="F3921" s="220"/>
      <c r="G3921" s="220">
        <v>370</v>
      </c>
    </row>
    <row r="3922" spans="1:7">
      <c r="A3922" s="219">
        <v>6240</v>
      </c>
      <c r="B3922" s="212" t="s">
        <v>5250</v>
      </c>
      <c r="C3922" s="219" t="s">
        <v>23</v>
      </c>
      <c r="D3922" s="219" t="s">
        <v>285</v>
      </c>
      <c r="E3922" s="348">
        <f t="shared" si="61"/>
        <v>489.89</v>
      </c>
      <c r="F3922" s="220"/>
      <c r="G3922" s="220">
        <v>489.89</v>
      </c>
    </row>
    <row r="3923" spans="1:7">
      <c r="A3923" s="219">
        <v>11296</v>
      </c>
      <c r="B3923" s="212" t="s">
        <v>5251</v>
      </c>
      <c r="C3923" s="219" t="s">
        <v>23</v>
      </c>
      <c r="D3923" s="219" t="s">
        <v>285</v>
      </c>
      <c r="E3923" s="348">
        <f t="shared" si="61"/>
        <v>1560.88</v>
      </c>
      <c r="F3923" s="220"/>
      <c r="G3923" s="220">
        <v>1560.88</v>
      </c>
    </row>
    <row r="3924" spans="1:7">
      <c r="A3924" s="219">
        <v>11299</v>
      </c>
      <c r="B3924" s="212" t="s">
        <v>5252</v>
      </c>
      <c r="C3924" s="219" t="s">
        <v>23</v>
      </c>
      <c r="D3924" s="219" t="s">
        <v>285</v>
      </c>
      <c r="E3924" s="348">
        <f t="shared" si="61"/>
        <v>528.32000000000005</v>
      </c>
      <c r="F3924" s="220"/>
      <c r="G3924" s="220">
        <v>528.32000000000005</v>
      </c>
    </row>
    <row r="3925" spans="1:7">
      <c r="A3925" s="219">
        <v>11688</v>
      </c>
      <c r="B3925" s="212" t="s">
        <v>5253</v>
      </c>
      <c r="C3925" s="219" t="s">
        <v>23</v>
      </c>
      <c r="D3925" s="219" t="s">
        <v>285</v>
      </c>
      <c r="E3925" s="348">
        <f t="shared" si="61"/>
        <v>446.77</v>
      </c>
      <c r="F3925" s="220">
        <v>446.77</v>
      </c>
      <c r="G3925" s="220">
        <v>472.71</v>
      </c>
    </row>
    <row r="3926" spans="1:7">
      <c r="A3926" s="219">
        <v>37736</v>
      </c>
      <c r="B3926" s="212" t="s">
        <v>1230</v>
      </c>
      <c r="C3926" s="219" t="s">
        <v>23</v>
      </c>
      <c r="D3926" s="219" t="s">
        <v>1699</v>
      </c>
      <c r="E3926" s="348">
        <f t="shared" si="61"/>
        <v>85950</v>
      </c>
      <c r="F3926" s="220"/>
      <c r="G3926" s="220">
        <v>85950</v>
      </c>
    </row>
    <row r="3927" spans="1:7">
      <c r="A3927" s="219">
        <v>37739</v>
      </c>
      <c r="B3927" s="212" t="s">
        <v>5254</v>
      </c>
      <c r="C3927" s="219" t="s">
        <v>23</v>
      </c>
      <c r="D3927" s="219" t="s">
        <v>285</v>
      </c>
      <c r="E3927" s="348">
        <f t="shared" si="61"/>
        <v>105784.61</v>
      </c>
      <c r="F3927" s="220"/>
      <c r="G3927" s="220">
        <v>105784.61</v>
      </c>
    </row>
    <row r="3928" spans="1:7">
      <c r="A3928" s="219">
        <v>37740</v>
      </c>
      <c r="B3928" s="212" t="s">
        <v>5255</v>
      </c>
      <c r="C3928" s="219" t="s">
        <v>23</v>
      </c>
      <c r="D3928" s="219" t="s">
        <v>285</v>
      </c>
      <c r="E3928" s="348">
        <f t="shared" si="61"/>
        <v>60366.21</v>
      </c>
      <c r="F3928" s="220"/>
      <c r="G3928" s="220">
        <v>60366.21</v>
      </c>
    </row>
    <row r="3929" spans="1:7">
      <c r="A3929" s="219">
        <v>37738</v>
      </c>
      <c r="B3929" s="212" t="s">
        <v>5256</v>
      </c>
      <c r="C3929" s="219" t="s">
        <v>23</v>
      </c>
      <c r="D3929" s="219" t="s">
        <v>285</v>
      </c>
      <c r="E3929" s="348">
        <f t="shared" si="61"/>
        <v>71720.820000000007</v>
      </c>
      <c r="F3929" s="220"/>
      <c r="G3929" s="220">
        <v>71720.820000000007</v>
      </c>
    </row>
    <row r="3930" spans="1:7">
      <c r="A3930" s="219">
        <v>37737</v>
      </c>
      <c r="B3930" s="212" t="s">
        <v>5257</v>
      </c>
      <c r="C3930" s="219" t="s">
        <v>23</v>
      </c>
      <c r="D3930" s="219" t="s">
        <v>285</v>
      </c>
      <c r="E3930" s="348">
        <f t="shared" si="61"/>
        <v>57060.45</v>
      </c>
      <c r="F3930" s="220"/>
      <c r="G3930" s="220">
        <v>57060.45</v>
      </c>
    </row>
    <row r="3931" spans="1:7">
      <c r="A3931" s="219">
        <v>25014</v>
      </c>
      <c r="B3931" s="212" t="s">
        <v>5258</v>
      </c>
      <c r="C3931" s="219" t="s">
        <v>23</v>
      </c>
      <c r="D3931" s="219" t="s">
        <v>285</v>
      </c>
      <c r="E3931" s="348">
        <f t="shared" si="61"/>
        <v>119510.74</v>
      </c>
      <c r="F3931" s="220"/>
      <c r="G3931" s="220">
        <v>119510.74</v>
      </c>
    </row>
    <row r="3932" spans="1:7">
      <c r="A3932" s="219">
        <v>25013</v>
      </c>
      <c r="B3932" s="212" t="s">
        <v>5259</v>
      </c>
      <c r="C3932" s="219" t="s">
        <v>23</v>
      </c>
      <c r="D3932" s="219" t="s">
        <v>285</v>
      </c>
      <c r="E3932" s="348">
        <f t="shared" si="61"/>
        <v>125259.91</v>
      </c>
      <c r="F3932" s="220"/>
      <c r="G3932" s="220">
        <v>125259.91</v>
      </c>
    </row>
    <row r="3933" spans="1:7">
      <c r="A3933" s="219">
        <v>14405</v>
      </c>
      <c r="B3933" s="212" t="s">
        <v>5260</v>
      </c>
      <c r="C3933" s="219" t="s">
        <v>23</v>
      </c>
      <c r="D3933" s="219" t="s">
        <v>285</v>
      </c>
      <c r="E3933" s="348">
        <f t="shared" si="61"/>
        <v>147034.85999999999</v>
      </c>
      <c r="F3933" s="220"/>
      <c r="G3933" s="220">
        <v>147034.85999999999</v>
      </c>
    </row>
    <row r="3934" spans="1:7">
      <c r="A3934" s="219">
        <v>20271</v>
      </c>
      <c r="B3934" s="212" t="s">
        <v>5261</v>
      </c>
      <c r="C3934" s="219" t="s">
        <v>23</v>
      </c>
      <c r="D3934" s="219" t="s">
        <v>285</v>
      </c>
      <c r="E3934" s="348">
        <f t="shared" si="61"/>
        <v>485.98</v>
      </c>
      <c r="F3934" s="220">
        <v>485.98</v>
      </c>
      <c r="G3934" s="220">
        <v>501.37</v>
      </c>
    </row>
    <row r="3935" spans="1:7">
      <c r="A3935" s="219">
        <v>10423</v>
      </c>
      <c r="B3935" s="212" t="s">
        <v>5262</v>
      </c>
      <c r="C3935" s="219" t="s">
        <v>23</v>
      </c>
      <c r="D3935" s="219" t="s">
        <v>285</v>
      </c>
      <c r="E3935" s="348">
        <f t="shared" si="61"/>
        <v>356.82</v>
      </c>
      <c r="F3935" s="220">
        <v>356.82</v>
      </c>
      <c r="G3935" s="220">
        <v>368.12</v>
      </c>
    </row>
    <row r="3936" spans="1:7">
      <c r="A3936" s="219">
        <v>36790</v>
      </c>
      <c r="B3936" s="212" t="s">
        <v>5263</v>
      </c>
      <c r="C3936" s="219" t="s">
        <v>23</v>
      </c>
      <c r="D3936" s="219" t="s">
        <v>285</v>
      </c>
      <c r="E3936" s="348">
        <f t="shared" si="61"/>
        <v>285.91000000000003</v>
      </c>
      <c r="F3936" s="220">
        <v>285.91000000000003</v>
      </c>
      <c r="G3936" s="220">
        <v>415.4</v>
      </c>
    </row>
    <row r="3937" spans="1:7">
      <c r="A3937" s="219">
        <v>37589</v>
      </c>
      <c r="B3937" s="212" t="s">
        <v>1479</v>
      </c>
      <c r="C3937" s="219" t="s">
        <v>23</v>
      </c>
      <c r="D3937" s="219" t="s">
        <v>285</v>
      </c>
      <c r="E3937" s="348">
        <f t="shared" si="61"/>
        <v>350.32</v>
      </c>
      <c r="F3937" s="220">
        <v>350.32</v>
      </c>
      <c r="G3937" s="220">
        <v>508.97</v>
      </c>
    </row>
    <row r="3938" spans="1:7">
      <c r="A3938" s="219">
        <v>11690</v>
      </c>
      <c r="B3938" s="212" t="s">
        <v>5264</v>
      </c>
      <c r="C3938" s="219" t="s">
        <v>23</v>
      </c>
      <c r="D3938" s="219" t="s">
        <v>285</v>
      </c>
      <c r="E3938" s="348">
        <f t="shared" si="61"/>
        <v>186.1</v>
      </c>
      <c r="F3938" s="220">
        <v>186.1</v>
      </c>
      <c r="G3938" s="220">
        <v>270.38</v>
      </c>
    </row>
    <row r="3939" spans="1:7">
      <c r="A3939" s="219">
        <v>20234</v>
      </c>
      <c r="B3939" s="212" t="s">
        <v>5265</v>
      </c>
      <c r="C3939" s="219" t="s">
        <v>23</v>
      </c>
      <c r="D3939" s="219" t="s">
        <v>285</v>
      </c>
      <c r="E3939" s="348">
        <f t="shared" si="61"/>
        <v>235.51</v>
      </c>
      <c r="F3939" s="220">
        <v>235.51</v>
      </c>
      <c r="G3939" s="220">
        <v>342.17</v>
      </c>
    </row>
    <row r="3940" spans="1:7">
      <c r="A3940" s="219">
        <v>44480</v>
      </c>
      <c r="B3940" s="212" t="s">
        <v>5266</v>
      </c>
      <c r="C3940" s="219" t="s">
        <v>58</v>
      </c>
      <c r="D3940" s="219" t="s">
        <v>285</v>
      </c>
      <c r="E3940" s="348">
        <f t="shared" si="61"/>
        <v>17.78</v>
      </c>
      <c r="F3940" s="220">
        <v>17.78</v>
      </c>
      <c r="G3940" s="220">
        <v>14.94</v>
      </c>
    </row>
    <row r="3941" spans="1:7">
      <c r="A3941" s="219">
        <v>11457</v>
      </c>
      <c r="B3941" s="212" t="s">
        <v>5267</v>
      </c>
      <c r="C3941" s="219" t="s">
        <v>23</v>
      </c>
      <c r="D3941" s="219" t="s">
        <v>285</v>
      </c>
      <c r="E3941" s="348">
        <f t="shared" si="61"/>
        <v>50.14</v>
      </c>
      <c r="F3941" s="220">
        <v>50.14</v>
      </c>
      <c r="G3941" s="220">
        <v>45.68</v>
      </c>
    </row>
    <row r="3942" spans="1:7">
      <c r="A3942" s="219">
        <v>44073</v>
      </c>
      <c r="B3942" s="212" t="s">
        <v>5268</v>
      </c>
      <c r="C3942" s="219" t="s">
        <v>65</v>
      </c>
      <c r="D3942" s="219" t="s">
        <v>285</v>
      </c>
      <c r="E3942" s="348">
        <f t="shared" si="61"/>
        <v>0.74</v>
      </c>
      <c r="F3942" s="220">
        <v>0.74</v>
      </c>
      <c r="G3942" s="220">
        <v>0.79</v>
      </c>
    </row>
    <row r="3943" spans="1:7">
      <c r="A3943" s="219">
        <v>3593</v>
      </c>
      <c r="B3943" s="212" t="s">
        <v>5269</v>
      </c>
      <c r="C3943" s="219" t="s">
        <v>23</v>
      </c>
      <c r="D3943" s="219" t="s">
        <v>285</v>
      </c>
      <c r="E3943" s="348">
        <f t="shared" si="61"/>
        <v>101.47</v>
      </c>
      <c r="F3943" s="220"/>
      <c r="G3943" s="220">
        <v>101.47</v>
      </c>
    </row>
    <row r="3944" spans="1:7">
      <c r="A3944" s="219">
        <v>3588</v>
      </c>
      <c r="B3944" s="212" t="s">
        <v>5270</v>
      </c>
      <c r="C3944" s="219" t="s">
        <v>23</v>
      </c>
      <c r="D3944" s="219" t="s">
        <v>285</v>
      </c>
      <c r="E3944" s="348">
        <f t="shared" si="61"/>
        <v>78.209999999999994</v>
      </c>
      <c r="F3944" s="220"/>
      <c r="G3944" s="220">
        <v>78.209999999999994</v>
      </c>
    </row>
    <row r="3945" spans="1:7">
      <c r="A3945" s="219">
        <v>3587</v>
      </c>
      <c r="B3945" s="212" t="s">
        <v>5271</v>
      </c>
      <c r="C3945" s="219" t="s">
        <v>23</v>
      </c>
      <c r="D3945" s="219" t="s">
        <v>285</v>
      </c>
      <c r="E3945" s="348">
        <f t="shared" si="61"/>
        <v>48.53</v>
      </c>
      <c r="F3945" s="220"/>
      <c r="G3945" s="220">
        <v>48.53</v>
      </c>
    </row>
    <row r="3946" spans="1:7">
      <c r="A3946" s="219">
        <v>3585</v>
      </c>
      <c r="B3946" s="212" t="s">
        <v>5272</v>
      </c>
      <c r="C3946" s="219" t="s">
        <v>23</v>
      </c>
      <c r="D3946" s="219" t="s">
        <v>285</v>
      </c>
      <c r="E3946" s="348">
        <f t="shared" si="61"/>
        <v>24.16</v>
      </c>
      <c r="F3946" s="220"/>
      <c r="G3946" s="220">
        <v>24.16</v>
      </c>
    </row>
    <row r="3947" spans="1:7">
      <c r="A3947" s="219">
        <v>3590</v>
      </c>
      <c r="B3947" s="212" t="s">
        <v>5273</v>
      </c>
      <c r="C3947" s="219" t="s">
        <v>23</v>
      </c>
      <c r="D3947" s="219" t="s">
        <v>285</v>
      </c>
      <c r="E3947" s="348">
        <f t="shared" si="61"/>
        <v>288.11</v>
      </c>
      <c r="F3947" s="220"/>
      <c r="G3947" s="220">
        <v>288.11</v>
      </c>
    </row>
    <row r="3948" spans="1:7">
      <c r="A3948" s="219">
        <v>3589</v>
      </c>
      <c r="B3948" s="212" t="s">
        <v>5274</v>
      </c>
      <c r="C3948" s="219" t="s">
        <v>23</v>
      </c>
      <c r="D3948" s="219" t="s">
        <v>285</v>
      </c>
      <c r="E3948" s="348">
        <f t="shared" si="61"/>
        <v>154.63999999999999</v>
      </c>
      <c r="F3948" s="220"/>
      <c r="G3948" s="220">
        <v>154.63999999999999</v>
      </c>
    </row>
    <row r="3949" spans="1:7">
      <c r="A3949" s="219">
        <v>3592</v>
      </c>
      <c r="B3949" s="212" t="s">
        <v>5275</v>
      </c>
      <c r="C3949" s="219" t="s">
        <v>23</v>
      </c>
      <c r="D3949" s="219" t="s">
        <v>285</v>
      </c>
      <c r="E3949" s="348">
        <f t="shared" si="61"/>
        <v>455.41</v>
      </c>
      <c r="F3949" s="220"/>
      <c r="G3949" s="220">
        <v>455.41</v>
      </c>
    </row>
    <row r="3950" spans="1:7">
      <c r="A3950" s="219">
        <v>3586</v>
      </c>
      <c r="B3950" s="212" t="s">
        <v>5276</v>
      </c>
      <c r="C3950" s="219" t="s">
        <v>23</v>
      </c>
      <c r="D3950" s="219" t="s">
        <v>285</v>
      </c>
      <c r="E3950" s="348">
        <f t="shared" si="61"/>
        <v>31.64</v>
      </c>
      <c r="F3950" s="220"/>
      <c r="G3950" s="220">
        <v>31.64</v>
      </c>
    </row>
    <row r="3951" spans="1:7">
      <c r="A3951" s="219">
        <v>3591</v>
      </c>
      <c r="B3951" s="212" t="s">
        <v>5277</v>
      </c>
      <c r="C3951" s="219" t="s">
        <v>23</v>
      </c>
      <c r="D3951" s="219" t="s">
        <v>285</v>
      </c>
      <c r="E3951" s="348">
        <f t="shared" si="61"/>
        <v>730.05</v>
      </c>
      <c r="F3951" s="220"/>
      <c r="G3951" s="220">
        <v>730.05</v>
      </c>
    </row>
    <row r="3952" spans="1:7">
      <c r="A3952" s="219">
        <v>40396</v>
      </c>
      <c r="B3952" s="212" t="s">
        <v>5278</v>
      </c>
      <c r="C3952" s="219" t="s">
        <v>23</v>
      </c>
      <c r="D3952" s="219" t="s">
        <v>285</v>
      </c>
      <c r="E3952" s="348">
        <f t="shared" si="61"/>
        <v>124.51</v>
      </c>
      <c r="F3952" s="220"/>
      <c r="G3952" s="220">
        <v>124.51</v>
      </c>
    </row>
    <row r="3953" spans="1:7">
      <c r="A3953" s="219">
        <v>40395</v>
      </c>
      <c r="B3953" s="212" t="s">
        <v>5279</v>
      </c>
      <c r="C3953" s="219" t="s">
        <v>23</v>
      </c>
      <c r="D3953" s="219" t="s">
        <v>285</v>
      </c>
      <c r="E3953" s="348">
        <f t="shared" si="61"/>
        <v>95.55</v>
      </c>
      <c r="F3953" s="220"/>
      <c r="G3953" s="220">
        <v>95.55</v>
      </c>
    </row>
    <row r="3954" spans="1:7">
      <c r="A3954" s="219">
        <v>40394</v>
      </c>
      <c r="B3954" s="212" t="s">
        <v>5280</v>
      </c>
      <c r="C3954" s="219" t="s">
        <v>23</v>
      </c>
      <c r="D3954" s="219" t="s">
        <v>285</v>
      </c>
      <c r="E3954" s="348">
        <f t="shared" si="61"/>
        <v>62.21</v>
      </c>
      <c r="F3954" s="220"/>
      <c r="G3954" s="220">
        <v>62.21</v>
      </c>
    </row>
    <row r="3955" spans="1:7">
      <c r="A3955" s="219">
        <v>40392</v>
      </c>
      <c r="B3955" s="212" t="s">
        <v>5281</v>
      </c>
      <c r="C3955" s="219" t="s">
        <v>23</v>
      </c>
      <c r="D3955" s="219" t="s">
        <v>285</v>
      </c>
      <c r="E3955" s="348">
        <f t="shared" si="61"/>
        <v>30.74</v>
      </c>
      <c r="F3955" s="220"/>
      <c r="G3955" s="220">
        <v>30.74</v>
      </c>
    </row>
    <row r="3956" spans="1:7">
      <c r="A3956" s="219">
        <v>40398</v>
      </c>
      <c r="B3956" s="212" t="s">
        <v>5282</v>
      </c>
      <c r="C3956" s="219" t="s">
        <v>23</v>
      </c>
      <c r="D3956" s="219" t="s">
        <v>285</v>
      </c>
      <c r="E3956" s="348">
        <f t="shared" si="61"/>
        <v>399.46</v>
      </c>
      <c r="F3956" s="220"/>
      <c r="G3956" s="220">
        <v>399.46</v>
      </c>
    </row>
    <row r="3957" spans="1:7">
      <c r="A3957" s="219">
        <v>40397</v>
      </c>
      <c r="B3957" s="212" t="s">
        <v>5283</v>
      </c>
      <c r="C3957" s="219" t="s">
        <v>23</v>
      </c>
      <c r="D3957" s="219" t="s">
        <v>285</v>
      </c>
      <c r="E3957" s="348">
        <f t="shared" si="61"/>
        <v>204.57</v>
      </c>
      <c r="F3957" s="220"/>
      <c r="G3957" s="220">
        <v>204.57</v>
      </c>
    </row>
    <row r="3958" spans="1:7">
      <c r="A3958" s="219">
        <v>40399</v>
      </c>
      <c r="B3958" s="212" t="s">
        <v>5284</v>
      </c>
      <c r="C3958" s="219" t="s">
        <v>23</v>
      </c>
      <c r="D3958" s="219" t="s">
        <v>285</v>
      </c>
      <c r="E3958" s="348">
        <f t="shared" si="61"/>
        <v>653.51</v>
      </c>
      <c r="F3958" s="220"/>
      <c r="G3958" s="220">
        <v>653.51</v>
      </c>
    </row>
    <row r="3959" spans="1:7">
      <c r="A3959" s="219">
        <v>40393</v>
      </c>
      <c r="B3959" s="212" t="s">
        <v>5285</v>
      </c>
      <c r="C3959" s="219" t="s">
        <v>23</v>
      </c>
      <c r="D3959" s="219" t="s">
        <v>285</v>
      </c>
      <c r="E3959" s="348">
        <f t="shared" si="61"/>
        <v>39.6</v>
      </c>
      <c r="F3959" s="220"/>
      <c r="G3959" s="220">
        <v>39.6</v>
      </c>
    </row>
    <row r="3960" spans="1:7">
      <c r="A3960" s="219">
        <v>44253</v>
      </c>
      <c r="B3960" s="212" t="s">
        <v>5286</v>
      </c>
      <c r="C3960" s="219" t="s">
        <v>23</v>
      </c>
      <c r="D3960" s="219" t="s">
        <v>285</v>
      </c>
      <c r="E3960" s="348">
        <f t="shared" si="61"/>
        <v>262.17</v>
      </c>
      <c r="F3960" s="220">
        <v>262.17</v>
      </c>
      <c r="G3960" s="220">
        <v>285.74</v>
      </c>
    </row>
    <row r="3961" spans="1:7">
      <c r="A3961" s="219">
        <v>21121</v>
      </c>
      <c r="B3961" s="212" t="s">
        <v>5287</v>
      </c>
      <c r="C3961" s="219" t="s">
        <v>23</v>
      </c>
      <c r="D3961" s="219" t="s">
        <v>285</v>
      </c>
      <c r="E3961" s="348">
        <f t="shared" si="61"/>
        <v>3.76</v>
      </c>
      <c r="F3961" s="220">
        <v>3.76</v>
      </c>
      <c r="G3961" s="220">
        <v>4.0999999999999996</v>
      </c>
    </row>
    <row r="3962" spans="1:7">
      <c r="A3962" s="219">
        <v>38010</v>
      </c>
      <c r="B3962" s="212" t="s">
        <v>5288</v>
      </c>
      <c r="C3962" s="219" t="s">
        <v>23</v>
      </c>
      <c r="D3962" s="219" t="s">
        <v>285</v>
      </c>
      <c r="E3962" s="348">
        <f t="shared" si="61"/>
        <v>4.68</v>
      </c>
      <c r="F3962" s="220">
        <v>4.68</v>
      </c>
      <c r="G3962" s="220">
        <v>5.0999999999999996</v>
      </c>
    </row>
    <row r="3963" spans="1:7">
      <c r="A3963" s="219">
        <v>38011</v>
      </c>
      <c r="B3963" s="212" t="s">
        <v>5289</v>
      </c>
      <c r="C3963" s="219" t="s">
        <v>23</v>
      </c>
      <c r="D3963" s="219" t="s">
        <v>285</v>
      </c>
      <c r="E3963" s="348">
        <f t="shared" si="61"/>
        <v>9.3800000000000008</v>
      </c>
      <c r="F3963" s="220">
        <v>9.3800000000000008</v>
      </c>
      <c r="G3963" s="220">
        <v>10.23</v>
      </c>
    </row>
    <row r="3964" spans="1:7">
      <c r="A3964" s="219">
        <v>38012</v>
      </c>
      <c r="B3964" s="212" t="s">
        <v>5290</v>
      </c>
      <c r="C3964" s="219" t="s">
        <v>23</v>
      </c>
      <c r="D3964" s="219" t="s">
        <v>285</v>
      </c>
      <c r="E3964" s="348">
        <f t="shared" si="61"/>
        <v>35.79</v>
      </c>
      <c r="F3964" s="220">
        <v>35.79</v>
      </c>
      <c r="G3964" s="220">
        <v>39</v>
      </c>
    </row>
    <row r="3965" spans="1:7">
      <c r="A3965" s="219">
        <v>38013</v>
      </c>
      <c r="B3965" s="212" t="s">
        <v>5291</v>
      </c>
      <c r="C3965" s="219" t="s">
        <v>23</v>
      </c>
      <c r="D3965" s="219" t="s">
        <v>285</v>
      </c>
      <c r="E3965" s="348">
        <f t="shared" si="61"/>
        <v>45.98</v>
      </c>
      <c r="F3965" s="220">
        <v>45.98</v>
      </c>
      <c r="G3965" s="220">
        <v>50.11</v>
      </c>
    </row>
    <row r="3966" spans="1:7">
      <c r="A3966" s="219">
        <v>38014</v>
      </c>
      <c r="B3966" s="212" t="s">
        <v>5292</v>
      </c>
      <c r="C3966" s="219" t="s">
        <v>23</v>
      </c>
      <c r="D3966" s="219" t="s">
        <v>285</v>
      </c>
      <c r="E3966" s="348">
        <f t="shared" si="61"/>
        <v>76.78</v>
      </c>
      <c r="F3966" s="220">
        <v>76.78</v>
      </c>
      <c r="G3966" s="220">
        <v>83.68</v>
      </c>
    </row>
    <row r="3967" spans="1:7">
      <c r="A3967" s="219">
        <v>38015</v>
      </c>
      <c r="B3967" s="212" t="s">
        <v>5293</v>
      </c>
      <c r="C3967" s="219" t="s">
        <v>23</v>
      </c>
      <c r="D3967" s="219" t="s">
        <v>285</v>
      </c>
      <c r="E3967" s="348">
        <f t="shared" si="61"/>
        <v>180.5</v>
      </c>
      <c r="F3967" s="220">
        <v>180.5</v>
      </c>
      <c r="G3967" s="220">
        <v>196.73</v>
      </c>
    </row>
    <row r="3968" spans="1:7">
      <c r="A3968" s="219">
        <v>38016</v>
      </c>
      <c r="B3968" s="212" t="s">
        <v>5294</v>
      </c>
      <c r="C3968" s="219" t="s">
        <v>23</v>
      </c>
      <c r="D3968" s="219" t="s">
        <v>285</v>
      </c>
      <c r="E3968" s="348">
        <f t="shared" si="61"/>
        <v>209.91</v>
      </c>
      <c r="F3968" s="220">
        <v>209.91</v>
      </c>
      <c r="G3968" s="220">
        <v>228.77</v>
      </c>
    </row>
    <row r="3969" spans="1:7">
      <c r="A3969" s="219">
        <v>12741</v>
      </c>
      <c r="B3969" s="212" t="s">
        <v>5295</v>
      </c>
      <c r="C3969" s="219" t="s">
        <v>23</v>
      </c>
      <c r="D3969" s="219" t="s">
        <v>285</v>
      </c>
      <c r="E3969" s="348">
        <f t="shared" si="61"/>
        <v>1381.93</v>
      </c>
      <c r="F3969" s="220"/>
      <c r="G3969" s="220">
        <v>1381.93</v>
      </c>
    </row>
    <row r="3970" spans="1:7">
      <c r="A3970" s="219">
        <v>12733</v>
      </c>
      <c r="B3970" s="212" t="s">
        <v>5296</v>
      </c>
      <c r="C3970" s="219" t="s">
        <v>23</v>
      </c>
      <c r="D3970" s="219" t="s">
        <v>285</v>
      </c>
      <c r="E3970" s="348">
        <f t="shared" si="61"/>
        <v>6.95</v>
      </c>
      <c r="F3970" s="220"/>
      <c r="G3970" s="220">
        <v>6.95</v>
      </c>
    </row>
    <row r="3971" spans="1:7">
      <c r="A3971" s="219">
        <v>12734</v>
      </c>
      <c r="B3971" s="212" t="s">
        <v>5297</v>
      </c>
      <c r="C3971" s="219" t="s">
        <v>23</v>
      </c>
      <c r="D3971" s="219" t="s">
        <v>285</v>
      </c>
      <c r="E3971" s="348">
        <f t="shared" si="61"/>
        <v>14.82</v>
      </c>
      <c r="F3971" s="220"/>
      <c r="G3971" s="220">
        <v>14.82</v>
      </c>
    </row>
    <row r="3972" spans="1:7">
      <c r="A3972" s="219">
        <v>12735</v>
      </c>
      <c r="B3972" s="212" t="s">
        <v>5298</v>
      </c>
      <c r="C3972" s="219" t="s">
        <v>23</v>
      </c>
      <c r="D3972" s="219" t="s">
        <v>285</v>
      </c>
      <c r="E3972" s="348">
        <f t="shared" si="61"/>
        <v>24.38</v>
      </c>
      <c r="F3972" s="220"/>
      <c r="G3972" s="220">
        <v>24.38</v>
      </c>
    </row>
    <row r="3973" spans="1:7">
      <c r="A3973" s="219">
        <v>12736</v>
      </c>
      <c r="B3973" s="212" t="s">
        <v>5299</v>
      </c>
      <c r="C3973" s="219" t="s">
        <v>23</v>
      </c>
      <c r="D3973" s="219" t="s">
        <v>285</v>
      </c>
      <c r="E3973" s="348">
        <f t="shared" si="61"/>
        <v>55.73</v>
      </c>
      <c r="F3973" s="220"/>
      <c r="G3973" s="220">
        <v>55.73</v>
      </c>
    </row>
    <row r="3974" spans="1:7">
      <c r="A3974" s="219">
        <v>12737</v>
      </c>
      <c r="B3974" s="212" t="s">
        <v>5300</v>
      </c>
      <c r="C3974" s="219" t="s">
        <v>23</v>
      </c>
      <c r="D3974" s="219" t="s">
        <v>285</v>
      </c>
      <c r="E3974" s="348">
        <f t="shared" si="61"/>
        <v>71.8</v>
      </c>
      <c r="F3974" s="220"/>
      <c r="G3974" s="220">
        <v>71.8</v>
      </c>
    </row>
    <row r="3975" spans="1:7">
      <c r="A3975" s="219">
        <v>12738</v>
      </c>
      <c r="B3975" s="212" t="s">
        <v>5301</v>
      </c>
      <c r="C3975" s="219" t="s">
        <v>23</v>
      </c>
      <c r="D3975" s="219" t="s">
        <v>285</v>
      </c>
      <c r="E3975" s="348">
        <f t="shared" si="61"/>
        <v>141.91</v>
      </c>
      <c r="F3975" s="220"/>
      <c r="G3975" s="220">
        <v>141.91</v>
      </c>
    </row>
    <row r="3976" spans="1:7">
      <c r="A3976" s="219">
        <v>12739</v>
      </c>
      <c r="B3976" s="212" t="s">
        <v>5302</v>
      </c>
      <c r="C3976" s="219" t="s">
        <v>23</v>
      </c>
      <c r="D3976" s="219" t="s">
        <v>285</v>
      </c>
      <c r="E3976" s="348">
        <f t="shared" si="61"/>
        <v>403.97</v>
      </c>
      <c r="F3976" s="220"/>
      <c r="G3976" s="220">
        <v>403.97</v>
      </c>
    </row>
    <row r="3977" spans="1:7">
      <c r="A3977" s="219">
        <v>12740</v>
      </c>
      <c r="B3977" s="212" t="s">
        <v>5303</v>
      </c>
      <c r="C3977" s="219" t="s">
        <v>23</v>
      </c>
      <c r="D3977" s="219" t="s">
        <v>285</v>
      </c>
      <c r="E3977" s="348">
        <f t="shared" si="61"/>
        <v>632.04</v>
      </c>
      <c r="F3977" s="220"/>
      <c r="G3977" s="220">
        <v>632.04</v>
      </c>
    </row>
    <row r="3978" spans="1:7">
      <c r="A3978" s="219">
        <v>6297</v>
      </c>
      <c r="B3978" s="212" t="s">
        <v>5304</v>
      </c>
      <c r="C3978" s="219" t="s">
        <v>23</v>
      </c>
      <c r="D3978" s="219" t="s">
        <v>285</v>
      </c>
      <c r="E3978" s="348">
        <f t="shared" si="61"/>
        <v>46.75</v>
      </c>
      <c r="F3978" s="220"/>
      <c r="G3978" s="220">
        <v>46.75</v>
      </c>
    </row>
    <row r="3979" spans="1:7">
      <c r="A3979" s="219">
        <v>6296</v>
      </c>
      <c r="B3979" s="212" t="s">
        <v>5305</v>
      </c>
      <c r="C3979" s="219" t="s">
        <v>23</v>
      </c>
      <c r="D3979" s="219" t="s">
        <v>285</v>
      </c>
      <c r="E3979" s="348">
        <f t="shared" si="61"/>
        <v>36.9</v>
      </c>
      <c r="F3979" s="220"/>
      <c r="G3979" s="220">
        <v>36.9</v>
      </c>
    </row>
    <row r="3980" spans="1:7">
      <c r="A3980" s="219">
        <v>6323</v>
      </c>
      <c r="B3980" s="212" t="s">
        <v>5306</v>
      </c>
      <c r="C3980" s="219" t="s">
        <v>23</v>
      </c>
      <c r="D3980" s="219" t="s">
        <v>285</v>
      </c>
      <c r="E3980" s="348">
        <f t="shared" ref="E3980:E4043" si="62">IF(F3980=0,G3980,F3980)</f>
        <v>24.11</v>
      </c>
      <c r="F3980" s="220"/>
      <c r="G3980" s="220">
        <v>24.11</v>
      </c>
    </row>
    <row r="3981" spans="1:7">
      <c r="A3981" s="219">
        <v>6294</v>
      </c>
      <c r="B3981" s="212" t="s">
        <v>5307</v>
      </c>
      <c r="C3981" s="219" t="s">
        <v>23</v>
      </c>
      <c r="D3981" s="219" t="s">
        <v>285</v>
      </c>
      <c r="E3981" s="348">
        <f t="shared" si="62"/>
        <v>10.52</v>
      </c>
      <c r="F3981" s="220"/>
      <c r="G3981" s="220">
        <v>10.52</v>
      </c>
    </row>
    <row r="3982" spans="1:7">
      <c r="A3982" s="219">
        <v>6299</v>
      </c>
      <c r="B3982" s="212" t="s">
        <v>5308</v>
      </c>
      <c r="C3982" s="219" t="s">
        <v>23</v>
      </c>
      <c r="D3982" s="219" t="s">
        <v>285</v>
      </c>
      <c r="E3982" s="348">
        <f t="shared" si="62"/>
        <v>140.62</v>
      </c>
      <c r="F3982" s="220"/>
      <c r="G3982" s="220">
        <v>140.62</v>
      </c>
    </row>
    <row r="3983" spans="1:7">
      <c r="A3983" s="219">
        <v>6298</v>
      </c>
      <c r="B3983" s="212" t="s">
        <v>5309</v>
      </c>
      <c r="C3983" s="219" t="s">
        <v>23</v>
      </c>
      <c r="D3983" s="219" t="s">
        <v>285</v>
      </c>
      <c r="E3983" s="348">
        <f t="shared" si="62"/>
        <v>74.06</v>
      </c>
      <c r="F3983" s="220"/>
      <c r="G3983" s="220">
        <v>74.06</v>
      </c>
    </row>
    <row r="3984" spans="1:7">
      <c r="A3984" s="219">
        <v>6322</v>
      </c>
      <c r="B3984" s="212" t="s">
        <v>5310</v>
      </c>
      <c r="C3984" s="219" t="s">
        <v>23</v>
      </c>
      <c r="D3984" s="219" t="s">
        <v>285</v>
      </c>
      <c r="E3984" s="348">
        <f t="shared" si="62"/>
        <v>188.34</v>
      </c>
      <c r="F3984" s="220"/>
      <c r="G3984" s="220">
        <v>188.34</v>
      </c>
    </row>
    <row r="3985" spans="1:7">
      <c r="A3985" s="219">
        <v>6295</v>
      </c>
      <c r="B3985" s="212" t="s">
        <v>5311</v>
      </c>
      <c r="C3985" s="219" t="s">
        <v>23</v>
      </c>
      <c r="D3985" s="219" t="s">
        <v>285</v>
      </c>
      <c r="E3985" s="348">
        <f t="shared" si="62"/>
        <v>14.98</v>
      </c>
      <c r="F3985" s="220"/>
      <c r="G3985" s="220">
        <v>14.98</v>
      </c>
    </row>
    <row r="3986" spans="1:7">
      <c r="A3986" s="219">
        <v>6300</v>
      </c>
      <c r="B3986" s="212" t="s">
        <v>5312</v>
      </c>
      <c r="C3986" s="219" t="s">
        <v>23</v>
      </c>
      <c r="D3986" s="219" t="s">
        <v>285</v>
      </c>
      <c r="E3986" s="348">
        <f t="shared" si="62"/>
        <v>347.23</v>
      </c>
      <c r="F3986" s="220"/>
      <c r="G3986" s="220">
        <v>347.23</v>
      </c>
    </row>
    <row r="3987" spans="1:7">
      <c r="A3987" s="219">
        <v>6321</v>
      </c>
      <c r="B3987" s="212" t="s">
        <v>5313</v>
      </c>
      <c r="C3987" s="219" t="s">
        <v>23</v>
      </c>
      <c r="D3987" s="219" t="s">
        <v>285</v>
      </c>
      <c r="E3987" s="348">
        <f t="shared" si="62"/>
        <v>495.99</v>
      </c>
      <c r="F3987" s="220"/>
      <c r="G3987" s="220">
        <v>495.99</v>
      </c>
    </row>
    <row r="3988" spans="1:7">
      <c r="A3988" s="219">
        <v>6301</v>
      </c>
      <c r="B3988" s="212" t="s">
        <v>5314</v>
      </c>
      <c r="C3988" s="219" t="s">
        <v>23</v>
      </c>
      <c r="D3988" s="219" t="s">
        <v>285</v>
      </c>
      <c r="E3988" s="348">
        <f t="shared" si="62"/>
        <v>1162.55</v>
      </c>
      <c r="F3988" s="220"/>
      <c r="G3988" s="220">
        <v>1162.55</v>
      </c>
    </row>
    <row r="3989" spans="1:7">
      <c r="A3989" s="219">
        <v>7105</v>
      </c>
      <c r="B3989" s="212" t="s">
        <v>5315</v>
      </c>
      <c r="C3989" s="219" t="s">
        <v>23</v>
      </c>
      <c r="D3989" s="219" t="s">
        <v>285</v>
      </c>
      <c r="E3989" s="348">
        <f t="shared" si="62"/>
        <v>41.3</v>
      </c>
      <c r="F3989" s="220">
        <v>41.3</v>
      </c>
      <c r="G3989" s="220">
        <v>44.14</v>
      </c>
    </row>
    <row r="3990" spans="1:7">
      <c r="A3990" s="219">
        <v>20183</v>
      </c>
      <c r="B3990" s="212" t="s">
        <v>5316</v>
      </c>
      <c r="C3990" s="219" t="s">
        <v>23</v>
      </c>
      <c r="D3990" s="219" t="s">
        <v>285</v>
      </c>
      <c r="E3990" s="348">
        <f t="shared" si="62"/>
        <v>50.89</v>
      </c>
      <c r="F3990" s="220">
        <v>50.89</v>
      </c>
      <c r="G3990" s="220">
        <v>54.38</v>
      </c>
    </row>
    <row r="3991" spans="1:7">
      <c r="A3991" s="219">
        <v>38448</v>
      </c>
      <c r="B3991" s="212" t="s">
        <v>5317</v>
      </c>
      <c r="C3991" s="219" t="s">
        <v>23</v>
      </c>
      <c r="D3991" s="219" t="s">
        <v>285</v>
      </c>
      <c r="E3991" s="348">
        <f t="shared" si="62"/>
        <v>230.92</v>
      </c>
      <c r="F3991" s="220">
        <v>230.92</v>
      </c>
      <c r="G3991" s="220">
        <v>246.77</v>
      </c>
    </row>
    <row r="3992" spans="1:7">
      <c r="A3992" s="219">
        <v>20182</v>
      </c>
      <c r="B3992" s="212" t="s">
        <v>5318</v>
      </c>
      <c r="C3992" s="219" t="s">
        <v>23</v>
      </c>
      <c r="D3992" s="219" t="s">
        <v>285</v>
      </c>
      <c r="E3992" s="348">
        <f t="shared" si="62"/>
        <v>29.59</v>
      </c>
      <c r="F3992" s="220">
        <v>29.59</v>
      </c>
      <c r="G3992" s="220">
        <v>31.62</v>
      </c>
    </row>
    <row r="3993" spans="1:7">
      <c r="A3993" s="219">
        <v>7119</v>
      </c>
      <c r="B3993" s="212" t="s">
        <v>5319</v>
      </c>
      <c r="C3993" s="219" t="s">
        <v>23</v>
      </c>
      <c r="D3993" s="219" t="s">
        <v>285</v>
      </c>
      <c r="E3993" s="348">
        <f t="shared" si="62"/>
        <v>11.67</v>
      </c>
      <c r="F3993" s="220">
        <v>11.67</v>
      </c>
      <c r="G3993" s="220">
        <v>11</v>
      </c>
    </row>
    <row r="3994" spans="1:7">
      <c r="A3994" s="219">
        <v>7126</v>
      </c>
      <c r="B3994" s="212" t="s">
        <v>5320</v>
      </c>
      <c r="C3994" s="219" t="s">
        <v>23</v>
      </c>
      <c r="D3994" s="219" t="s">
        <v>285</v>
      </c>
      <c r="E3994" s="348">
        <f t="shared" si="62"/>
        <v>23.83</v>
      </c>
      <c r="F3994" s="220">
        <v>23.83</v>
      </c>
      <c r="G3994" s="220">
        <v>22.44</v>
      </c>
    </row>
    <row r="3995" spans="1:7">
      <c r="A3995" s="219">
        <v>7120</v>
      </c>
      <c r="B3995" s="212" t="s">
        <v>5321</v>
      </c>
      <c r="C3995" s="219" t="s">
        <v>23</v>
      </c>
      <c r="D3995" s="219" t="s">
        <v>285</v>
      </c>
      <c r="E3995" s="348">
        <f t="shared" si="62"/>
        <v>8.9600000000000009</v>
      </c>
      <c r="F3995" s="220">
        <v>8.9600000000000009</v>
      </c>
      <c r="G3995" s="220">
        <v>8.43</v>
      </c>
    </row>
    <row r="3996" spans="1:7">
      <c r="A3996" s="219">
        <v>6319</v>
      </c>
      <c r="B3996" s="212" t="s">
        <v>5322</v>
      </c>
      <c r="C3996" s="219" t="s">
        <v>23</v>
      </c>
      <c r="D3996" s="219" t="s">
        <v>285</v>
      </c>
      <c r="E3996" s="348">
        <f t="shared" si="62"/>
        <v>54.93</v>
      </c>
      <c r="F3996" s="220"/>
      <c r="G3996" s="220">
        <v>54.93</v>
      </c>
    </row>
    <row r="3997" spans="1:7">
      <c r="A3997" s="219">
        <v>6304</v>
      </c>
      <c r="B3997" s="212" t="s">
        <v>5323</v>
      </c>
      <c r="C3997" s="219" t="s">
        <v>23</v>
      </c>
      <c r="D3997" s="219" t="s">
        <v>285</v>
      </c>
      <c r="E3997" s="348">
        <f t="shared" si="62"/>
        <v>54.93</v>
      </c>
      <c r="F3997" s="220"/>
      <c r="G3997" s="220">
        <v>54.93</v>
      </c>
    </row>
    <row r="3998" spans="1:7">
      <c r="A3998" s="219">
        <v>21116</v>
      </c>
      <c r="B3998" s="212" t="s">
        <v>5324</v>
      </c>
      <c r="C3998" s="219" t="s">
        <v>23</v>
      </c>
      <c r="D3998" s="219" t="s">
        <v>285</v>
      </c>
      <c r="E3998" s="348">
        <f t="shared" si="62"/>
        <v>41.59</v>
      </c>
      <c r="F3998" s="220"/>
      <c r="G3998" s="220">
        <v>41.59</v>
      </c>
    </row>
    <row r="3999" spans="1:7">
      <c r="A3999" s="219">
        <v>6320</v>
      </c>
      <c r="B3999" s="212" t="s">
        <v>5325</v>
      </c>
      <c r="C3999" s="219" t="s">
        <v>23</v>
      </c>
      <c r="D3999" s="219" t="s">
        <v>285</v>
      </c>
      <c r="E3999" s="348">
        <f t="shared" si="62"/>
        <v>28.29</v>
      </c>
      <c r="F3999" s="220"/>
      <c r="G3999" s="220">
        <v>28.29</v>
      </c>
    </row>
    <row r="4000" spans="1:7">
      <c r="A4000" s="219">
        <v>6303</v>
      </c>
      <c r="B4000" s="212" t="s">
        <v>5326</v>
      </c>
      <c r="C4000" s="219" t="s">
        <v>23</v>
      </c>
      <c r="D4000" s="219" t="s">
        <v>285</v>
      </c>
      <c r="E4000" s="348">
        <f t="shared" si="62"/>
        <v>28.29</v>
      </c>
      <c r="F4000" s="220"/>
      <c r="G4000" s="220">
        <v>28.29</v>
      </c>
    </row>
    <row r="4001" spans="1:7">
      <c r="A4001" s="219">
        <v>6308</v>
      </c>
      <c r="B4001" s="212" t="s">
        <v>5327</v>
      </c>
      <c r="C4001" s="219" t="s">
        <v>23</v>
      </c>
      <c r="D4001" s="219" t="s">
        <v>285</v>
      </c>
      <c r="E4001" s="348">
        <f t="shared" si="62"/>
        <v>151.99</v>
      </c>
      <c r="F4001" s="220"/>
      <c r="G4001" s="220">
        <v>151.99</v>
      </c>
    </row>
    <row r="4002" spans="1:7">
      <c r="A4002" s="219">
        <v>6317</v>
      </c>
      <c r="B4002" s="212" t="s">
        <v>5328</v>
      </c>
      <c r="C4002" s="219" t="s">
        <v>23</v>
      </c>
      <c r="D4002" s="219" t="s">
        <v>285</v>
      </c>
      <c r="E4002" s="348">
        <f t="shared" si="62"/>
        <v>151.99</v>
      </c>
      <c r="F4002" s="220"/>
      <c r="G4002" s="220">
        <v>151.99</v>
      </c>
    </row>
    <row r="4003" spans="1:7">
      <c r="A4003" s="219">
        <v>6307</v>
      </c>
      <c r="B4003" s="212" t="s">
        <v>5329</v>
      </c>
      <c r="C4003" s="219" t="s">
        <v>23</v>
      </c>
      <c r="D4003" s="219" t="s">
        <v>285</v>
      </c>
      <c r="E4003" s="348">
        <f t="shared" si="62"/>
        <v>151.99</v>
      </c>
      <c r="F4003" s="220"/>
      <c r="G4003" s="220">
        <v>151.99</v>
      </c>
    </row>
    <row r="4004" spans="1:7">
      <c r="A4004" s="219">
        <v>6309</v>
      </c>
      <c r="B4004" s="212" t="s">
        <v>5330</v>
      </c>
      <c r="C4004" s="219" t="s">
        <v>23</v>
      </c>
      <c r="D4004" s="219" t="s">
        <v>285</v>
      </c>
      <c r="E4004" s="348">
        <f t="shared" si="62"/>
        <v>156.4</v>
      </c>
      <c r="F4004" s="220"/>
      <c r="G4004" s="220">
        <v>156.4</v>
      </c>
    </row>
    <row r="4005" spans="1:7">
      <c r="A4005" s="219">
        <v>6318</v>
      </c>
      <c r="B4005" s="212" t="s">
        <v>5331</v>
      </c>
      <c r="C4005" s="219" t="s">
        <v>23</v>
      </c>
      <c r="D4005" s="219" t="s">
        <v>285</v>
      </c>
      <c r="E4005" s="348">
        <f t="shared" si="62"/>
        <v>81.98</v>
      </c>
      <c r="F4005" s="220"/>
      <c r="G4005" s="220">
        <v>81.98</v>
      </c>
    </row>
    <row r="4006" spans="1:7">
      <c r="A4006" s="219">
        <v>6306</v>
      </c>
      <c r="B4006" s="212" t="s">
        <v>5332</v>
      </c>
      <c r="C4006" s="219" t="s">
        <v>23</v>
      </c>
      <c r="D4006" s="219" t="s">
        <v>285</v>
      </c>
      <c r="E4006" s="348">
        <f t="shared" si="62"/>
        <v>81.98</v>
      </c>
      <c r="F4006" s="220"/>
      <c r="G4006" s="220">
        <v>81.98</v>
      </c>
    </row>
    <row r="4007" spans="1:7">
      <c r="A4007" s="219">
        <v>6305</v>
      </c>
      <c r="B4007" s="212" t="s">
        <v>5333</v>
      </c>
      <c r="C4007" s="219" t="s">
        <v>23</v>
      </c>
      <c r="D4007" s="219" t="s">
        <v>285</v>
      </c>
      <c r="E4007" s="348">
        <f t="shared" si="62"/>
        <v>81.98</v>
      </c>
      <c r="F4007" s="220"/>
      <c r="G4007" s="220">
        <v>81.98</v>
      </c>
    </row>
    <row r="4008" spans="1:7">
      <c r="A4008" s="219">
        <v>6312</v>
      </c>
      <c r="B4008" s="212" t="s">
        <v>5334</v>
      </c>
      <c r="C4008" s="219" t="s">
        <v>23</v>
      </c>
      <c r="D4008" s="219" t="s">
        <v>285</v>
      </c>
      <c r="E4008" s="348">
        <f t="shared" si="62"/>
        <v>218.62</v>
      </c>
      <c r="F4008" s="220"/>
      <c r="G4008" s="220">
        <v>218.62</v>
      </c>
    </row>
    <row r="4009" spans="1:7">
      <c r="A4009" s="219">
        <v>6311</v>
      </c>
      <c r="B4009" s="212" t="s">
        <v>5335</v>
      </c>
      <c r="C4009" s="219" t="s">
        <v>23</v>
      </c>
      <c r="D4009" s="219" t="s">
        <v>285</v>
      </c>
      <c r="E4009" s="348">
        <f t="shared" si="62"/>
        <v>218.62</v>
      </c>
      <c r="F4009" s="220"/>
      <c r="G4009" s="220">
        <v>218.62</v>
      </c>
    </row>
    <row r="4010" spans="1:7">
      <c r="A4010" s="219">
        <v>6310</v>
      </c>
      <c r="B4010" s="212" t="s">
        <v>5336</v>
      </c>
      <c r="C4010" s="219" t="s">
        <v>23</v>
      </c>
      <c r="D4010" s="219" t="s">
        <v>285</v>
      </c>
      <c r="E4010" s="348">
        <f t="shared" si="62"/>
        <v>218.62</v>
      </c>
      <c r="F4010" s="220"/>
      <c r="G4010" s="220">
        <v>218.62</v>
      </c>
    </row>
    <row r="4011" spans="1:7">
      <c r="A4011" s="219">
        <v>6314</v>
      </c>
      <c r="B4011" s="212" t="s">
        <v>5337</v>
      </c>
      <c r="C4011" s="219" t="s">
        <v>23</v>
      </c>
      <c r="D4011" s="219" t="s">
        <v>285</v>
      </c>
      <c r="E4011" s="348">
        <f t="shared" si="62"/>
        <v>218.62</v>
      </c>
      <c r="F4011" s="220"/>
      <c r="G4011" s="220">
        <v>218.62</v>
      </c>
    </row>
    <row r="4012" spans="1:7">
      <c r="A4012" s="219">
        <v>6313</v>
      </c>
      <c r="B4012" s="212" t="s">
        <v>5338</v>
      </c>
      <c r="C4012" s="219" t="s">
        <v>23</v>
      </c>
      <c r="D4012" s="219" t="s">
        <v>285</v>
      </c>
      <c r="E4012" s="348">
        <f t="shared" si="62"/>
        <v>218.62</v>
      </c>
      <c r="F4012" s="220"/>
      <c r="G4012" s="220">
        <v>218.62</v>
      </c>
    </row>
    <row r="4013" spans="1:7">
      <c r="A4013" s="219">
        <v>6302</v>
      </c>
      <c r="B4013" s="212" t="s">
        <v>5339</v>
      </c>
      <c r="C4013" s="219" t="s">
        <v>23</v>
      </c>
      <c r="D4013" s="219" t="s">
        <v>285</v>
      </c>
      <c r="E4013" s="348">
        <f t="shared" si="62"/>
        <v>17.39</v>
      </c>
      <c r="F4013" s="220"/>
      <c r="G4013" s="220">
        <v>17.39</v>
      </c>
    </row>
    <row r="4014" spans="1:7">
      <c r="A4014" s="219">
        <v>6315</v>
      </c>
      <c r="B4014" s="212" t="s">
        <v>5340</v>
      </c>
      <c r="C4014" s="219" t="s">
        <v>23</v>
      </c>
      <c r="D4014" s="219" t="s">
        <v>285</v>
      </c>
      <c r="E4014" s="348">
        <f t="shared" si="62"/>
        <v>413.94</v>
      </c>
      <c r="F4014" s="220"/>
      <c r="G4014" s="220">
        <v>413.94</v>
      </c>
    </row>
    <row r="4015" spans="1:7">
      <c r="A4015" s="219">
        <v>6316</v>
      </c>
      <c r="B4015" s="212" t="s">
        <v>5341</v>
      </c>
      <c r="C4015" s="219" t="s">
        <v>23</v>
      </c>
      <c r="D4015" s="219" t="s">
        <v>285</v>
      </c>
      <c r="E4015" s="348">
        <f t="shared" si="62"/>
        <v>413.94</v>
      </c>
      <c r="F4015" s="220"/>
      <c r="G4015" s="220">
        <v>413.94</v>
      </c>
    </row>
    <row r="4016" spans="1:7">
      <c r="A4016" s="219">
        <v>39324</v>
      </c>
      <c r="B4016" s="212" t="s">
        <v>5342</v>
      </c>
      <c r="C4016" s="219" t="s">
        <v>23</v>
      </c>
      <c r="D4016" s="219" t="s">
        <v>285</v>
      </c>
      <c r="E4016" s="348">
        <f t="shared" si="62"/>
        <v>4.8899999999999997</v>
      </c>
      <c r="F4016" s="220">
        <v>4.8899999999999997</v>
      </c>
      <c r="G4016" s="220">
        <v>5.33</v>
      </c>
    </row>
    <row r="4017" spans="1:7">
      <c r="A4017" s="219">
        <v>39325</v>
      </c>
      <c r="B4017" s="212" t="s">
        <v>5343</v>
      </c>
      <c r="C4017" s="219" t="s">
        <v>23</v>
      </c>
      <c r="D4017" s="219" t="s">
        <v>285</v>
      </c>
      <c r="E4017" s="348">
        <f t="shared" si="62"/>
        <v>7.37</v>
      </c>
      <c r="F4017" s="220">
        <v>7.37</v>
      </c>
      <c r="G4017" s="220">
        <v>8.0399999999999991</v>
      </c>
    </row>
    <row r="4018" spans="1:7">
      <c r="A4018" s="219">
        <v>39326</v>
      </c>
      <c r="B4018" s="212" t="s">
        <v>5344</v>
      </c>
      <c r="C4018" s="219" t="s">
        <v>23</v>
      </c>
      <c r="D4018" s="219" t="s">
        <v>285</v>
      </c>
      <c r="E4018" s="348">
        <f t="shared" si="62"/>
        <v>26.46</v>
      </c>
      <c r="F4018" s="220">
        <v>26.46</v>
      </c>
      <c r="G4018" s="220">
        <v>28.84</v>
      </c>
    </row>
    <row r="4019" spans="1:7">
      <c r="A4019" s="219">
        <v>39327</v>
      </c>
      <c r="B4019" s="212" t="s">
        <v>5345</v>
      </c>
      <c r="C4019" s="219" t="s">
        <v>23</v>
      </c>
      <c r="D4019" s="219" t="s">
        <v>285</v>
      </c>
      <c r="E4019" s="348">
        <f t="shared" si="62"/>
        <v>39.93</v>
      </c>
      <c r="F4019" s="220">
        <v>39.93</v>
      </c>
      <c r="G4019" s="220">
        <v>43.52</v>
      </c>
    </row>
    <row r="4020" spans="1:7">
      <c r="A4020" s="219">
        <v>11378</v>
      </c>
      <c r="B4020" s="212" t="s">
        <v>5346</v>
      </c>
      <c r="C4020" s="219" t="s">
        <v>23</v>
      </c>
      <c r="D4020" s="219" t="s">
        <v>285</v>
      </c>
      <c r="E4020" s="348">
        <f t="shared" si="62"/>
        <v>99.35</v>
      </c>
      <c r="F4020" s="220"/>
      <c r="G4020" s="220">
        <v>99.35</v>
      </c>
    </row>
    <row r="4021" spans="1:7">
      <c r="A4021" s="219">
        <v>11379</v>
      </c>
      <c r="B4021" s="212" t="s">
        <v>5347</v>
      </c>
      <c r="C4021" s="219" t="s">
        <v>23</v>
      </c>
      <c r="D4021" s="219" t="s">
        <v>285</v>
      </c>
      <c r="E4021" s="348">
        <f t="shared" si="62"/>
        <v>83.95</v>
      </c>
      <c r="F4021" s="220"/>
      <c r="G4021" s="220">
        <v>83.95</v>
      </c>
    </row>
    <row r="4022" spans="1:7">
      <c r="A4022" s="219">
        <v>11493</v>
      </c>
      <c r="B4022" s="212" t="s">
        <v>5348</v>
      </c>
      <c r="C4022" s="219" t="s">
        <v>23</v>
      </c>
      <c r="D4022" s="219" t="s">
        <v>285</v>
      </c>
      <c r="E4022" s="348">
        <f t="shared" si="62"/>
        <v>48.42</v>
      </c>
      <c r="F4022" s="220"/>
      <c r="G4022" s="220">
        <v>48.42</v>
      </c>
    </row>
    <row r="4023" spans="1:7">
      <c r="A4023" s="219">
        <v>7106</v>
      </c>
      <c r="B4023" s="212" t="s">
        <v>5349</v>
      </c>
      <c r="C4023" s="219" t="s">
        <v>23</v>
      </c>
      <c r="D4023" s="219" t="s">
        <v>285</v>
      </c>
      <c r="E4023" s="348">
        <f t="shared" si="62"/>
        <v>147.43</v>
      </c>
      <c r="F4023" s="220">
        <v>147.43</v>
      </c>
      <c r="G4023" s="220">
        <v>138.85</v>
      </c>
    </row>
    <row r="4024" spans="1:7">
      <c r="A4024" s="219">
        <v>7104</v>
      </c>
      <c r="B4024" s="212" t="s">
        <v>5350</v>
      </c>
      <c r="C4024" s="219" t="s">
        <v>23</v>
      </c>
      <c r="D4024" s="219" t="s">
        <v>285</v>
      </c>
      <c r="E4024" s="348">
        <f t="shared" si="62"/>
        <v>3.97</v>
      </c>
      <c r="F4024" s="220">
        <v>3.97</v>
      </c>
      <c r="G4024" s="220">
        <v>3.74</v>
      </c>
    </row>
    <row r="4025" spans="1:7">
      <c r="A4025" s="219">
        <v>7136</v>
      </c>
      <c r="B4025" s="212" t="s">
        <v>1393</v>
      </c>
      <c r="C4025" s="219" t="s">
        <v>23</v>
      </c>
      <c r="D4025" s="219" t="s">
        <v>285</v>
      </c>
      <c r="E4025" s="348">
        <f t="shared" si="62"/>
        <v>6.92</v>
      </c>
      <c r="F4025" s="220">
        <v>6.92</v>
      </c>
      <c r="G4025" s="220">
        <v>6.52</v>
      </c>
    </row>
    <row r="4026" spans="1:7">
      <c r="A4026" s="219">
        <v>7128</v>
      </c>
      <c r="B4026" s="212" t="s">
        <v>1394</v>
      </c>
      <c r="C4026" s="219" t="s">
        <v>23</v>
      </c>
      <c r="D4026" s="219" t="s">
        <v>285</v>
      </c>
      <c r="E4026" s="348">
        <f t="shared" si="62"/>
        <v>8.98</v>
      </c>
      <c r="F4026" s="220">
        <v>8.98</v>
      </c>
      <c r="G4026" s="220">
        <v>8.4600000000000009</v>
      </c>
    </row>
    <row r="4027" spans="1:7">
      <c r="A4027" s="219">
        <v>7108</v>
      </c>
      <c r="B4027" s="212" t="s">
        <v>5351</v>
      </c>
      <c r="C4027" s="219" t="s">
        <v>23</v>
      </c>
      <c r="D4027" s="219" t="s">
        <v>285</v>
      </c>
      <c r="E4027" s="348">
        <f t="shared" si="62"/>
        <v>8.9600000000000009</v>
      </c>
      <c r="F4027" s="220">
        <v>8.9600000000000009</v>
      </c>
      <c r="G4027" s="220">
        <v>8.43</v>
      </c>
    </row>
    <row r="4028" spans="1:7">
      <c r="A4028" s="219">
        <v>7129</v>
      </c>
      <c r="B4028" s="212" t="s">
        <v>1414</v>
      </c>
      <c r="C4028" s="219" t="s">
        <v>23</v>
      </c>
      <c r="D4028" s="219" t="s">
        <v>285</v>
      </c>
      <c r="E4028" s="348">
        <f t="shared" si="62"/>
        <v>10.54</v>
      </c>
      <c r="F4028" s="220">
        <v>10.54</v>
      </c>
      <c r="G4028" s="220">
        <v>9.93</v>
      </c>
    </row>
    <row r="4029" spans="1:7">
      <c r="A4029" s="219">
        <v>7130</v>
      </c>
      <c r="B4029" s="212" t="s">
        <v>5352</v>
      </c>
      <c r="C4029" s="219" t="s">
        <v>23</v>
      </c>
      <c r="D4029" s="219" t="s">
        <v>285</v>
      </c>
      <c r="E4029" s="348">
        <f t="shared" si="62"/>
        <v>15.31</v>
      </c>
      <c r="F4029" s="220">
        <v>15.31</v>
      </c>
      <c r="G4029" s="220">
        <v>14.42</v>
      </c>
    </row>
    <row r="4030" spans="1:7">
      <c r="A4030" s="219">
        <v>7131</v>
      </c>
      <c r="B4030" s="212" t="s">
        <v>1383</v>
      </c>
      <c r="C4030" s="219" t="s">
        <v>23</v>
      </c>
      <c r="D4030" s="219" t="s">
        <v>285</v>
      </c>
      <c r="E4030" s="348">
        <f t="shared" si="62"/>
        <v>18.73</v>
      </c>
      <c r="F4030" s="220">
        <v>18.73</v>
      </c>
      <c r="G4030" s="220">
        <v>17.64</v>
      </c>
    </row>
    <row r="4031" spans="1:7">
      <c r="A4031" s="219">
        <v>7132</v>
      </c>
      <c r="B4031" s="212" t="s">
        <v>1385</v>
      </c>
      <c r="C4031" s="219" t="s">
        <v>23</v>
      </c>
      <c r="D4031" s="219" t="s">
        <v>285</v>
      </c>
      <c r="E4031" s="348">
        <f t="shared" si="62"/>
        <v>44.1</v>
      </c>
      <c r="F4031" s="220">
        <v>44.1</v>
      </c>
      <c r="G4031" s="220">
        <v>41.53</v>
      </c>
    </row>
    <row r="4032" spans="1:7">
      <c r="A4032" s="219">
        <v>7133</v>
      </c>
      <c r="B4032" s="212" t="s">
        <v>5353</v>
      </c>
      <c r="C4032" s="219" t="s">
        <v>23</v>
      </c>
      <c r="D4032" s="219" t="s">
        <v>285</v>
      </c>
      <c r="E4032" s="348">
        <f t="shared" si="62"/>
        <v>101.9</v>
      </c>
      <c r="F4032" s="220">
        <v>101.9</v>
      </c>
      <c r="G4032" s="220">
        <v>95.98</v>
      </c>
    </row>
    <row r="4033" spans="1:7">
      <c r="A4033" s="219">
        <v>37422</v>
      </c>
      <c r="B4033" s="212" t="s">
        <v>5354</v>
      </c>
      <c r="C4033" s="219" t="s">
        <v>23</v>
      </c>
      <c r="D4033" s="219" t="s">
        <v>285</v>
      </c>
      <c r="E4033" s="348">
        <f t="shared" si="62"/>
        <v>54.91</v>
      </c>
      <c r="F4033" s="220"/>
      <c r="G4033" s="220">
        <v>54.91</v>
      </c>
    </row>
    <row r="4034" spans="1:7">
      <c r="A4034" s="219">
        <v>37420</v>
      </c>
      <c r="B4034" s="212" t="s">
        <v>5355</v>
      </c>
      <c r="C4034" s="219" t="s">
        <v>23</v>
      </c>
      <c r="D4034" s="219" t="s">
        <v>285</v>
      </c>
      <c r="E4034" s="348">
        <f t="shared" si="62"/>
        <v>42.92</v>
      </c>
      <c r="F4034" s="220"/>
      <c r="G4034" s="220">
        <v>42.92</v>
      </c>
    </row>
    <row r="4035" spans="1:7">
      <c r="A4035" s="219">
        <v>37421</v>
      </c>
      <c r="B4035" s="212" t="s">
        <v>5356</v>
      </c>
      <c r="C4035" s="219" t="s">
        <v>23</v>
      </c>
      <c r="D4035" s="219" t="s">
        <v>285</v>
      </c>
      <c r="E4035" s="348">
        <f t="shared" si="62"/>
        <v>58.66</v>
      </c>
      <c r="F4035" s="220"/>
      <c r="G4035" s="220">
        <v>58.66</v>
      </c>
    </row>
    <row r="4036" spans="1:7">
      <c r="A4036" s="219">
        <v>37443</v>
      </c>
      <c r="B4036" s="212" t="s">
        <v>5357</v>
      </c>
      <c r="C4036" s="219" t="s">
        <v>23</v>
      </c>
      <c r="D4036" s="219" t="s">
        <v>285</v>
      </c>
      <c r="E4036" s="348">
        <f t="shared" si="62"/>
        <v>188.09</v>
      </c>
      <c r="F4036" s="220"/>
      <c r="G4036" s="220">
        <v>188.09</v>
      </c>
    </row>
    <row r="4037" spans="1:7">
      <c r="A4037" s="219">
        <v>37444</v>
      </c>
      <c r="B4037" s="212" t="s">
        <v>5358</v>
      </c>
      <c r="C4037" s="219" t="s">
        <v>23</v>
      </c>
      <c r="D4037" s="219" t="s">
        <v>285</v>
      </c>
      <c r="E4037" s="348">
        <f t="shared" si="62"/>
        <v>191.28</v>
      </c>
      <c r="F4037" s="220"/>
      <c r="G4037" s="220">
        <v>191.28</v>
      </c>
    </row>
    <row r="4038" spans="1:7">
      <c r="A4038" s="219">
        <v>37445</v>
      </c>
      <c r="B4038" s="212" t="s">
        <v>5359</v>
      </c>
      <c r="C4038" s="219" t="s">
        <v>23</v>
      </c>
      <c r="D4038" s="219" t="s">
        <v>285</v>
      </c>
      <c r="E4038" s="348">
        <f t="shared" si="62"/>
        <v>289.94</v>
      </c>
      <c r="F4038" s="220"/>
      <c r="G4038" s="220">
        <v>289.94</v>
      </c>
    </row>
    <row r="4039" spans="1:7">
      <c r="A4039" s="219">
        <v>37446</v>
      </c>
      <c r="B4039" s="212" t="s">
        <v>5360</v>
      </c>
      <c r="C4039" s="219" t="s">
        <v>23</v>
      </c>
      <c r="D4039" s="219" t="s">
        <v>285</v>
      </c>
      <c r="E4039" s="348">
        <f t="shared" si="62"/>
        <v>316.08</v>
      </c>
      <c r="F4039" s="220"/>
      <c r="G4039" s="220">
        <v>316.08</v>
      </c>
    </row>
    <row r="4040" spans="1:7">
      <c r="A4040" s="219">
        <v>37447</v>
      </c>
      <c r="B4040" s="212" t="s">
        <v>5361</v>
      </c>
      <c r="C4040" s="219" t="s">
        <v>23</v>
      </c>
      <c r="D4040" s="219" t="s">
        <v>285</v>
      </c>
      <c r="E4040" s="348">
        <f t="shared" si="62"/>
        <v>321.02</v>
      </c>
      <c r="F4040" s="220"/>
      <c r="G4040" s="220">
        <v>321.02</v>
      </c>
    </row>
    <row r="4041" spans="1:7">
      <c r="A4041" s="219">
        <v>37448</v>
      </c>
      <c r="B4041" s="212" t="s">
        <v>5362</v>
      </c>
      <c r="C4041" s="219" t="s">
        <v>23</v>
      </c>
      <c r="D4041" s="219" t="s">
        <v>285</v>
      </c>
      <c r="E4041" s="348">
        <f t="shared" si="62"/>
        <v>440.33</v>
      </c>
      <c r="F4041" s="220"/>
      <c r="G4041" s="220">
        <v>440.33</v>
      </c>
    </row>
    <row r="4042" spans="1:7">
      <c r="A4042" s="219">
        <v>37440</v>
      </c>
      <c r="B4042" s="212" t="s">
        <v>5363</v>
      </c>
      <c r="C4042" s="219" t="s">
        <v>23</v>
      </c>
      <c r="D4042" s="219" t="s">
        <v>285</v>
      </c>
      <c r="E4042" s="348">
        <f t="shared" si="62"/>
        <v>149.29</v>
      </c>
      <c r="F4042" s="220"/>
      <c r="G4042" s="220">
        <v>149.29</v>
      </c>
    </row>
    <row r="4043" spans="1:7">
      <c r="A4043" s="219">
        <v>37441</v>
      </c>
      <c r="B4043" s="212" t="s">
        <v>5364</v>
      </c>
      <c r="C4043" s="219" t="s">
        <v>23</v>
      </c>
      <c r="D4043" s="219" t="s">
        <v>285</v>
      </c>
      <c r="E4043" s="348">
        <f t="shared" si="62"/>
        <v>149.29</v>
      </c>
      <c r="F4043" s="220"/>
      <c r="G4043" s="220">
        <v>149.29</v>
      </c>
    </row>
    <row r="4044" spans="1:7">
      <c r="A4044" s="219">
        <v>37442</v>
      </c>
      <c r="B4044" s="212" t="s">
        <v>5365</v>
      </c>
      <c r="C4044" s="219" t="s">
        <v>23</v>
      </c>
      <c r="D4044" s="219" t="s">
        <v>285</v>
      </c>
      <c r="E4044" s="348">
        <f t="shared" ref="E4044:E4107" si="63">IF(F4044=0,G4044,F4044)</f>
        <v>179.82</v>
      </c>
      <c r="F4044" s="220"/>
      <c r="G4044" s="220">
        <v>179.82</v>
      </c>
    </row>
    <row r="4045" spans="1:7">
      <c r="A4045" s="219">
        <v>38017</v>
      </c>
      <c r="B4045" s="212" t="s">
        <v>5366</v>
      </c>
      <c r="C4045" s="219" t="s">
        <v>23</v>
      </c>
      <c r="D4045" s="219" t="s">
        <v>285</v>
      </c>
      <c r="E4045" s="348">
        <f t="shared" si="63"/>
        <v>10.01</v>
      </c>
      <c r="F4045" s="220">
        <v>10.01</v>
      </c>
      <c r="G4045" s="220">
        <v>10.9</v>
      </c>
    </row>
    <row r="4046" spans="1:7">
      <c r="A4046" s="219">
        <v>38018</v>
      </c>
      <c r="B4046" s="212" t="s">
        <v>5367</v>
      </c>
      <c r="C4046" s="219" t="s">
        <v>23</v>
      </c>
      <c r="D4046" s="219" t="s">
        <v>285</v>
      </c>
      <c r="E4046" s="348">
        <f t="shared" si="63"/>
        <v>11.25</v>
      </c>
      <c r="F4046" s="220">
        <v>11.25</v>
      </c>
      <c r="G4046" s="220">
        <v>12.26</v>
      </c>
    </row>
    <row r="4047" spans="1:7">
      <c r="A4047" s="219">
        <v>39895</v>
      </c>
      <c r="B4047" s="212" t="s">
        <v>5368</v>
      </c>
      <c r="C4047" s="219" t="s">
        <v>23</v>
      </c>
      <c r="D4047" s="219" t="s">
        <v>285</v>
      </c>
      <c r="E4047" s="348">
        <f t="shared" si="63"/>
        <v>50.2</v>
      </c>
      <c r="F4047" s="220"/>
      <c r="G4047" s="220">
        <v>50.2</v>
      </c>
    </row>
    <row r="4048" spans="1:7">
      <c r="A4048" s="219">
        <v>39896</v>
      </c>
      <c r="B4048" s="212" t="s">
        <v>5369</v>
      </c>
      <c r="C4048" s="219" t="s">
        <v>23</v>
      </c>
      <c r="D4048" s="219" t="s">
        <v>285</v>
      </c>
      <c r="E4048" s="348">
        <f t="shared" si="63"/>
        <v>73.58</v>
      </c>
      <c r="F4048" s="220"/>
      <c r="G4048" s="220">
        <v>73.58</v>
      </c>
    </row>
    <row r="4049" spans="1:7">
      <c r="A4049" s="219">
        <v>38873</v>
      </c>
      <c r="B4049" s="212" t="s">
        <v>5370</v>
      </c>
      <c r="C4049" s="219" t="s">
        <v>23</v>
      </c>
      <c r="D4049" s="219" t="s">
        <v>285</v>
      </c>
      <c r="E4049" s="348">
        <f t="shared" si="63"/>
        <v>17.309999999999999</v>
      </c>
      <c r="F4049" s="220"/>
      <c r="G4049" s="220">
        <v>17.309999999999999</v>
      </c>
    </row>
    <row r="4050" spans="1:7">
      <c r="A4050" s="219">
        <v>38874</v>
      </c>
      <c r="B4050" s="212" t="s">
        <v>5371</v>
      </c>
      <c r="C4050" s="219" t="s">
        <v>23</v>
      </c>
      <c r="D4050" s="219" t="s">
        <v>285</v>
      </c>
      <c r="E4050" s="348">
        <f t="shared" si="63"/>
        <v>21.92</v>
      </c>
      <c r="F4050" s="220"/>
      <c r="G4050" s="220">
        <v>21.92</v>
      </c>
    </row>
    <row r="4051" spans="1:7">
      <c r="A4051" s="219">
        <v>38875</v>
      </c>
      <c r="B4051" s="212" t="s">
        <v>5372</v>
      </c>
      <c r="C4051" s="219" t="s">
        <v>23</v>
      </c>
      <c r="D4051" s="219" t="s">
        <v>285</v>
      </c>
      <c r="E4051" s="348">
        <f t="shared" si="63"/>
        <v>34.75</v>
      </c>
      <c r="F4051" s="220"/>
      <c r="G4051" s="220">
        <v>34.75</v>
      </c>
    </row>
    <row r="4052" spans="1:7">
      <c r="A4052" s="219">
        <v>38876</v>
      </c>
      <c r="B4052" s="212" t="s">
        <v>5373</v>
      </c>
      <c r="C4052" s="219" t="s">
        <v>23</v>
      </c>
      <c r="D4052" s="219" t="s">
        <v>285</v>
      </c>
      <c r="E4052" s="348">
        <f t="shared" si="63"/>
        <v>46.69</v>
      </c>
      <c r="F4052" s="220"/>
      <c r="G4052" s="220">
        <v>46.69</v>
      </c>
    </row>
    <row r="4053" spans="1:7">
      <c r="A4053" s="219">
        <v>39000</v>
      </c>
      <c r="B4053" s="212" t="s">
        <v>5374</v>
      </c>
      <c r="C4053" s="219" t="s">
        <v>23</v>
      </c>
      <c r="D4053" s="219" t="s">
        <v>285</v>
      </c>
      <c r="E4053" s="348">
        <f t="shared" si="63"/>
        <v>28.39</v>
      </c>
      <c r="F4053" s="220"/>
      <c r="G4053" s="220">
        <v>28.39</v>
      </c>
    </row>
    <row r="4054" spans="1:7">
      <c r="A4054" s="219">
        <v>38674</v>
      </c>
      <c r="B4054" s="212" t="s">
        <v>5375</v>
      </c>
      <c r="C4054" s="219" t="s">
        <v>23</v>
      </c>
      <c r="D4054" s="219" t="s">
        <v>285</v>
      </c>
      <c r="E4054" s="348">
        <f t="shared" si="63"/>
        <v>33.67</v>
      </c>
      <c r="F4054" s="220">
        <v>33.67</v>
      </c>
      <c r="G4054" s="220">
        <v>36.700000000000003</v>
      </c>
    </row>
    <row r="4055" spans="1:7">
      <c r="A4055" s="219">
        <v>38019</v>
      </c>
      <c r="B4055" s="212" t="s">
        <v>5376</v>
      </c>
      <c r="C4055" s="219" t="s">
        <v>23</v>
      </c>
      <c r="D4055" s="219" t="s">
        <v>285</v>
      </c>
      <c r="E4055" s="348">
        <f t="shared" si="63"/>
        <v>7.12</v>
      </c>
      <c r="F4055" s="220">
        <v>7.12</v>
      </c>
      <c r="G4055" s="220">
        <v>7.76</v>
      </c>
    </row>
    <row r="4056" spans="1:7">
      <c r="A4056" s="219">
        <v>38020</v>
      </c>
      <c r="B4056" s="212" t="s">
        <v>5377</v>
      </c>
      <c r="C4056" s="219" t="s">
        <v>23</v>
      </c>
      <c r="D4056" s="219" t="s">
        <v>285</v>
      </c>
      <c r="E4056" s="348">
        <f t="shared" si="63"/>
        <v>8.77</v>
      </c>
      <c r="F4056" s="220">
        <v>8.77</v>
      </c>
      <c r="G4056" s="220">
        <v>9.56</v>
      </c>
    </row>
    <row r="4057" spans="1:7">
      <c r="A4057" s="219">
        <v>38454</v>
      </c>
      <c r="B4057" s="212" t="s">
        <v>5378</v>
      </c>
      <c r="C4057" s="219" t="s">
        <v>23</v>
      </c>
      <c r="D4057" s="219" t="s">
        <v>285</v>
      </c>
      <c r="E4057" s="348">
        <f t="shared" si="63"/>
        <v>10.64</v>
      </c>
      <c r="F4057" s="220"/>
      <c r="G4057" s="220">
        <v>10.64</v>
      </c>
    </row>
    <row r="4058" spans="1:7">
      <c r="A4058" s="219">
        <v>38455</v>
      </c>
      <c r="B4058" s="212" t="s">
        <v>5379</v>
      </c>
      <c r="C4058" s="219" t="s">
        <v>23</v>
      </c>
      <c r="D4058" s="219" t="s">
        <v>285</v>
      </c>
      <c r="E4058" s="348">
        <f t="shared" si="63"/>
        <v>14.25</v>
      </c>
      <c r="F4058" s="220"/>
      <c r="G4058" s="220">
        <v>14.25</v>
      </c>
    </row>
    <row r="4059" spans="1:7">
      <c r="A4059" s="219">
        <v>38462</v>
      </c>
      <c r="B4059" s="212" t="s">
        <v>5380</v>
      </c>
      <c r="C4059" s="219" t="s">
        <v>23</v>
      </c>
      <c r="D4059" s="219" t="s">
        <v>285</v>
      </c>
      <c r="E4059" s="348">
        <f t="shared" si="63"/>
        <v>229.76</v>
      </c>
      <c r="F4059" s="220"/>
      <c r="G4059" s="220">
        <v>229.76</v>
      </c>
    </row>
    <row r="4060" spans="1:7">
      <c r="A4060" s="219">
        <v>36362</v>
      </c>
      <c r="B4060" s="212" t="s">
        <v>5381</v>
      </c>
      <c r="C4060" s="219" t="s">
        <v>23</v>
      </c>
      <c r="D4060" s="219" t="s">
        <v>285</v>
      </c>
      <c r="E4060" s="348">
        <f t="shared" si="63"/>
        <v>3.17</v>
      </c>
      <c r="F4060" s="220"/>
      <c r="G4060" s="220">
        <v>3.17</v>
      </c>
    </row>
    <row r="4061" spans="1:7">
      <c r="A4061" s="219">
        <v>36298</v>
      </c>
      <c r="B4061" s="212" t="s">
        <v>5382</v>
      </c>
      <c r="C4061" s="219" t="s">
        <v>23</v>
      </c>
      <c r="D4061" s="219" t="s">
        <v>285</v>
      </c>
      <c r="E4061" s="348">
        <f t="shared" si="63"/>
        <v>2.73</v>
      </c>
      <c r="F4061" s="220"/>
      <c r="G4061" s="220">
        <v>2.73</v>
      </c>
    </row>
    <row r="4062" spans="1:7">
      <c r="A4062" s="219">
        <v>38456</v>
      </c>
      <c r="B4062" s="212" t="s">
        <v>5383</v>
      </c>
      <c r="C4062" s="219" t="s">
        <v>23</v>
      </c>
      <c r="D4062" s="219" t="s">
        <v>285</v>
      </c>
      <c r="E4062" s="348">
        <f t="shared" si="63"/>
        <v>6.79</v>
      </c>
      <c r="F4062" s="220"/>
      <c r="G4062" s="220">
        <v>6.79</v>
      </c>
    </row>
    <row r="4063" spans="1:7">
      <c r="A4063" s="219">
        <v>38457</v>
      </c>
      <c r="B4063" s="212" t="s">
        <v>5384</v>
      </c>
      <c r="C4063" s="219" t="s">
        <v>23</v>
      </c>
      <c r="D4063" s="219" t="s">
        <v>285</v>
      </c>
      <c r="E4063" s="348">
        <f t="shared" si="63"/>
        <v>12.38</v>
      </c>
      <c r="F4063" s="220"/>
      <c r="G4063" s="220">
        <v>12.38</v>
      </c>
    </row>
    <row r="4064" spans="1:7">
      <c r="A4064" s="219">
        <v>38458</v>
      </c>
      <c r="B4064" s="212" t="s">
        <v>5385</v>
      </c>
      <c r="C4064" s="219" t="s">
        <v>23</v>
      </c>
      <c r="D4064" s="219" t="s">
        <v>285</v>
      </c>
      <c r="E4064" s="348">
        <f t="shared" si="63"/>
        <v>23.85</v>
      </c>
      <c r="F4064" s="220"/>
      <c r="G4064" s="220">
        <v>23.85</v>
      </c>
    </row>
    <row r="4065" spans="1:7">
      <c r="A4065" s="219">
        <v>38459</v>
      </c>
      <c r="B4065" s="212" t="s">
        <v>5386</v>
      </c>
      <c r="C4065" s="219" t="s">
        <v>23</v>
      </c>
      <c r="D4065" s="219" t="s">
        <v>285</v>
      </c>
      <c r="E4065" s="348">
        <f t="shared" si="63"/>
        <v>37.49</v>
      </c>
      <c r="F4065" s="220"/>
      <c r="G4065" s="220">
        <v>37.49</v>
      </c>
    </row>
    <row r="4066" spans="1:7">
      <c r="A4066" s="219">
        <v>38460</v>
      </c>
      <c r="B4066" s="212" t="s">
        <v>5387</v>
      </c>
      <c r="C4066" s="219" t="s">
        <v>23</v>
      </c>
      <c r="D4066" s="219" t="s">
        <v>285</v>
      </c>
      <c r="E4066" s="348">
        <f t="shared" si="63"/>
        <v>80.430000000000007</v>
      </c>
      <c r="F4066" s="220"/>
      <c r="G4066" s="220">
        <v>80.430000000000007</v>
      </c>
    </row>
    <row r="4067" spans="1:7">
      <c r="A4067" s="219">
        <v>38461</v>
      </c>
      <c r="B4067" s="212" t="s">
        <v>5388</v>
      </c>
      <c r="C4067" s="219" t="s">
        <v>23</v>
      </c>
      <c r="D4067" s="219" t="s">
        <v>285</v>
      </c>
      <c r="E4067" s="348">
        <f t="shared" si="63"/>
        <v>107.93</v>
      </c>
      <c r="F4067" s="220"/>
      <c r="G4067" s="220">
        <v>107.93</v>
      </c>
    </row>
    <row r="4068" spans="1:7">
      <c r="A4068" s="219">
        <v>7094</v>
      </c>
      <c r="B4068" s="212" t="s">
        <v>5389</v>
      </c>
      <c r="C4068" s="219" t="s">
        <v>23</v>
      </c>
      <c r="D4068" s="219" t="s">
        <v>285</v>
      </c>
      <c r="E4068" s="348">
        <f t="shared" si="63"/>
        <v>12.97</v>
      </c>
      <c r="F4068" s="220">
        <v>12.97</v>
      </c>
      <c r="G4068" s="220">
        <v>12.22</v>
      </c>
    </row>
    <row r="4069" spans="1:7">
      <c r="A4069" s="219">
        <v>7116</v>
      </c>
      <c r="B4069" s="212" t="s">
        <v>1438</v>
      </c>
      <c r="C4069" s="219" t="s">
        <v>23</v>
      </c>
      <c r="D4069" s="219" t="s">
        <v>285</v>
      </c>
      <c r="E4069" s="348">
        <f t="shared" si="63"/>
        <v>3.7</v>
      </c>
      <c r="F4069" s="220">
        <v>3.7</v>
      </c>
      <c r="G4069" s="220">
        <v>3.96</v>
      </c>
    </row>
    <row r="4070" spans="1:7">
      <c r="A4070" s="219">
        <v>7118</v>
      </c>
      <c r="B4070" s="212" t="s">
        <v>5390</v>
      </c>
      <c r="C4070" s="219" t="s">
        <v>23</v>
      </c>
      <c r="D4070" s="219" t="s">
        <v>285</v>
      </c>
      <c r="E4070" s="348">
        <f t="shared" si="63"/>
        <v>26.68</v>
      </c>
      <c r="F4070" s="220">
        <v>26.68</v>
      </c>
      <c r="G4070" s="220">
        <v>25.13</v>
      </c>
    </row>
    <row r="4071" spans="1:7">
      <c r="A4071" s="219">
        <v>7098</v>
      </c>
      <c r="B4071" s="212" t="s">
        <v>5391</v>
      </c>
      <c r="C4071" s="219" t="s">
        <v>23</v>
      </c>
      <c r="D4071" s="219" t="s">
        <v>285</v>
      </c>
      <c r="E4071" s="348">
        <f t="shared" si="63"/>
        <v>3.96</v>
      </c>
      <c r="F4071" s="220">
        <v>3.96</v>
      </c>
      <c r="G4071" s="220">
        <v>3.73</v>
      </c>
    </row>
    <row r="4072" spans="1:7">
      <c r="A4072" s="219">
        <v>7110</v>
      </c>
      <c r="B4072" s="212" t="s">
        <v>5392</v>
      </c>
      <c r="C4072" s="219" t="s">
        <v>23</v>
      </c>
      <c r="D4072" s="219" t="s">
        <v>285</v>
      </c>
      <c r="E4072" s="348">
        <f t="shared" si="63"/>
        <v>50.72</v>
      </c>
      <c r="F4072" s="220">
        <v>50.72</v>
      </c>
      <c r="G4072" s="220">
        <v>47.77</v>
      </c>
    </row>
    <row r="4073" spans="1:7">
      <c r="A4073" s="219">
        <v>7123</v>
      </c>
      <c r="B4073" s="212" t="s">
        <v>5393</v>
      </c>
      <c r="C4073" s="219" t="s">
        <v>23</v>
      </c>
      <c r="D4073" s="219" t="s">
        <v>285</v>
      </c>
      <c r="E4073" s="348">
        <f t="shared" si="63"/>
        <v>4.79</v>
      </c>
      <c r="F4073" s="220">
        <v>4.79</v>
      </c>
      <c r="G4073" s="220">
        <v>4.5199999999999996</v>
      </c>
    </row>
    <row r="4074" spans="1:7">
      <c r="A4074" s="219">
        <v>7121</v>
      </c>
      <c r="B4074" s="212" t="s">
        <v>5394</v>
      </c>
      <c r="C4074" s="219" t="s">
        <v>23</v>
      </c>
      <c r="D4074" s="219" t="s">
        <v>285</v>
      </c>
      <c r="E4074" s="348">
        <f t="shared" si="63"/>
        <v>9.48</v>
      </c>
      <c r="F4074" s="220">
        <v>9.48</v>
      </c>
      <c r="G4074" s="220">
        <v>8.93</v>
      </c>
    </row>
    <row r="4075" spans="1:7">
      <c r="A4075" s="219">
        <v>7137</v>
      </c>
      <c r="B4075" s="212" t="s">
        <v>5395</v>
      </c>
      <c r="C4075" s="219" t="s">
        <v>23</v>
      </c>
      <c r="D4075" s="219" t="s">
        <v>285</v>
      </c>
      <c r="E4075" s="348">
        <f t="shared" si="63"/>
        <v>10.36</v>
      </c>
      <c r="F4075" s="220">
        <v>10.36</v>
      </c>
      <c r="G4075" s="220">
        <v>9.76</v>
      </c>
    </row>
    <row r="4076" spans="1:7">
      <c r="A4076" s="219">
        <v>7122</v>
      </c>
      <c r="B4076" s="212" t="s">
        <v>1388</v>
      </c>
      <c r="C4076" s="219" t="s">
        <v>23</v>
      </c>
      <c r="D4076" s="219" t="s">
        <v>285</v>
      </c>
      <c r="E4076" s="348">
        <f t="shared" si="63"/>
        <v>11.4</v>
      </c>
      <c r="F4076" s="220">
        <v>11.4</v>
      </c>
      <c r="G4076" s="220">
        <v>10.74</v>
      </c>
    </row>
    <row r="4077" spans="1:7">
      <c r="A4077" s="219">
        <v>7114</v>
      </c>
      <c r="B4077" s="212" t="s">
        <v>5396</v>
      </c>
      <c r="C4077" s="219" t="s">
        <v>23</v>
      </c>
      <c r="D4077" s="219" t="s">
        <v>285</v>
      </c>
      <c r="E4077" s="348">
        <f t="shared" si="63"/>
        <v>13.26</v>
      </c>
      <c r="F4077" s="220">
        <v>13.26</v>
      </c>
      <c r="G4077" s="220">
        <v>12.49</v>
      </c>
    </row>
    <row r="4078" spans="1:7">
      <c r="A4078" s="219">
        <v>7109</v>
      </c>
      <c r="B4078" s="212" t="s">
        <v>5397</v>
      </c>
      <c r="C4078" s="219" t="s">
        <v>23</v>
      </c>
      <c r="D4078" s="219" t="s">
        <v>285</v>
      </c>
      <c r="E4078" s="348">
        <f t="shared" si="63"/>
        <v>2.63</v>
      </c>
      <c r="F4078" s="220">
        <v>2.63</v>
      </c>
      <c r="G4078" s="220">
        <v>2.4700000000000002</v>
      </c>
    </row>
    <row r="4079" spans="1:7">
      <c r="A4079" s="219">
        <v>7135</v>
      </c>
      <c r="B4079" s="212" t="s">
        <v>5398</v>
      </c>
      <c r="C4079" s="219" t="s">
        <v>23</v>
      </c>
      <c r="D4079" s="219" t="s">
        <v>285</v>
      </c>
      <c r="E4079" s="348">
        <f t="shared" si="63"/>
        <v>5.38</v>
      </c>
      <c r="F4079" s="220">
        <v>5.38</v>
      </c>
      <c r="G4079" s="220">
        <v>5.07</v>
      </c>
    </row>
    <row r="4080" spans="1:7">
      <c r="A4080" s="219">
        <v>37947</v>
      </c>
      <c r="B4080" s="212" t="s">
        <v>5399</v>
      </c>
      <c r="C4080" s="219" t="s">
        <v>23</v>
      </c>
      <c r="D4080" s="219" t="s">
        <v>285</v>
      </c>
      <c r="E4080" s="348">
        <f t="shared" si="63"/>
        <v>4.38</v>
      </c>
      <c r="F4080" s="220">
        <v>4.38</v>
      </c>
      <c r="G4080" s="220">
        <v>4.12</v>
      </c>
    </row>
    <row r="4081" spans="1:7">
      <c r="A4081" s="219">
        <v>7103</v>
      </c>
      <c r="B4081" s="212" t="s">
        <v>5400</v>
      </c>
      <c r="C4081" s="219" t="s">
        <v>23</v>
      </c>
      <c r="D4081" s="219" t="s">
        <v>285</v>
      </c>
      <c r="E4081" s="348">
        <f t="shared" si="63"/>
        <v>14.26</v>
      </c>
      <c r="F4081" s="220">
        <v>14.26</v>
      </c>
      <c r="G4081" s="220">
        <v>13.43</v>
      </c>
    </row>
    <row r="4082" spans="1:7">
      <c r="A4082" s="219">
        <v>40419</v>
      </c>
      <c r="B4082" s="212" t="s">
        <v>5401</v>
      </c>
      <c r="C4082" s="219" t="s">
        <v>23</v>
      </c>
      <c r="D4082" s="219" t="s">
        <v>285</v>
      </c>
      <c r="E4082" s="348">
        <f t="shared" si="63"/>
        <v>31.92</v>
      </c>
      <c r="F4082" s="220"/>
      <c r="G4082" s="220">
        <v>31.92</v>
      </c>
    </row>
    <row r="4083" spans="1:7">
      <c r="A4083" s="219">
        <v>40420</v>
      </c>
      <c r="B4083" s="212" t="s">
        <v>5402</v>
      </c>
      <c r="C4083" s="219" t="s">
        <v>23</v>
      </c>
      <c r="D4083" s="219" t="s">
        <v>285</v>
      </c>
      <c r="E4083" s="348">
        <f t="shared" si="63"/>
        <v>46.56</v>
      </c>
      <c r="F4083" s="220"/>
      <c r="G4083" s="220">
        <v>46.56</v>
      </c>
    </row>
    <row r="4084" spans="1:7">
      <c r="A4084" s="219">
        <v>40421</v>
      </c>
      <c r="B4084" s="212" t="s">
        <v>5403</v>
      </c>
      <c r="C4084" s="219" t="s">
        <v>23</v>
      </c>
      <c r="D4084" s="219" t="s">
        <v>285</v>
      </c>
      <c r="E4084" s="348">
        <f t="shared" si="63"/>
        <v>49.57</v>
      </c>
      <c r="F4084" s="220"/>
      <c r="G4084" s="220">
        <v>49.57</v>
      </c>
    </row>
    <row r="4085" spans="1:7">
      <c r="A4085" s="219">
        <v>38905</v>
      </c>
      <c r="B4085" s="212" t="s">
        <v>5404</v>
      </c>
      <c r="C4085" s="219" t="s">
        <v>23</v>
      </c>
      <c r="D4085" s="219" t="s">
        <v>285</v>
      </c>
      <c r="E4085" s="348">
        <f t="shared" si="63"/>
        <v>22.41</v>
      </c>
      <c r="F4085" s="220"/>
      <c r="G4085" s="220">
        <v>22.41</v>
      </c>
    </row>
    <row r="4086" spans="1:7">
      <c r="A4086" s="219">
        <v>38907</v>
      </c>
      <c r="B4086" s="212" t="s">
        <v>5405</v>
      </c>
      <c r="C4086" s="219" t="s">
        <v>23</v>
      </c>
      <c r="D4086" s="219" t="s">
        <v>285</v>
      </c>
      <c r="E4086" s="348">
        <f t="shared" si="63"/>
        <v>21.6</v>
      </c>
      <c r="F4086" s="220"/>
      <c r="G4086" s="220">
        <v>21.6</v>
      </c>
    </row>
    <row r="4087" spans="1:7">
      <c r="A4087" s="219">
        <v>38910</v>
      </c>
      <c r="B4087" s="212" t="s">
        <v>5406</v>
      </c>
      <c r="C4087" s="219" t="s">
        <v>23</v>
      </c>
      <c r="D4087" s="219" t="s">
        <v>285</v>
      </c>
      <c r="E4087" s="348">
        <f t="shared" si="63"/>
        <v>25.26</v>
      </c>
      <c r="F4087" s="220"/>
      <c r="G4087" s="220">
        <v>25.26</v>
      </c>
    </row>
    <row r="4088" spans="1:7">
      <c r="A4088" s="219">
        <v>11655</v>
      </c>
      <c r="B4088" s="212" t="s">
        <v>1445</v>
      </c>
      <c r="C4088" s="219" t="s">
        <v>23</v>
      </c>
      <c r="D4088" s="219" t="s">
        <v>285</v>
      </c>
      <c r="E4088" s="348">
        <f t="shared" si="63"/>
        <v>17.12</v>
      </c>
      <c r="F4088" s="220">
        <v>17.12</v>
      </c>
      <c r="G4088" s="220">
        <v>18.29</v>
      </c>
    </row>
    <row r="4089" spans="1:7">
      <c r="A4089" s="219">
        <v>11656</v>
      </c>
      <c r="B4089" s="212" t="s">
        <v>5407</v>
      </c>
      <c r="C4089" s="219" t="s">
        <v>23</v>
      </c>
      <c r="D4089" s="219" t="s">
        <v>285</v>
      </c>
      <c r="E4089" s="348">
        <f t="shared" si="63"/>
        <v>19.649999999999999</v>
      </c>
      <c r="F4089" s="220">
        <v>19.649999999999999</v>
      </c>
      <c r="G4089" s="220">
        <v>21</v>
      </c>
    </row>
    <row r="4090" spans="1:7">
      <c r="A4090" s="219">
        <v>7091</v>
      </c>
      <c r="B4090" s="212" t="s">
        <v>1440</v>
      </c>
      <c r="C4090" s="219" t="s">
        <v>23</v>
      </c>
      <c r="D4090" s="219" t="s">
        <v>285</v>
      </c>
      <c r="E4090" s="348">
        <f t="shared" si="63"/>
        <v>16.100000000000001</v>
      </c>
      <c r="F4090" s="220">
        <v>16.100000000000001</v>
      </c>
      <c r="G4090" s="220">
        <v>17.2</v>
      </c>
    </row>
    <row r="4091" spans="1:7">
      <c r="A4091" s="219">
        <v>37948</v>
      </c>
      <c r="B4091" s="212" t="s">
        <v>5408</v>
      </c>
      <c r="C4091" s="219" t="s">
        <v>23</v>
      </c>
      <c r="D4091" s="219" t="s">
        <v>285</v>
      </c>
      <c r="E4091" s="348">
        <f t="shared" si="63"/>
        <v>3.73</v>
      </c>
      <c r="F4091" s="220">
        <v>3.73</v>
      </c>
      <c r="G4091" s="220">
        <v>3.98</v>
      </c>
    </row>
    <row r="4092" spans="1:7">
      <c r="A4092" s="219">
        <v>7097</v>
      </c>
      <c r="B4092" s="212" t="s">
        <v>1439</v>
      </c>
      <c r="C4092" s="219" t="s">
        <v>23</v>
      </c>
      <c r="D4092" s="219" t="s">
        <v>285</v>
      </c>
      <c r="E4092" s="348">
        <f t="shared" si="63"/>
        <v>7.56</v>
      </c>
      <c r="F4092" s="220">
        <v>7.56</v>
      </c>
      <c r="G4092" s="220">
        <v>8.08</v>
      </c>
    </row>
    <row r="4093" spans="1:7">
      <c r="A4093" s="219">
        <v>11658</v>
      </c>
      <c r="B4093" s="212" t="s">
        <v>5409</v>
      </c>
      <c r="C4093" s="219" t="s">
        <v>23</v>
      </c>
      <c r="D4093" s="219" t="s">
        <v>285</v>
      </c>
      <c r="E4093" s="348">
        <f t="shared" si="63"/>
        <v>16.71</v>
      </c>
      <c r="F4093" s="220">
        <v>16.71</v>
      </c>
      <c r="G4093" s="220">
        <v>17.86</v>
      </c>
    </row>
    <row r="4094" spans="1:7">
      <c r="A4094" s="219">
        <v>7146</v>
      </c>
      <c r="B4094" s="212" t="s">
        <v>5410</v>
      </c>
      <c r="C4094" s="219" t="s">
        <v>23</v>
      </c>
      <c r="D4094" s="219" t="s">
        <v>285</v>
      </c>
      <c r="E4094" s="348">
        <f t="shared" si="63"/>
        <v>173.6</v>
      </c>
      <c r="F4094" s="220">
        <v>173.6</v>
      </c>
      <c r="G4094" s="220">
        <v>163.51</v>
      </c>
    </row>
    <row r="4095" spans="1:7">
      <c r="A4095" s="219">
        <v>7138</v>
      </c>
      <c r="B4095" s="212" t="s">
        <v>5411</v>
      </c>
      <c r="C4095" s="219" t="s">
        <v>23</v>
      </c>
      <c r="D4095" s="219" t="s">
        <v>285</v>
      </c>
      <c r="E4095" s="348">
        <f t="shared" si="63"/>
        <v>1.1000000000000001</v>
      </c>
      <c r="F4095" s="220">
        <v>1.1000000000000001</v>
      </c>
      <c r="G4095" s="220">
        <v>1.03</v>
      </c>
    </row>
    <row r="4096" spans="1:7">
      <c r="A4096" s="219">
        <v>7139</v>
      </c>
      <c r="B4096" s="212" t="s">
        <v>1377</v>
      </c>
      <c r="C4096" s="219" t="s">
        <v>23</v>
      </c>
      <c r="D4096" s="219" t="s">
        <v>285</v>
      </c>
      <c r="E4096" s="348">
        <f t="shared" si="63"/>
        <v>1.24</v>
      </c>
      <c r="F4096" s="220">
        <v>1.24</v>
      </c>
      <c r="G4096" s="220">
        <v>1.17</v>
      </c>
    </row>
    <row r="4097" spans="1:7">
      <c r="A4097" s="219">
        <v>7140</v>
      </c>
      <c r="B4097" s="212" t="s">
        <v>5412</v>
      </c>
      <c r="C4097" s="219" t="s">
        <v>23</v>
      </c>
      <c r="D4097" s="219" t="s">
        <v>285</v>
      </c>
      <c r="E4097" s="348">
        <f t="shared" si="63"/>
        <v>3.91</v>
      </c>
      <c r="F4097" s="220">
        <v>3.91</v>
      </c>
      <c r="G4097" s="220">
        <v>3.68</v>
      </c>
    </row>
    <row r="4098" spans="1:7">
      <c r="A4098" s="219">
        <v>7141</v>
      </c>
      <c r="B4098" s="212" t="s">
        <v>1415</v>
      </c>
      <c r="C4098" s="219" t="s">
        <v>23</v>
      </c>
      <c r="D4098" s="219" t="s">
        <v>285</v>
      </c>
      <c r="E4098" s="348">
        <f t="shared" si="63"/>
        <v>9.5500000000000007</v>
      </c>
      <c r="F4098" s="220">
        <v>9.5500000000000007</v>
      </c>
      <c r="G4098" s="220">
        <v>8.99</v>
      </c>
    </row>
    <row r="4099" spans="1:7">
      <c r="A4099" s="219">
        <v>7143</v>
      </c>
      <c r="B4099" s="212" t="s">
        <v>5413</v>
      </c>
      <c r="C4099" s="219" t="s">
        <v>23</v>
      </c>
      <c r="D4099" s="219" t="s">
        <v>285</v>
      </c>
      <c r="E4099" s="348">
        <f t="shared" si="63"/>
        <v>32.049999999999997</v>
      </c>
      <c r="F4099" s="220">
        <v>32.049999999999997</v>
      </c>
      <c r="G4099" s="220">
        <v>30.19</v>
      </c>
    </row>
    <row r="4100" spans="1:7">
      <c r="A4100" s="219">
        <v>7144</v>
      </c>
      <c r="B4100" s="212" t="s">
        <v>1384</v>
      </c>
      <c r="C4100" s="219" t="s">
        <v>23</v>
      </c>
      <c r="D4100" s="219" t="s">
        <v>285</v>
      </c>
      <c r="E4100" s="348">
        <f t="shared" si="63"/>
        <v>59.46</v>
      </c>
      <c r="F4100" s="220">
        <v>59.46</v>
      </c>
      <c r="G4100" s="220">
        <v>56</v>
      </c>
    </row>
    <row r="4101" spans="1:7">
      <c r="A4101" s="219">
        <v>7145</v>
      </c>
      <c r="B4101" s="212" t="s">
        <v>5414</v>
      </c>
      <c r="C4101" s="219" t="s">
        <v>23</v>
      </c>
      <c r="D4101" s="219" t="s">
        <v>285</v>
      </c>
      <c r="E4101" s="348">
        <f t="shared" si="63"/>
        <v>80.849999999999994</v>
      </c>
      <c r="F4101" s="220">
        <v>80.849999999999994</v>
      </c>
      <c r="G4101" s="220">
        <v>76.150000000000006</v>
      </c>
    </row>
    <row r="4102" spans="1:7">
      <c r="A4102" s="219">
        <v>7142</v>
      </c>
      <c r="B4102" s="212" t="s">
        <v>1413</v>
      </c>
      <c r="C4102" s="219" t="s">
        <v>23</v>
      </c>
      <c r="D4102" s="219" t="s">
        <v>285</v>
      </c>
      <c r="E4102" s="348">
        <f t="shared" si="63"/>
        <v>9.98</v>
      </c>
      <c r="F4102" s="220">
        <v>9.98</v>
      </c>
      <c r="G4102" s="220">
        <v>9.4</v>
      </c>
    </row>
    <row r="4103" spans="1:7">
      <c r="A4103" s="219">
        <v>39322</v>
      </c>
      <c r="B4103" s="212" t="s">
        <v>5415</v>
      </c>
      <c r="C4103" s="219" t="s">
        <v>23</v>
      </c>
      <c r="D4103" s="219" t="s">
        <v>285</v>
      </c>
      <c r="E4103" s="348">
        <f t="shared" si="63"/>
        <v>10.66</v>
      </c>
      <c r="F4103" s="220"/>
      <c r="G4103" s="220">
        <v>10.66</v>
      </c>
    </row>
    <row r="4104" spans="1:7">
      <c r="A4104" s="219">
        <v>39289</v>
      </c>
      <c r="B4104" s="212" t="s">
        <v>5416</v>
      </c>
      <c r="C4104" s="219" t="s">
        <v>23</v>
      </c>
      <c r="D4104" s="219" t="s">
        <v>285</v>
      </c>
      <c r="E4104" s="348">
        <f t="shared" si="63"/>
        <v>19.87</v>
      </c>
      <c r="F4104" s="220"/>
      <c r="G4104" s="220">
        <v>19.87</v>
      </c>
    </row>
    <row r="4105" spans="1:7">
      <c r="A4105" s="219">
        <v>39290</v>
      </c>
      <c r="B4105" s="212" t="s">
        <v>5417</v>
      </c>
      <c r="C4105" s="219" t="s">
        <v>23</v>
      </c>
      <c r="D4105" s="219" t="s">
        <v>285</v>
      </c>
      <c r="E4105" s="348">
        <f t="shared" si="63"/>
        <v>33.54</v>
      </c>
      <c r="F4105" s="220"/>
      <c r="G4105" s="220">
        <v>33.54</v>
      </c>
    </row>
    <row r="4106" spans="1:7">
      <c r="A4106" s="219">
        <v>39291</v>
      </c>
      <c r="B4106" s="212" t="s">
        <v>5418</v>
      </c>
      <c r="C4106" s="219" t="s">
        <v>23</v>
      </c>
      <c r="D4106" s="219" t="s">
        <v>285</v>
      </c>
      <c r="E4106" s="348">
        <f t="shared" si="63"/>
        <v>37.090000000000003</v>
      </c>
      <c r="F4106" s="220"/>
      <c r="G4106" s="220">
        <v>37.090000000000003</v>
      </c>
    </row>
    <row r="4107" spans="1:7">
      <c r="A4107" s="219">
        <v>41892</v>
      </c>
      <c r="B4107" s="212" t="s">
        <v>5419</v>
      </c>
      <c r="C4107" s="219" t="s">
        <v>23</v>
      </c>
      <c r="D4107" s="219" t="s">
        <v>285</v>
      </c>
      <c r="E4107" s="348">
        <f t="shared" si="63"/>
        <v>125.02</v>
      </c>
      <c r="F4107" s="220"/>
      <c r="G4107" s="220">
        <v>125.02</v>
      </c>
    </row>
    <row r="4108" spans="1:7">
      <c r="A4108" s="219">
        <v>7048</v>
      </c>
      <c r="B4108" s="212" t="s">
        <v>5420</v>
      </c>
      <c r="C4108" s="219" t="s">
        <v>23</v>
      </c>
      <c r="D4108" s="219" t="s">
        <v>285</v>
      </c>
      <c r="E4108" s="348">
        <f t="shared" ref="E4108:E4171" si="64">IF(F4108=0,G4108,F4108)</f>
        <v>26.98</v>
      </c>
      <c r="F4108" s="220"/>
      <c r="G4108" s="220">
        <v>26.98</v>
      </c>
    </row>
    <row r="4109" spans="1:7">
      <c r="A4109" s="219">
        <v>7088</v>
      </c>
      <c r="B4109" s="212" t="s">
        <v>5421</v>
      </c>
      <c r="C4109" s="219" t="s">
        <v>23</v>
      </c>
      <c r="D4109" s="219" t="s">
        <v>285</v>
      </c>
      <c r="E4109" s="348">
        <f t="shared" si="64"/>
        <v>59.01</v>
      </c>
      <c r="F4109" s="220"/>
      <c r="G4109" s="220">
        <v>59.01</v>
      </c>
    </row>
    <row r="4110" spans="1:7">
      <c r="A4110" s="219">
        <v>7070</v>
      </c>
      <c r="B4110" s="212" t="s">
        <v>5422</v>
      </c>
      <c r="C4110" s="219" t="s">
        <v>23</v>
      </c>
      <c r="D4110" s="219" t="s">
        <v>285</v>
      </c>
      <c r="E4110" s="348">
        <f t="shared" si="64"/>
        <v>207.12</v>
      </c>
      <c r="F4110" s="220">
        <v>207.12</v>
      </c>
      <c r="G4110" s="220">
        <v>221.35</v>
      </c>
    </row>
    <row r="4111" spans="1:7">
      <c r="A4111" s="219">
        <v>20179</v>
      </c>
      <c r="B4111" s="212" t="s">
        <v>5423</v>
      </c>
      <c r="C4111" s="219" t="s">
        <v>23</v>
      </c>
      <c r="D4111" s="219" t="s">
        <v>285</v>
      </c>
      <c r="E4111" s="348">
        <f t="shared" si="64"/>
        <v>44.05</v>
      </c>
      <c r="F4111" s="220">
        <v>44.05</v>
      </c>
      <c r="G4111" s="220">
        <v>47.08</v>
      </c>
    </row>
    <row r="4112" spans="1:7">
      <c r="A4112" s="219">
        <v>20178</v>
      </c>
      <c r="B4112" s="212" t="s">
        <v>5424</v>
      </c>
      <c r="C4112" s="219" t="s">
        <v>23</v>
      </c>
      <c r="D4112" s="219" t="s">
        <v>285</v>
      </c>
      <c r="E4112" s="348">
        <f t="shared" si="64"/>
        <v>52.8</v>
      </c>
      <c r="F4112" s="220">
        <v>52.8</v>
      </c>
      <c r="G4112" s="220">
        <v>56.43</v>
      </c>
    </row>
    <row r="4113" spans="1:7">
      <c r="A4113" s="219">
        <v>20180</v>
      </c>
      <c r="B4113" s="212" t="s">
        <v>5425</v>
      </c>
      <c r="C4113" s="219" t="s">
        <v>23</v>
      </c>
      <c r="D4113" s="219" t="s">
        <v>285</v>
      </c>
      <c r="E4113" s="348">
        <f t="shared" si="64"/>
        <v>87.15</v>
      </c>
      <c r="F4113" s="220">
        <v>87.15</v>
      </c>
      <c r="G4113" s="220">
        <v>93.13</v>
      </c>
    </row>
    <row r="4114" spans="1:7">
      <c r="A4114" s="219">
        <v>20181</v>
      </c>
      <c r="B4114" s="212" t="s">
        <v>5426</v>
      </c>
      <c r="C4114" s="219" t="s">
        <v>23</v>
      </c>
      <c r="D4114" s="219" t="s">
        <v>285</v>
      </c>
      <c r="E4114" s="348">
        <f t="shared" si="64"/>
        <v>116.69</v>
      </c>
      <c r="F4114" s="220">
        <v>116.69</v>
      </c>
      <c r="G4114" s="220">
        <v>124.7</v>
      </c>
    </row>
    <row r="4115" spans="1:7">
      <c r="A4115" s="219">
        <v>20177</v>
      </c>
      <c r="B4115" s="212" t="s">
        <v>5427</v>
      </c>
      <c r="C4115" s="219" t="s">
        <v>23</v>
      </c>
      <c r="D4115" s="219" t="s">
        <v>285</v>
      </c>
      <c r="E4115" s="348">
        <f t="shared" si="64"/>
        <v>28.86</v>
      </c>
      <c r="F4115" s="220">
        <v>28.86</v>
      </c>
      <c r="G4115" s="220">
        <v>30.84</v>
      </c>
    </row>
    <row r="4116" spans="1:7">
      <c r="A4116" s="219">
        <v>40945</v>
      </c>
      <c r="B4116" s="212" t="s">
        <v>5428</v>
      </c>
      <c r="C4116" s="219" t="s">
        <v>134</v>
      </c>
      <c r="D4116" s="219" t="s">
        <v>285</v>
      </c>
      <c r="E4116" s="348">
        <f t="shared" si="64"/>
        <v>17.739999999999998</v>
      </c>
      <c r="F4116" s="220">
        <v>17.739999999999998</v>
      </c>
      <c r="G4116" s="220">
        <v>58.09</v>
      </c>
    </row>
    <row r="4117" spans="1:7">
      <c r="A4117" s="219">
        <v>40946</v>
      </c>
      <c r="B4117" s="212" t="s">
        <v>5429</v>
      </c>
      <c r="C4117" s="219" t="s">
        <v>426</v>
      </c>
      <c r="D4117" s="219" t="s">
        <v>285</v>
      </c>
      <c r="E4117" s="348">
        <f t="shared" si="64"/>
        <v>3130.37</v>
      </c>
      <c r="F4117" s="220">
        <v>3130.37</v>
      </c>
      <c r="G4117" s="220">
        <v>10177.02</v>
      </c>
    </row>
    <row r="4118" spans="1:7">
      <c r="A4118" s="219">
        <v>7153</v>
      </c>
      <c r="B4118" s="212" t="s">
        <v>5430</v>
      </c>
      <c r="C4118" s="219" t="s">
        <v>134</v>
      </c>
      <c r="D4118" s="219" t="s">
        <v>285</v>
      </c>
      <c r="E4118" s="348">
        <f t="shared" si="64"/>
        <v>28.81</v>
      </c>
      <c r="F4118" s="220">
        <v>28.81</v>
      </c>
      <c r="G4118" s="220">
        <v>56.43</v>
      </c>
    </row>
    <row r="4119" spans="1:7">
      <c r="A4119" s="219">
        <v>41089</v>
      </c>
      <c r="B4119" s="212" t="s">
        <v>5431</v>
      </c>
      <c r="C4119" s="219" t="s">
        <v>426</v>
      </c>
      <c r="D4119" s="219" t="s">
        <v>285</v>
      </c>
      <c r="E4119" s="348">
        <f t="shared" si="64"/>
        <v>5079.97</v>
      </c>
      <c r="F4119" s="220">
        <v>5079.97</v>
      </c>
      <c r="G4119" s="220">
        <v>9884.4</v>
      </c>
    </row>
    <row r="4120" spans="1:7">
      <c r="A4120" s="219">
        <v>40943</v>
      </c>
      <c r="B4120" s="212" t="s">
        <v>5432</v>
      </c>
      <c r="C4120" s="219" t="s">
        <v>134</v>
      </c>
      <c r="D4120" s="219" t="s">
        <v>285</v>
      </c>
      <c r="E4120" s="348">
        <f t="shared" si="64"/>
        <v>30.04</v>
      </c>
      <c r="F4120" s="220">
        <v>30.04</v>
      </c>
      <c r="G4120" s="220">
        <v>68.84</v>
      </c>
    </row>
    <row r="4121" spans="1:7">
      <c r="A4121" s="219">
        <v>40944</v>
      </c>
      <c r="B4121" s="212" t="s">
        <v>5433</v>
      </c>
      <c r="C4121" s="219" t="s">
        <v>426</v>
      </c>
      <c r="D4121" s="219" t="s">
        <v>285</v>
      </c>
      <c r="E4121" s="348">
        <f t="shared" si="64"/>
        <v>5295.87</v>
      </c>
      <c r="F4121" s="220">
        <v>5295.87</v>
      </c>
      <c r="G4121" s="220">
        <v>12060.75</v>
      </c>
    </row>
    <row r="4122" spans="1:7">
      <c r="A4122" s="219">
        <v>6175</v>
      </c>
      <c r="B4122" s="212" t="s">
        <v>5434</v>
      </c>
      <c r="C4122" s="219" t="s">
        <v>134</v>
      </c>
      <c r="D4122" s="219" t="s">
        <v>285</v>
      </c>
      <c r="E4122" s="348">
        <f t="shared" si="64"/>
        <v>68.2</v>
      </c>
      <c r="F4122" s="220">
        <v>68.2</v>
      </c>
      <c r="G4122" s="220">
        <v>26.89</v>
      </c>
    </row>
    <row r="4123" spans="1:7">
      <c r="A4123" s="219">
        <v>41092</v>
      </c>
      <c r="B4123" s="212" t="s">
        <v>5435</v>
      </c>
      <c r="C4123" s="219" t="s">
        <v>426</v>
      </c>
      <c r="D4123" s="219" t="s">
        <v>285</v>
      </c>
      <c r="E4123" s="348">
        <f t="shared" si="64"/>
        <v>12020.6</v>
      </c>
      <c r="F4123" s="220">
        <v>12020.6</v>
      </c>
      <c r="G4123" s="220">
        <v>4709.8999999999996</v>
      </c>
    </row>
    <row r="4124" spans="1:7">
      <c r="A4124" s="219">
        <v>37712</v>
      </c>
      <c r="B4124" s="212" t="s">
        <v>5436</v>
      </c>
      <c r="C4124" s="219" t="s">
        <v>53</v>
      </c>
      <c r="D4124" s="219" t="s">
        <v>285</v>
      </c>
      <c r="E4124" s="348">
        <f t="shared" si="64"/>
        <v>78.97</v>
      </c>
      <c r="F4124" s="220">
        <v>78.97</v>
      </c>
      <c r="G4124" s="220">
        <v>64.489999999999995</v>
      </c>
    </row>
    <row r="4125" spans="1:7">
      <c r="A4125" s="219">
        <v>34558</v>
      </c>
      <c r="B4125" s="212" t="s">
        <v>5437</v>
      </c>
      <c r="C4125" s="219" t="s">
        <v>65</v>
      </c>
      <c r="D4125" s="219" t="s">
        <v>285</v>
      </c>
      <c r="E4125" s="348">
        <f t="shared" si="64"/>
        <v>2.78</v>
      </c>
      <c r="F4125" s="220">
        <v>2.78</v>
      </c>
      <c r="G4125" s="220">
        <v>3</v>
      </c>
    </row>
    <row r="4126" spans="1:7">
      <c r="A4126" s="219">
        <v>34547</v>
      </c>
      <c r="B4126" s="212" t="s">
        <v>1307</v>
      </c>
      <c r="C4126" s="219" t="s">
        <v>65</v>
      </c>
      <c r="D4126" s="219" t="s">
        <v>285</v>
      </c>
      <c r="E4126" s="348">
        <f t="shared" si="64"/>
        <v>3.42</v>
      </c>
      <c r="F4126" s="220">
        <v>3.42</v>
      </c>
      <c r="G4126" s="220">
        <v>3.69</v>
      </c>
    </row>
    <row r="4127" spans="1:7">
      <c r="A4127" s="219">
        <v>34548</v>
      </c>
      <c r="B4127" s="212" t="s">
        <v>5438</v>
      </c>
      <c r="C4127" s="219" t="s">
        <v>65</v>
      </c>
      <c r="D4127" s="219" t="s">
        <v>285</v>
      </c>
      <c r="E4127" s="348">
        <f t="shared" si="64"/>
        <v>5.61</v>
      </c>
      <c r="F4127" s="220">
        <v>5.61</v>
      </c>
      <c r="G4127" s="220">
        <v>6.05</v>
      </c>
    </row>
    <row r="4128" spans="1:7">
      <c r="A4128" s="219">
        <v>34550</v>
      </c>
      <c r="B4128" s="212" t="s">
        <v>5439</v>
      </c>
      <c r="C4128" s="219" t="s">
        <v>65</v>
      </c>
      <c r="D4128" s="219" t="s">
        <v>285</v>
      </c>
      <c r="E4128" s="348">
        <f t="shared" si="64"/>
        <v>1.48</v>
      </c>
      <c r="F4128" s="220">
        <v>1.48</v>
      </c>
      <c r="G4128" s="220">
        <v>1.59</v>
      </c>
    </row>
    <row r="4129" spans="1:7">
      <c r="A4129" s="219">
        <v>34557</v>
      </c>
      <c r="B4129" s="212" t="s">
        <v>1304</v>
      </c>
      <c r="C4129" s="219" t="s">
        <v>65</v>
      </c>
      <c r="D4129" s="219" t="s">
        <v>285</v>
      </c>
      <c r="E4129" s="348">
        <f t="shared" si="64"/>
        <v>2.16</v>
      </c>
      <c r="F4129" s="220">
        <v>2.16</v>
      </c>
      <c r="G4129" s="220">
        <v>2.33</v>
      </c>
    </row>
    <row r="4130" spans="1:7">
      <c r="A4130" s="219">
        <v>37411</v>
      </c>
      <c r="B4130" s="212" t="s">
        <v>1325</v>
      </c>
      <c r="C4130" s="219" t="s">
        <v>53</v>
      </c>
      <c r="D4130" s="219" t="s">
        <v>285</v>
      </c>
      <c r="E4130" s="348">
        <f t="shared" si="64"/>
        <v>15.83</v>
      </c>
      <c r="F4130" s="220">
        <v>15.83</v>
      </c>
      <c r="G4130" s="220">
        <v>17.079999999999998</v>
      </c>
    </row>
    <row r="4131" spans="1:7">
      <c r="A4131" s="219">
        <v>39508</v>
      </c>
      <c r="B4131" s="212" t="s">
        <v>5440</v>
      </c>
      <c r="C4131" s="219" t="s">
        <v>53</v>
      </c>
      <c r="D4131" s="219" t="s">
        <v>285</v>
      </c>
      <c r="E4131" s="348">
        <f t="shared" si="64"/>
        <v>8.89</v>
      </c>
      <c r="F4131" s="220">
        <v>8.89</v>
      </c>
      <c r="G4131" s="220">
        <v>9.59</v>
      </c>
    </row>
    <row r="4132" spans="1:7">
      <c r="A4132" s="219">
        <v>39507</v>
      </c>
      <c r="B4132" s="212" t="s">
        <v>5441</v>
      </c>
      <c r="C4132" s="219" t="s">
        <v>53</v>
      </c>
      <c r="D4132" s="219" t="s">
        <v>285</v>
      </c>
      <c r="E4132" s="348">
        <f t="shared" si="64"/>
        <v>13.27</v>
      </c>
      <c r="F4132" s="220">
        <v>13.27</v>
      </c>
      <c r="G4132" s="220">
        <v>14.31</v>
      </c>
    </row>
    <row r="4133" spans="1:7">
      <c r="A4133" s="219">
        <v>7155</v>
      </c>
      <c r="B4133" s="212" t="s">
        <v>5442</v>
      </c>
      <c r="C4133" s="219" t="s">
        <v>53</v>
      </c>
      <c r="D4133" s="219" t="s">
        <v>285</v>
      </c>
      <c r="E4133" s="348">
        <f t="shared" si="64"/>
        <v>17.03</v>
      </c>
      <c r="F4133" s="220">
        <v>17.03</v>
      </c>
      <c r="G4133" s="220">
        <v>18.37</v>
      </c>
    </row>
    <row r="4134" spans="1:7">
      <c r="A4134" s="219">
        <v>42406</v>
      </c>
      <c r="B4134" s="212" t="s">
        <v>5443</v>
      </c>
      <c r="C4134" s="219" t="s">
        <v>53</v>
      </c>
      <c r="D4134" s="219" t="s">
        <v>285</v>
      </c>
      <c r="E4134" s="348">
        <f t="shared" si="64"/>
        <v>19.53</v>
      </c>
      <c r="F4134" s="220">
        <v>19.53</v>
      </c>
      <c r="G4134" s="220">
        <v>21.06</v>
      </c>
    </row>
    <row r="4135" spans="1:7">
      <c r="A4135" s="219">
        <v>7156</v>
      </c>
      <c r="B4135" s="212" t="s">
        <v>1332</v>
      </c>
      <c r="C4135" s="219" t="s">
        <v>53</v>
      </c>
      <c r="D4135" s="219" t="s">
        <v>1699</v>
      </c>
      <c r="E4135" s="348">
        <f t="shared" si="64"/>
        <v>24.44</v>
      </c>
      <c r="F4135" s="220">
        <v>24.44</v>
      </c>
      <c r="G4135" s="220">
        <v>26.36</v>
      </c>
    </row>
    <row r="4136" spans="1:7">
      <c r="A4136" s="219">
        <v>43127</v>
      </c>
      <c r="B4136" s="212" t="s">
        <v>5444</v>
      </c>
      <c r="C4136" s="219" t="s">
        <v>53</v>
      </c>
      <c r="D4136" s="219" t="s">
        <v>285</v>
      </c>
      <c r="E4136" s="348">
        <f t="shared" si="64"/>
        <v>34.97</v>
      </c>
      <c r="F4136" s="220">
        <v>34.97</v>
      </c>
      <c r="G4136" s="220">
        <v>37.72</v>
      </c>
    </row>
    <row r="4137" spans="1:7">
      <c r="A4137" s="219">
        <v>10917</v>
      </c>
      <c r="B4137" s="212" t="s">
        <v>5445</v>
      </c>
      <c r="C4137" s="219" t="s">
        <v>53</v>
      </c>
      <c r="D4137" s="219" t="s">
        <v>285</v>
      </c>
      <c r="E4137" s="348">
        <f t="shared" si="64"/>
        <v>7.38</v>
      </c>
      <c r="F4137" s="220">
        <v>7.38</v>
      </c>
      <c r="G4137" s="220">
        <v>7.96</v>
      </c>
    </row>
    <row r="4138" spans="1:7">
      <c r="A4138" s="219">
        <v>21141</v>
      </c>
      <c r="B4138" s="212" t="s">
        <v>5446</v>
      </c>
      <c r="C4138" s="219" t="s">
        <v>53</v>
      </c>
      <c r="D4138" s="219" t="s">
        <v>285</v>
      </c>
      <c r="E4138" s="348">
        <f t="shared" si="64"/>
        <v>11.43</v>
      </c>
      <c r="F4138" s="220">
        <v>11.43</v>
      </c>
      <c r="G4138" s="220">
        <v>12.32</v>
      </c>
    </row>
    <row r="4139" spans="1:7">
      <c r="A4139" s="219">
        <v>39509</v>
      </c>
      <c r="B4139" s="212" t="s">
        <v>5447</v>
      </c>
      <c r="C4139" s="219" t="s">
        <v>53</v>
      </c>
      <c r="D4139" s="219" t="s">
        <v>285</v>
      </c>
      <c r="E4139" s="348">
        <f t="shared" si="64"/>
        <v>10.99</v>
      </c>
      <c r="F4139" s="220">
        <v>10.99</v>
      </c>
      <c r="G4139" s="220">
        <v>11.86</v>
      </c>
    </row>
    <row r="4140" spans="1:7">
      <c r="A4140" s="219">
        <v>44529</v>
      </c>
      <c r="B4140" s="212" t="s">
        <v>5448</v>
      </c>
      <c r="C4140" s="219" t="s">
        <v>53</v>
      </c>
      <c r="D4140" s="219" t="s">
        <v>285</v>
      </c>
      <c r="E4140" s="348">
        <f t="shared" si="64"/>
        <v>19.89</v>
      </c>
      <c r="F4140" s="220">
        <v>19.89</v>
      </c>
      <c r="G4140" s="220">
        <v>22.55</v>
      </c>
    </row>
    <row r="4141" spans="1:7">
      <c r="A4141" s="219">
        <v>7167</v>
      </c>
      <c r="B4141" s="212" t="s">
        <v>5449</v>
      </c>
      <c r="C4141" s="219" t="s">
        <v>53</v>
      </c>
      <c r="D4141" s="219" t="s">
        <v>285</v>
      </c>
      <c r="E4141" s="348">
        <f t="shared" si="64"/>
        <v>26.46</v>
      </c>
      <c r="F4141" s="220">
        <v>26.46</v>
      </c>
      <c r="G4141" s="220">
        <v>25.08</v>
      </c>
    </row>
    <row r="4142" spans="1:7">
      <c r="A4142" s="219">
        <v>10928</v>
      </c>
      <c r="B4142" s="212" t="s">
        <v>5450</v>
      </c>
      <c r="C4142" s="219" t="s">
        <v>53</v>
      </c>
      <c r="D4142" s="219" t="s">
        <v>285</v>
      </c>
      <c r="E4142" s="348">
        <f t="shared" si="64"/>
        <v>15.21</v>
      </c>
      <c r="F4142" s="220">
        <v>15.21</v>
      </c>
      <c r="G4142" s="220">
        <v>14.41</v>
      </c>
    </row>
    <row r="4143" spans="1:7">
      <c r="A4143" s="219">
        <v>10933</v>
      </c>
      <c r="B4143" s="212" t="s">
        <v>5451</v>
      </c>
      <c r="C4143" s="219" t="s">
        <v>53</v>
      </c>
      <c r="D4143" s="219" t="s">
        <v>285</v>
      </c>
      <c r="E4143" s="348">
        <f t="shared" si="64"/>
        <v>22.93</v>
      </c>
      <c r="F4143" s="220">
        <v>22.93</v>
      </c>
      <c r="G4143" s="220">
        <v>21.74</v>
      </c>
    </row>
    <row r="4144" spans="1:7">
      <c r="A4144" s="219">
        <v>7158</v>
      </c>
      <c r="B4144" s="212" t="s">
        <v>5452</v>
      </c>
      <c r="C4144" s="219" t="s">
        <v>53</v>
      </c>
      <c r="D4144" s="219" t="s">
        <v>1699</v>
      </c>
      <c r="E4144" s="348">
        <f t="shared" si="64"/>
        <v>38.9</v>
      </c>
      <c r="F4144" s="220">
        <v>38.9</v>
      </c>
      <c r="G4144" s="220">
        <v>36.869999999999997</v>
      </c>
    </row>
    <row r="4145" spans="1:7">
      <c r="A4145" s="219">
        <v>10927</v>
      </c>
      <c r="B4145" s="212" t="s">
        <v>5453</v>
      </c>
      <c r="C4145" s="219" t="s">
        <v>53</v>
      </c>
      <c r="D4145" s="219" t="s">
        <v>285</v>
      </c>
      <c r="E4145" s="348">
        <f t="shared" si="64"/>
        <v>24.88</v>
      </c>
      <c r="F4145" s="220">
        <v>24.88</v>
      </c>
      <c r="G4145" s="220">
        <v>23.58</v>
      </c>
    </row>
    <row r="4146" spans="1:7">
      <c r="A4146" s="219">
        <v>7162</v>
      </c>
      <c r="B4146" s="212" t="s">
        <v>5454</v>
      </c>
      <c r="C4146" s="219" t="s">
        <v>53</v>
      </c>
      <c r="D4146" s="219" t="s">
        <v>285</v>
      </c>
      <c r="E4146" s="348">
        <f t="shared" si="64"/>
        <v>60.87</v>
      </c>
      <c r="F4146" s="220">
        <v>60.87</v>
      </c>
      <c r="G4146" s="220">
        <v>57.7</v>
      </c>
    </row>
    <row r="4147" spans="1:7">
      <c r="A4147" s="219">
        <v>10932</v>
      </c>
      <c r="B4147" s="212" t="s">
        <v>5455</v>
      </c>
      <c r="C4147" s="219" t="s">
        <v>53</v>
      </c>
      <c r="D4147" s="219" t="s">
        <v>285</v>
      </c>
      <c r="E4147" s="348">
        <f t="shared" si="64"/>
        <v>105.88</v>
      </c>
      <c r="F4147" s="220">
        <v>105.88</v>
      </c>
      <c r="G4147" s="220">
        <v>100.35</v>
      </c>
    </row>
    <row r="4148" spans="1:7">
      <c r="A4148" s="219">
        <v>10937</v>
      </c>
      <c r="B4148" s="212" t="s">
        <v>5456</v>
      </c>
      <c r="C4148" s="219" t="s">
        <v>53</v>
      </c>
      <c r="D4148" s="219" t="s">
        <v>285</v>
      </c>
      <c r="E4148" s="348">
        <f t="shared" si="64"/>
        <v>27.21</v>
      </c>
      <c r="F4148" s="220">
        <v>27.21</v>
      </c>
      <c r="G4148" s="220">
        <v>25.79</v>
      </c>
    </row>
    <row r="4149" spans="1:7">
      <c r="A4149" s="219">
        <v>10935</v>
      </c>
      <c r="B4149" s="212" t="s">
        <v>5457</v>
      </c>
      <c r="C4149" s="219" t="s">
        <v>53</v>
      </c>
      <c r="D4149" s="219" t="s">
        <v>285</v>
      </c>
      <c r="E4149" s="348">
        <f t="shared" si="64"/>
        <v>47.2</v>
      </c>
      <c r="F4149" s="220">
        <v>47.2</v>
      </c>
      <c r="G4149" s="220">
        <v>44.73</v>
      </c>
    </row>
    <row r="4150" spans="1:7">
      <c r="A4150" s="219">
        <v>10931</v>
      </c>
      <c r="B4150" s="212" t="s">
        <v>5458</v>
      </c>
      <c r="C4150" s="219" t="s">
        <v>53</v>
      </c>
      <c r="D4150" s="219" t="s">
        <v>285</v>
      </c>
      <c r="E4150" s="348">
        <f t="shared" si="64"/>
        <v>13.27</v>
      </c>
      <c r="F4150" s="220">
        <v>13.27</v>
      </c>
      <c r="G4150" s="220">
        <v>12.58</v>
      </c>
    </row>
    <row r="4151" spans="1:7">
      <c r="A4151" s="219">
        <v>7164</v>
      </c>
      <c r="B4151" s="212" t="s">
        <v>5459</v>
      </c>
      <c r="C4151" s="219" t="s">
        <v>53</v>
      </c>
      <c r="D4151" s="219" t="s">
        <v>285</v>
      </c>
      <c r="E4151" s="348">
        <f t="shared" si="64"/>
        <v>43.93</v>
      </c>
      <c r="F4151" s="220">
        <v>43.93</v>
      </c>
      <c r="G4151" s="220">
        <v>41.64</v>
      </c>
    </row>
    <row r="4152" spans="1:7">
      <c r="A4152" s="219">
        <v>36887</v>
      </c>
      <c r="B4152" s="212" t="s">
        <v>5460</v>
      </c>
      <c r="C4152" s="219" t="s">
        <v>53</v>
      </c>
      <c r="D4152" s="219" t="s">
        <v>285</v>
      </c>
      <c r="E4152" s="348">
        <f t="shared" si="64"/>
        <v>8.1</v>
      </c>
      <c r="F4152" s="220">
        <v>8.1</v>
      </c>
      <c r="G4152" s="220">
        <v>8.56</v>
      </c>
    </row>
    <row r="4153" spans="1:7">
      <c r="A4153" s="219">
        <v>34630</v>
      </c>
      <c r="B4153" s="212" t="s">
        <v>5461</v>
      </c>
      <c r="C4153" s="219" t="s">
        <v>23</v>
      </c>
      <c r="D4153" s="219" t="s">
        <v>285</v>
      </c>
      <c r="E4153" s="348">
        <f t="shared" si="64"/>
        <v>1283.4000000000001</v>
      </c>
      <c r="F4153" s="220">
        <v>1283.4000000000001</v>
      </c>
      <c r="G4153" s="220">
        <v>1048.07</v>
      </c>
    </row>
    <row r="4154" spans="1:7">
      <c r="A4154" s="219">
        <v>7161</v>
      </c>
      <c r="B4154" s="212" t="s">
        <v>5462</v>
      </c>
      <c r="C4154" s="219" t="s">
        <v>53</v>
      </c>
      <c r="D4154" s="219" t="s">
        <v>285</v>
      </c>
      <c r="E4154" s="348">
        <f t="shared" si="64"/>
        <v>5.47</v>
      </c>
      <c r="F4154" s="220">
        <v>5.47</v>
      </c>
      <c r="G4154" s="220">
        <v>5.18</v>
      </c>
    </row>
    <row r="4155" spans="1:7">
      <c r="A4155" s="219">
        <v>7170</v>
      </c>
      <c r="B4155" s="212" t="s">
        <v>5463</v>
      </c>
      <c r="C4155" s="219" t="s">
        <v>53</v>
      </c>
      <c r="D4155" s="219" t="s">
        <v>285</v>
      </c>
      <c r="E4155" s="348">
        <f t="shared" si="64"/>
        <v>1.96</v>
      </c>
      <c r="F4155" s="220">
        <v>1.96</v>
      </c>
      <c r="G4155" s="220">
        <v>2.0699999999999998</v>
      </c>
    </row>
    <row r="4156" spans="1:7">
      <c r="A4156" s="219">
        <v>37524</v>
      </c>
      <c r="B4156" s="212" t="s">
        <v>5464</v>
      </c>
      <c r="C4156" s="219" t="s">
        <v>65</v>
      </c>
      <c r="D4156" s="219" t="s">
        <v>1699</v>
      </c>
      <c r="E4156" s="348">
        <f t="shared" si="64"/>
        <v>1.79</v>
      </c>
      <c r="F4156" s="220">
        <v>1.79</v>
      </c>
      <c r="G4156" s="220">
        <v>1.89</v>
      </c>
    </row>
    <row r="4157" spans="1:7">
      <c r="A4157" s="219">
        <v>37525</v>
      </c>
      <c r="B4157" s="212" t="s">
        <v>5465</v>
      </c>
      <c r="C4157" s="219" t="s">
        <v>65</v>
      </c>
      <c r="D4157" s="219" t="s">
        <v>285</v>
      </c>
      <c r="E4157" s="348">
        <f t="shared" si="64"/>
        <v>2.4500000000000002</v>
      </c>
      <c r="F4157" s="220">
        <v>2.4500000000000002</v>
      </c>
      <c r="G4157" s="220">
        <v>2.58</v>
      </c>
    </row>
    <row r="4158" spans="1:7">
      <c r="A4158" s="219">
        <v>36789</v>
      </c>
      <c r="B4158" s="212" t="s">
        <v>5466</v>
      </c>
      <c r="C4158" s="219" t="s">
        <v>23</v>
      </c>
      <c r="D4158" s="219" t="s">
        <v>285</v>
      </c>
      <c r="E4158" s="348">
        <f t="shared" si="64"/>
        <v>2.7</v>
      </c>
      <c r="F4158" s="220">
        <v>2.7</v>
      </c>
      <c r="G4158" s="220">
        <v>4.04</v>
      </c>
    </row>
    <row r="4159" spans="1:7">
      <c r="A4159" s="219">
        <v>7173</v>
      </c>
      <c r="B4159" s="212" t="s">
        <v>1354</v>
      </c>
      <c r="C4159" s="219" t="s">
        <v>1355</v>
      </c>
      <c r="D4159" s="219" t="s">
        <v>1699</v>
      </c>
      <c r="E4159" s="348">
        <f t="shared" si="64"/>
        <v>1750</v>
      </c>
      <c r="F4159" s="220">
        <v>1750</v>
      </c>
      <c r="G4159" s="220">
        <v>2615</v>
      </c>
    </row>
    <row r="4160" spans="1:7">
      <c r="A4160" s="219">
        <v>7175</v>
      </c>
      <c r="B4160" s="212" t="s">
        <v>5467</v>
      </c>
      <c r="C4160" s="219" t="s">
        <v>23</v>
      </c>
      <c r="D4160" s="219" t="s">
        <v>285</v>
      </c>
      <c r="E4160" s="348">
        <f t="shared" si="64"/>
        <v>1.98</v>
      </c>
      <c r="F4160" s="220">
        <v>1.98</v>
      </c>
      <c r="G4160" s="220">
        <v>2.95</v>
      </c>
    </row>
    <row r="4161" spans="1:7">
      <c r="A4161" s="219">
        <v>40741</v>
      </c>
      <c r="B4161" s="212" t="s">
        <v>5468</v>
      </c>
      <c r="C4161" s="219" t="s">
        <v>23</v>
      </c>
      <c r="D4161" s="219" t="s">
        <v>285</v>
      </c>
      <c r="E4161" s="348">
        <f t="shared" si="64"/>
        <v>3.37</v>
      </c>
      <c r="F4161" s="220">
        <v>3.37</v>
      </c>
      <c r="G4161" s="220">
        <v>3.13</v>
      </c>
    </row>
    <row r="4162" spans="1:7">
      <c r="A4162" s="219">
        <v>7184</v>
      </c>
      <c r="B4162" s="212" t="s">
        <v>5469</v>
      </c>
      <c r="C4162" s="219" t="s">
        <v>53</v>
      </c>
      <c r="D4162" s="219" t="s">
        <v>1699</v>
      </c>
      <c r="E4162" s="348">
        <f t="shared" si="64"/>
        <v>40.98</v>
      </c>
      <c r="F4162" s="220"/>
      <c r="G4162" s="220">
        <v>40.98</v>
      </c>
    </row>
    <row r="4163" spans="1:7">
      <c r="A4163" s="219">
        <v>34458</v>
      </c>
      <c r="B4163" s="212" t="s">
        <v>5470</v>
      </c>
      <c r="C4163" s="219" t="s">
        <v>23</v>
      </c>
      <c r="D4163" s="219" t="s">
        <v>285</v>
      </c>
      <c r="E4163" s="348">
        <f t="shared" si="64"/>
        <v>150.38</v>
      </c>
      <c r="F4163" s="220">
        <v>150.38</v>
      </c>
      <c r="G4163" s="220">
        <v>140.08000000000001</v>
      </c>
    </row>
    <row r="4164" spans="1:7">
      <c r="A4164" s="219">
        <v>34464</v>
      </c>
      <c r="B4164" s="212" t="s">
        <v>5471</v>
      </c>
      <c r="C4164" s="219" t="s">
        <v>23</v>
      </c>
      <c r="D4164" s="219" t="s">
        <v>285</v>
      </c>
      <c r="E4164" s="348">
        <f t="shared" si="64"/>
        <v>223.84</v>
      </c>
      <c r="F4164" s="220">
        <v>223.84</v>
      </c>
      <c r="G4164" s="220">
        <v>208.51</v>
      </c>
    </row>
    <row r="4165" spans="1:7">
      <c r="A4165" s="219">
        <v>34468</v>
      </c>
      <c r="B4165" s="212" t="s">
        <v>5472</v>
      </c>
      <c r="C4165" s="219" t="s">
        <v>23</v>
      </c>
      <c r="D4165" s="219" t="s">
        <v>285</v>
      </c>
      <c r="E4165" s="348">
        <f t="shared" si="64"/>
        <v>282.20999999999998</v>
      </c>
      <c r="F4165" s="220">
        <v>282.20999999999998</v>
      </c>
      <c r="G4165" s="220">
        <v>262.88</v>
      </c>
    </row>
    <row r="4166" spans="1:7">
      <c r="A4166" s="219">
        <v>34473</v>
      </c>
      <c r="B4166" s="212" t="s">
        <v>5473</v>
      </c>
      <c r="C4166" s="219" t="s">
        <v>23</v>
      </c>
      <c r="D4166" s="219" t="s">
        <v>285</v>
      </c>
      <c r="E4166" s="348">
        <f t="shared" si="64"/>
        <v>171.19</v>
      </c>
      <c r="F4166" s="220">
        <v>171.19</v>
      </c>
      <c r="G4166" s="220">
        <v>159.47</v>
      </c>
    </row>
    <row r="4167" spans="1:7">
      <c r="A4167" s="219">
        <v>34480</v>
      </c>
      <c r="B4167" s="212" t="s">
        <v>5474</v>
      </c>
      <c r="C4167" s="219" t="s">
        <v>23</v>
      </c>
      <c r="D4167" s="219" t="s">
        <v>285</v>
      </c>
      <c r="E4167" s="348">
        <f t="shared" si="64"/>
        <v>316.37</v>
      </c>
      <c r="F4167" s="220">
        <v>316.37</v>
      </c>
      <c r="G4167" s="220">
        <v>294.7</v>
      </c>
    </row>
    <row r="4168" spans="1:7">
      <c r="A4168" s="219">
        <v>34486</v>
      </c>
      <c r="B4168" s="212" t="s">
        <v>5475</v>
      </c>
      <c r="C4168" s="219" t="s">
        <v>23</v>
      </c>
      <c r="D4168" s="219" t="s">
        <v>285</v>
      </c>
      <c r="E4168" s="348">
        <f t="shared" si="64"/>
        <v>374.57</v>
      </c>
      <c r="F4168" s="220">
        <v>374.57</v>
      </c>
      <c r="G4168" s="220">
        <v>348.92</v>
      </c>
    </row>
    <row r="4169" spans="1:7">
      <c r="A4169" s="219">
        <v>7190</v>
      </c>
      <c r="B4169" s="212" t="s">
        <v>5476</v>
      </c>
      <c r="C4169" s="219" t="s">
        <v>23</v>
      </c>
      <c r="D4169" s="219" t="s">
        <v>285</v>
      </c>
      <c r="E4169" s="348">
        <f t="shared" si="64"/>
        <v>12.5</v>
      </c>
      <c r="F4169" s="220">
        <v>12.5</v>
      </c>
      <c r="G4169" s="220">
        <v>11.65</v>
      </c>
    </row>
    <row r="4170" spans="1:7">
      <c r="A4170" s="219">
        <v>34417</v>
      </c>
      <c r="B4170" s="212" t="s">
        <v>5477</v>
      </c>
      <c r="C4170" s="219" t="s">
        <v>23</v>
      </c>
      <c r="D4170" s="219" t="s">
        <v>285</v>
      </c>
      <c r="E4170" s="348">
        <f t="shared" si="64"/>
        <v>20.010000000000002</v>
      </c>
      <c r="F4170" s="220">
        <v>20.010000000000002</v>
      </c>
      <c r="G4170" s="220">
        <v>18.64</v>
      </c>
    </row>
    <row r="4171" spans="1:7">
      <c r="A4171" s="219">
        <v>7213</v>
      </c>
      <c r="B4171" s="212" t="s">
        <v>5478</v>
      </c>
      <c r="C4171" s="219" t="s">
        <v>53</v>
      </c>
      <c r="D4171" s="219" t="s">
        <v>285</v>
      </c>
      <c r="E4171" s="348">
        <f t="shared" si="64"/>
        <v>18.350000000000001</v>
      </c>
      <c r="F4171" s="220">
        <v>18.350000000000001</v>
      </c>
      <c r="G4171" s="220">
        <v>17.09</v>
      </c>
    </row>
    <row r="4172" spans="1:7">
      <c r="A4172" s="219">
        <v>7195</v>
      </c>
      <c r="B4172" s="212" t="s">
        <v>5479</v>
      </c>
      <c r="C4172" s="219" t="s">
        <v>23</v>
      </c>
      <c r="D4172" s="219" t="s">
        <v>285</v>
      </c>
      <c r="E4172" s="348">
        <f t="shared" ref="E4172:E4235" si="65">IF(F4172=0,G4172,F4172)</f>
        <v>53.88</v>
      </c>
      <c r="F4172" s="220">
        <v>53.88</v>
      </c>
      <c r="G4172" s="220">
        <v>50.19</v>
      </c>
    </row>
    <row r="4173" spans="1:7">
      <c r="A4173" s="219">
        <v>7186</v>
      </c>
      <c r="B4173" s="212" t="s">
        <v>5480</v>
      </c>
      <c r="C4173" s="219" t="s">
        <v>23</v>
      </c>
      <c r="D4173" s="219" t="s">
        <v>1699</v>
      </c>
      <c r="E4173" s="348">
        <f t="shared" si="65"/>
        <v>58.7</v>
      </c>
      <c r="F4173" s="220">
        <v>58.7</v>
      </c>
      <c r="G4173" s="220">
        <v>54.68</v>
      </c>
    </row>
    <row r="4174" spans="1:7">
      <c r="A4174" s="219">
        <v>7194</v>
      </c>
      <c r="B4174" s="212" t="s">
        <v>5481</v>
      </c>
      <c r="C4174" s="219" t="s">
        <v>53</v>
      </c>
      <c r="D4174" s="219" t="s">
        <v>285</v>
      </c>
      <c r="E4174" s="348">
        <f t="shared" si="65"/>
        <v>27.06</v>
      </c>
      <c r="F4174" s="220">
        <v>27.06</v>
      </c>
      <c r="G4174" s="220">
        <v>25.21</v>
      </c>
    </row>
    <row r="4175" spans="1:7">
      <c r="A4175" s="219">
        <v>7197</v>
      </c>
      <c r="B4175" s="212" t="s">
        <v>5482</v>
      </c>
      <c r="C4175" s="219" t="s">
        <v>23</v>
      </c>
      <c r="D4175" s="219" t="s">
        <v>285</v>
      </c>
      <c r="E4175" s="348">
        <f t="shared" si="65"/>
        <v>114.23</v>
      </c>
      <c r="F4175" s="220">
        <v>114.23</v>
      </c>
      <c r="G4175" s="220">
        <v>106.41</v>
      </c>
    </row>
    <row r="4176" spans="1:7">
      <c r="A4176" s="219">
        <v>7192</v>
      </c>
      <c r="B4176" s="212" t="s">
        <v>5483</v>
      </c>
      <c r="C4176" s="219" t="s">
        <v>23</v>
      </c>
      <c r="D4176" s="219" t="s">
        <v>285</v>
      </c>
      <c r="E4176" s="348">
        <f t="shared" si="65"/>
        <v>102.34</v>
      </c>
      <c r="F4176" s="220">
        <v>102.34</v>
      </c>
      <c r="G4176" s="220">
        <v>95.33</v>
      </c>
    </row>
    <row r="4177" spans="1:7">
      <c r="A4177" s="219">
        <v>7193</v>
      </c>
      <c r="B4177" s="212" t="s">
        <v>5484</v>
      </c>
      <c r="C4177" s="219" t="s">
        <v>23</v>
      </c>
      <c r="D4177" s="219" t="s">
        <v>285</v>
      </c>
      <c r="E4177" s="348">
        <f t="shared" si="65"/>
        <v>115.22</v>
      </c>
      <c r="F4177" s="220">
        <v>115.22</v>
      </c>
      <c r="G4177" s="220">
        <v>107.33</v>
      </c>
    </row>
    <row r="4178" spans="1:7">
      <c r="A4178" s="219">
        <v>7189</v>
      </c>
      <c r="B4178" s="212" t="s">
        <v>5485</v>
      </c>
      <c r="C4178" s="219" t="s">
        <v>23</v>
      </c>
      <c r="D4178" s="219" t="s">
        <v>285</v>
      </c>
      <c r="E4178" s="348">
        <f t="shared" si="65"/>
        <v>133.9</v>
      </c>
      <c r="F4178" s="220">
        <v>133.9</v>
      </c>
      <c r="G4178" s="220">
        <v>124.73</v>
      </c>
    </row>
    <row r="4179" spans="1:7">
      <c r="A4179" s="219">
        <v>34402</v>
      </c>
      <c r="B4179" s="212" t="s">
        <v>5486</v>
      </c>
      <c r="C4179" s="219" t="s">
        <v>23</v>
      </c>
      <c r="D4179" s="219" t="s">
        <v>285</v>
      </c>
      <c r="E4179" s="348">
        <f t="shared" si="65"/>
        <v>189.04</v>
      </c>
      <c r="F4179" s="220">
        <v>189.04</v>
      </c>
      <c r="G4179" s="220">
        <v>176.09</v>
      </c>
    </row>
    <row r="4180" spans="1:7">
      <c r="A4180" s="219">
        <v>7245</v>
      </c>
      <c r="B4180" s="212" t="s">
        <v>5487</v>
      </c>
      <c r="C4180" s="219" t="s">
        <v>23</v>
      </c>
      <c r="D4180" s="219" t="s">
        <v>285</v>
      </c>
      <c r="E4180" s="348">
        <f t="shared" si="65"/>
        <v>35.97</v>
      </c>
      <c r="F4180" s="220"/>
      <c r="G4180" s="220">
        <v>35.97</v>
      </c>
    </row>
    <row r="4181" spans="1:7">
      <c r="A4181" s="219">
        <v>34425</v>
      </c>
      <c r="B4181" s="212" t="s">
        <v>5488</v>
      </c>
      <c r="C4181" s="219" t="s">
        <v>23</v>
      </c>
      <c r="D4181" s="219" t="s">
        <v>285</v>
      </c>
      <c r="E4181" s="348">
        <f t="shared" si="65"/>
        <v>121.44</v>
      </c>
      <c r="F4181" s="220">
        <v>121.44</v>
      </c>
      <c r="G4181" s="220">
        <v>113.12</v>
      </c>
    </row>
    <row r="4182" spans="1:7">
      <c r="A4182" s="219">
        <v>7223</v>
      </c>
      <c r="B4182" s="212" t="s">
        <v>5489</v>
      </c>
      <c r="C4182" s="219" t="s">
        <v>23</v>
      </c>
      <c r="D4182" s="219" t="s">
        <v>285</v>
      </c>
      <c r="E4182" s="348">
        <f t="shared" si="65"/>
        <v>135.33000000000001</v>
      </c>
      <c r="F4182" s="220">
        <v>135.33000000000001</v>
      </c>
      <c r="G4182" s="220">
        <v>126.06</v>
      </c>
    </row>
    <row r="4183" spans="1:7">
      <c r="A4183" s="219">
        <v>7234</v>
      </c>
      <c r="B4183" s="212" t="s">
        <v>5490</v>
      </c>
      <c r="C4183" s="219" t="s">
        <v>23</v>
      </c>
      <c r="D4183" s="219" t="s">
        <v>285</v>
      </c>
      <c r="E4183" s="348">
        <f t="shared" si="65"/>
        <v>204.21</v>
      </c>
      <c r="F4183" s="220">
        <v>204.21</v>
      </c>
      <c r="G4183" s="220">
        <v>190.22</v>
      </c>
    </row>
    <row r="4184" spans="1:7">
      <c r="A4184" s="219">
        <v>7224</v>
      </c>
      <c r="B4184" s="212" t="s">
        <v>5491</v>
      </c>
      <c r="C4184" s="219" t="s">
        <v>23</v>
      </c>
      <c r="D4184" s="219" t="s">
        <v>285</v>
      </c>
      <c r="E4184" s="348">
        <f t="shared" si="65"/>
        <v>248.78</v>
      </c>
      <c r="F4184" s="220">
        <v>248.78</v>
      </c>
      <c r="G4184" s="220">
        <v>231.74</v>
      </c>
    </row>
    <row r="4185" spans="1:7">
      <c r="A4185" s="219">
        <v>7225</v>
      </c>
      <c r="B4185" s="212" t="s">
        <v>5492</v>
      </c>
      <c r="C4185" s="219" t="s">
        <v>23</v>
      </c>
      <c r="D4185" s="219" t="s">
        <v>285</v>
      </c>
      <c r="E4185" s="348">
        <f t="shared" si="65"/>
        <v>266.76</v>
      </c>
      <c r="F4185" s="220">
        <v>266.76</v>
      </c>
      <c r="G4185" s="220">
        <v>248.49</v>
      </c>
    </row>
    <row r="4186" spans="1:7">
      <c r="A4186" s="219">
        <v>7226</v>
      </c>
      <c r="B4186" s="212" t="s">
        <v>5493</v>
      </c>
      <c r="C4186" s="219" t="s">
        <v>23</v>
      </c>
      <c r="D4186" s="219" t="s">
        <v>285</v>
      </c>
      <c r="E4186" s="348">
        <f t="shared" si="65"/>
        <v>284.67</v>
      </c>
      <c r="F4186" s="220">
        <v>284.67</v>
      </c>
      <c r="G4186" s="220">
        <v>265.17</v>
      </c>
    </row>
    <row r="4187" spans="1:7">
      <c r="A4187" s="219">
        <v>7227</v>
      </c>
      <c r="B4187" s="212" t="s">
        <v>5494</v>
      </c>
      <c r="C4187" s="219" t="s">
        <v>23</v>
      </c>
      <c r="D4187" s="219" t="s">
        <v>285</v>
      </c>
      <c r="E4187" s="348">
        <f t="shared" si="65"/>
        <v>324.02999999999997</v>
      </c>
      <c r="F4187" s="220">
        <v>324.02999999999997</v>
      </c>
      <c r="G4187" s="220">
        <v>301.83999999999997</v>
      </c>
    </row>
    <row r="4188" spans="1:7">
      <c r="A4188" s="219">
        <v>7212</v>
      </c>
      <c r="B4188" s="212" t="s">
        <v>5495</v>
      </c>
      <c r="C4188" s="219" t="s">
        <v>23</v>
      </c>
      <c r="D4188" s="219" t="s">
        <v>285</v>
      </c>
      <c r="E4188" s="348">
        <f t="shared" si="65"/>
        <v>356.03</v>
      </c>
      <c r="F4188" s="220">
        <v>356.03</v>
      </c>
      <c r="G4188" s="220">
        <v>331.64</v>
      </c>
    </row>
    <row r="4189" spans="1:7">
      <c r="A4189" s="219">
        <v>7229</v>
      </c>
      <c r="B4189" s="212" t="s">
        <v>5496</v>
      </c>
      <c r="C4189" s="219" t="s">
        <v>23</v>
      </c>
      <c r="D4189" s="219" t="s">
        <v>285</v>
      </c>
      <c r="E4189" s="348">
        <f t="shared" si="65"/>
        <v>225.67</v>
      </c>
      <c r="F4189" s="220">
        <v>225.67</v>
      </c>
      <c r="G4189" s="220">
        <v>210.22</v>
      </c>
    </row>
    <row r="4190" spans="1:7">
      <c r="A4190" s="219">
        <v>7230</v>
      </c>
      <c r="B4190" s="212" t="s">
        <v>5497</v>
      </c>
      <c r="C4190" s="219" t="s">
        <v>23</v>
      </c>
      <c r="D4190" s="219" t="s">
        <v>285</v>
      </c>
      <c r="E4190" s="348">
        <f t="shared" si="65"/>
        <v>375.7</v>
      </c>
      <c r="F4190" s="220">
        <v>375.7</v>
      </c>
      <c r="G4190" s="220">
        <v>349.97</v>
      </c>
    </row>
    <row r="4191" spans="1:7">
      <c r="A4191" s="219">
        <v>7231</v>
      </c>
      <c r="B4191" s="212" t="s">
        <v>5498</v>
      </c>
      <c r="C4191" s="219" t="s">
        <v>23</v>
      </c>
      <c r="D4191" s="219" t="s">
        <v>285</v>
      </c>
      <c r="E4191" s="348">
        <f t="shared" si="65"/>
        <v>532.97</v>
      </c>
      <c r="F4191" s="220">
        <v>532.97</v>
      </c>
      <c r="G4191" s="220">
        <v>496.47</v>
      </c>
    </row>
    <row r="4192" spans="1:7">
      <c r="A4192" s="219">
        <v>7220</v>
      </c>
      <c r="B4192" s="212" t="s">
        <v>5499</v>
      </c>
      <c r="C4192" s="219" t="s">
        <v>23</v>
      </c>
      <c r="D4192" s="219" t="s">
        <v>285</v>
      </c>
      <c r="E4192" s="348">
        <f t="shared" si="65"/>
        <v>657.89</v>
      </c>
      <c r="F4192" s="220">
        <v>657.89</v>
      </c>
      <c r="G4192" s="220">
        <v>612.84</v>
      </c>
    </row>
    <row r="4193" spans="1:7">
      <c r="A4193" s="219">
        <v>34447</v>
      </c>
      <c r="B4193" s="212" t="s">
        <v>5500</v>
      </c>
      <c r="C4193" s="219" t="s">
        <v>23</v>
      </c>
      <c r="D4193" s="219" t="s">
        <v>285</v>
      </c>
      <c r="E4193" s="348">
        <f t="shared" si="65"/>
        <v>735.62</v>
      </c>
      <c r="F4193" s="220">
        <v>735.62</v>
      </c>
      <c r="G4193" s="220">
        <v>685.24</v>
      </c>
    </row>
    <row r="4194" spans="1:7">
      <c r="A4194" s="219">
        <v>7233</v>
      </c>
      <c r="B4194" s="212" t="s">
        <v>5501</v>
      </c>
      <c r="C4194" s="219" t="s">
        <v>23</v>
      </c>
      <c r="D4194" s="219" t="s">
        <v>285</v>
      </c>
      <c r="E4194" s="348">
        <f t="shared" si="65"/>
        <v>843.87</v>
      </c>
      <c r="F4194" s="220">
        <v>843.87</v>
      </c>
      <c r="G4194" s="220">
        <v>786.08</v>
      </c>
    </row>
    <row r="4195" spans="1:7">
      <c r="A4195" s="219">
        <v>40740</v>
      </c>
      <c r="B4195" s="212" t="s">
        <v>5502</v>
      </c>
      <c r="C4195" s="219" t="s">
        <v>53</v>
      </c>
      <c r="D4195" s="219" t="s">
        <v>285</v>
      </c>
      <c r="E4195" s="348">
        <f t="shared" si="65"/>
        <v>128.94999999999999</v>
      </c>
      <c r="F4195" s="220">
        <v>128.94999999999999</v>
      </c>
      <c r="G4195" s="220">
        <v>167.85</v>
      </c>
    </row>
    <row r="4196" spans="1:7">
      <c r="A4196" s="219">
        <v>25007</v>
      </c>
      <c r="B4196" s="212" t="s">
        <v>5503</v>
      </c>
      <c r="C4196" s="219" t="s">
        <v>53</v>
      </c>
      <c r="D4196" s="219" t="s">
        <v>1699</v>
      </c>
      <c r="E4196" s="348">
        <f t="shared" si="65"/>
        <v>36.9</v>
      </c>
      <c r="F4196" s="220">
        <v>36.9</v>
      </c>
      <c r="G4196" s="220">
        <v>48.03</v>
      </c>
    </row>
    <row r="4197" spans="1:7">
      <c r="A4197" s="219">
        <v>43071</v>
      </c>
      <c r="B4197" s="212" t="s">
        <v>5504</v>
      </c>
      <c r="C4197" s="219" t="s">
        <v>53</v>
      </c>
      <c r="D4197" s="219" t="s">
        <v>285</v>
      </c>
      <c r="E4197" s="348">
        <f t="shared" si="65"/>
        <v>145.19999999999999</v>
      </c>
      <c r="F4197" s="220">
        <v>145.19999999999999</v>
      </c>
      <c r="G4197" s="220">
        <v>189</v>
      </c>
    </row>
    <row r="4198" spans="1:7">
      <c r="A4198" s="219">
        <v>39520</v>
      </c>
      <c r="B4198" s="212" t="s">
        <v>5505</v>
      </c>
      <c r="C4198" s="219" t="s">
        <v>53</v>
      </c>
      <c r="D4198" s="219" t="s">
        <v>285</v>
      </c>
      <c r="E4198" s="348">
        <f t="shared" si="65"/>
        <v>118.46</v>
      </c>
      <c r="F4198" s="220">
        <v>118.46</v>
      </c>
      <c r="G4198" s="220">
        <v>154.19</v>
      </c>
    </row>
    <row r="4199" spans="1:7">
      <c r="A4199" s="219">
        <v>39521</v>
      </c>
      <c r="B4199" s="212" t="s">
        <v>5506</v>
      </c>
      <c r="C4199" s="219" t="s">
        <v>53</v>
      </c>
      <c r="D4199" s="219" t="s">
        <v>285</v>
      </c>
      <c r="E4199" s="348">
        <f t="shared" si="65"/>
        <v>122.33</v>
      </c>
      <c r="F4199" s="220">
        <v>122.33</v>
      </c>
      <c r="G4199" s="220">
        <v>159.22999999999999</v>
      </c>
    </row>
    <row r="4200" spans="1:7">
      <c r="A4200" s="219">
        <v>39522</v>
      </c>
      <c r="B4200" s="212" t="s">
        <v>5507</v>
      </c>
      <c r="C4200" s="219" t="s">
        <v>53</v>
      </c>
      <c r="D4200" s="219" t="s">
        <v>285</v>
      </c>
      <c r="E4200" s="348">
        <f t="shared" si="65"/>
        <v>126.32</v>
      </c>
      <c r="F4200" s="220">
        <v>126.32</v>
      </c>
      <c r="G4200" s="220">
        <v>164.42</v>
      </c>
    </row>
    <row r="4201" spans="1:7">
      <c r="A4201" s="219">
        <v>7243</v>
      </c>
      <c r="B4201" s="212" t="s">
        <v>5508</v>
      </c>
      <c r="C4201" s="219" t="s">
        <v>53</v>
      </c>
      <c r="D4201" s="219" t="s">
        <v>285</v>
      </c>
      <c r="E4201" s="348">
        <f t="shared" si="65"/>
        <v>38.56</v>
      </c>
      <c r="F4201" s="220">
        <v>38.56</v>
      </c>
      <c r="G4201" s="220">
        <v>50.19</v>
      </c>
    </row>
    <row r="4202" spans="1:7">
      <c r="A4202" s="219">
        <v>11067</v>
      </c>
      <c r="B4202" s="212" t="s">
        <v>5509</v>
      </c>
      <c r="C4202" s="219" t="s">
        <v>23</v>
      </c>
      <c r="D4202" s="219" t="s">
        <v>285</v>
      </c>
      <c r="E4202" s="348">
        <f t="shared" si="65"/>
        <v>438.65</v>
      </c>
      <c r="F4202" s="220"/>
      <c r="G4202" s="220">
        <v>438.65</v>
      </c>
    </row>
    <row r="4203" spans="1:7">
      <c r="A4203" s="219">
        <v>11068</v>
      </c>
      <c r="B4203" s="212" t="s">
        <v>5510</v>
      </c>
      <c r="C4203" s="219" t="s">
        <v>23</v>
      </c>
      <c r="D4203" s="219" t="s">
        <v>285</v>
      </c>
      <c r="E4203" s="348">
        <f t="shared" si="65"/>
        <v>554.16</v>
      </c>
      <c r="F4203" s="220"/>
      <c r="G4203" s="220">
        <v>554.16</v>
      </c>
    </row>
    <row r="4204" spans="1:7">
      <c r="A4204" s="219">
        <v>7246</v>
      </c>
      <c r="B4204" s="212" t="s">
        <v>5511</v>
      </c>
      <c r="C4204" s="219" t="s">
        <v>23</v>
      </c>
      <c r="D4204" s="219" t="s">
        <v>285</v>
      </c>
      <c r="E4204" s="348">
        <f t="shared" si="65"/>
        <v>39.729999999999997</v>
      </c>
      <c r="F4204" s="220"/>
      <c r="G4204" s="220">
        <v>39.729999999999997</v>
      </c>
    </row>
    <row r="4205" spans="1:7">
      <c r="A4205" s="219">
        <v>12869</v>
      </c>
      <c r="B4205" s="212" t="s">
        <v>5512</v>
      </c>
      <c r="C4205" s="219" t="s">
        <v>134</v>
      </c>
      <c r="D4205" s="219" t="s">
        <v>285</v>
      </c>
      <c r="E4205" s="348">
        <f t="shared" si="65"/>
        <v>22.21</v>
      </c>
      <c r="F4205" s="220">
        <v>22.21</v>
      </c>
      <c r="G4205" s="220">
        <v>24.62</v>
      </c>
    </row>
    <row r="4206" spans="1:7">
      <c r="A4206" s="219">
        <v>41097</v>
      </c>
      <c r="B4206" s="212" t="s">
        <v>5513</v>
      </c>
      <c r="C4206" s="219" t="s">
        <v>426</v>
      </c>
      <c r="D4206" s="219" t="s">
        <v>285</v>
      </c>
      <c r="E4206" s="348">
        <f t="shared" si="65"/>
        <v>3914.77</v>
      </c>
      <c r="F4206" s="220">
        <v>3914.77</v>
      </c>
      <c r="G4206" s="220">
        <v>4313.54</v>
      </c>
    </row>
    <row r="4207" spans="1:7">
      <c r="A4207" s="219">
        <v>1574</v>
      </c>
      <c r="B4207" s="212" t="s">
        <v>355</v>
      </c>
      <c r="C4207" s="219" t="s">
        <v>23</v>
      </c>
      <c r="D4207" s="219" t="s">
        <v>285</v>
      </c>
      <c r="E4207" s="348">
        <f t="shared" si="65"/>
        <v>1.76</v>
      </c>
      <c r="F4207" s="220">
        <v>1.76</v>
      </c>
      <c r="G4207" s="220">
        <v>1.69</v>
      </c>
    </row>
    <row r="4208" spans="1:7">
      <c r="A4208" s="219">
        <v>1581</v>
      </c>
      <c r="B4208" s="212" t="s">
        <v>5514</v>
      </c>
      <c r="C4208" s="219" t="s">
        <v>23</v>
      </c>
      <c r="D4208" s="219" t="s">
        <v>285</v>
      </c>
      <c r="E4208" s="348">
        <f t="shared" si="65"/>
        <v>12.21</v>
      </c>
      <c r="F4208" s="220">
        <v>12.21</v>
      </c>
      <c r="G4208" s="220">
        <v>11.7</v>
      </c>
    </row>
    <row r="4209" spans="1:7">
      <c r="A4209" s="219">
        <v>1575</v>
      </c>
      <c r="B4209" s="212" t="s">
        <v>356</v>
      </c>
      <c r="C4209" s="219" t="s">
        <v>23</v>
      </c>
      <c r="D4209" s="219" t="s">
        <v>285</v>
      </c>
      <c r="E4209" s="348">
        <f t="shared" si="65"/>
        <v>2.09</v>
      </c>
      <c r="F4209" s="220">
        <v>2.09</v>
      </c>
      <c r="G4209" s="220">
        <v>2</v>
      </c>
    </row>
    <row r="4210" spans="1:7">
      <c r="A4210" s="219">
        <v>1570</v>
      </c>
      <c r="B4210" s="212" t="s">
        <v>160</v>
      </c>
      <c r="C4210" s="219" t="s">
        <v>23</v>
      </c>
      <c r="D4210" s="219" t="s">
        <v>285</v>
      </c>
      <c r="E4210" s="348">
        <f t="shared" si="65"/>
        <v>1.05</v>
      </c>
      <c r="F4210" s="220">
        <v>1.05</v>
      </c>
      <c r="G4210" s="220">
        <v>1</v>
      </c>
    </row>
    <row r="4211" spans="1:7">
      <c r="A4211" s="219">
        <v>1576</v>
      </c>
      <c r="B4211" s="212" t="s">
        <v>5515</v>
      </c>
      <c r="C4211" s="219" t="s">
        <v>23</v>
      </c>
      <c r="D4211" s="219" t="s">
        <v>285</v>
      </c>
      <c r="E4211" s="348">
        <f t="shared" si="65"/>
        <v>2.89</v>
      </c>
      <c r="F4211" s="220">
        <v>2.89</v>
      </c>
      <c r="G4211" s="220">
        <v>2.77</v>
      </c>
    </row>
    <row r="4212" spans="1:7">
      <c r="A4212" s="219">
        <v>1577</v>
      </c>
      <c r="B4212" s="212" t="s">
        <v>1563</v>
      </c>
      <c r="C4212" s="219" t="s">
        <v>23</v>
      </c>
      <c r="D4212" s="219" t="s">
        <v>285</v>
      </c>
      <c r="E4212" s="348">
        <f t="shared" si="65"/>
        <v>3.26</v>
      </c>
      <c r="F4212" s="220">
        <v>3.26</v>
      </c>
      <c r="G4212" s="220">
        <v>3.12</v>
      </c>
    </row>
    <row r="4213" spans="1:7">
      <c r="A4213" s="219">
        <v>1571</v>
      </c>
      <c r="B4213" s="212" t="s">
        <v>196</v>
      </c>
      <c r="C4213" s="219" t="s">
        <v>23</v>
      </c>
      <c r="D4213" s="219" t="s">
        <v>285</v>
      </c>
      <c r="E4213" s="348">
        <f t="shared" si="65"/>
        <v>1.36</v>
      </c>
      <c r="F4213" s="220">
        <v>1.36</v>
      </c>
      <c r="G4213" s="220">
        <v>1.31</v>
      </c>
    </row>
    <row r="4214" spans="1:7">
      <c r="A4214" s="219">
        <v>1578</v>
      </c>
      <c r="B4214" s="212" t="s">
        <v>5516</v>
      </c>
      <c r="C4214" s="219" t="s">
        <v>23</v>
      </c>
      <c r="D4214" s="219" t="s">
        <v>285</v>
      </c>
      <c r="E4214" s="348">
        <f t="shared" si="65"/>
        <v>5.66</v>
      </c>
      <c r="F4214" s="220">
        <v>5.66</v>
      </c>
      <c r="G4214" s="220">
        <v>5.42</v>
      </c>
    </row>
    <row r="4215" spans="1:7">
      <c r="A4215" s="219">
        <v>1573</v>
      </c>
      <c r="B4215" s="212" t="s">
        <v>357</v>
      </c>
      <c r="C4215" s="219" t="s">
        <v>23</v>
      </c>
      <c r="D4215" s="219" t="s">
        <v>285</v>
      </c>
      <c r="E4215" s="348">
        <f t="shared" si="65"/>
        <v>1.63</v>
      </c>
      <c r="F4215" s="220">
        <v>1.63</v>
      </c>
      <c r="G4215" s="220">
        <v>1.56</v>
      </c>
    </row>
    <row r="4216" spans="1:7">
      <c r="A4216" s="219">
        <v>1579</v>
      </c>
      <c r="B4216" s="212" t="s">
        <v>5517</v>
      </c>
      <c r="C4216" s="219" t="s">
        <v>23</v>
      </c>
      <c r="D4216" s="219" t="s">
        <v>285</v>
      </c>
      <c r="E4216" s="348">
        <f t="shared" si="65"/>
        <v>7.05</v>
      </c>
      <c r="F4216" s="220">
        <v>7.05</v>
      </c>
      <c r="G4216" s="220">
        <v>6.76</v>
      </c>
    </row>
    <row r="4217" spans="1:7">
      <c r="A4217" s="219">
        <v>1580</v>
      </c>
      <c r="B4217" s="212" t="s">
        <v>5518</v>
      </c>
      <c r="C4217" s="219" t="s">
        <v>23</v>
      </c>
      <c r="D4217" s="219" t="s">
        <v>285</v>
      </c>
      <c r="E4217" s="348">
        <f t="shared" si="65"/>
        <v>8.69</v>
      </c>
      <c r="F4217" s="220">
        <v>8.69</v>
      </c>
      <c r="G4217" s="220">
        <v>8.32</v>
      </c>
    </row>
    <row r="4218" spans="1:7">
      <c r="A4218" s="219">
        <v>39321</v>
      </c>
      <c r="B4218" s="212" t="s">
        <v>5519</v>
      </c>
      <c r="C4218" s="219" t="s">
        <v>23</v>
      </c>
      <c r="D4218" s="219" t="s">
        <v>285</v>
      </c>
      <c r="E4218" s="348">
        <f t="shared" si="65"/>
        <v>22.07</v>
      </c>
      <c r="F4218" s="220">
        <v>22.07</v>
      </c>
      <c r="G4218" s="220">
        <v>23.59</v>
      </c>
    </row>
    <row r="4219" spans="1:7">
      <c r="A4219" s="219">
        <v>39319</v>
      </c>
      <c r="B4219" s="212" t="s">
        <v>1446</v>
      </c>
      <c r="C4219" s="219" t="s">
        <v>23</v>
      </c>
      <c r="D4219" s="219" t="s">
        <v>285</v>
      </c>
      <c r="E4219" s="348">
        <f t="shared" si="65"/>
        <v>9.18</v>
      </c>
      <c r="F4219" s="220">
        <v>9.18</v>
      </c>
      <c r="G4219" s="220">
        <v>9.82</v>
      </c>
    </row>
    <row r="4220" spans="1:7">
      <c r="A4220" s="219">
        <v>39320</v>
      </c>
      <c r="B4220" s="212" t="s">
        <v>5520</v>
      </c>
      <c r="C4220" s="219" t="s">
        <v>23</v>
      </c>
      <c r="D4220" s="219" t="s">
        <v>285</v>
      </c>
      <c r="E4220" s="348">
        <f t="shared" si="65"/>
        <v>17.66</v>
      </c>
      <c r="F4220" s="220">
        <v>17.66</v>
      </c>
      <c r="G4220" s="220">
        <v>18.87</v>
      </c>
    </row>
    <row r="4221" spans="1:7">
      <c r="A4221" s="219">
        <v>1542</v>
      </c>
      <c r="B4221" s="212" t="s">
        <v>5521</v>
      </c>
      <c r="C4221" s="219" t="s">
        <v>23</v>
      </c>
      <c r="D4221" s="219" t="s">
        <v>285</v>
      </c>
      <c r="E4221" s="348">
        <f t="shared" si="65"/>
        <v>24.07</v>
      </c>
      <c r="F4221" s="220">
        <v>24.07</v>
      </c>
      <c r="G4221" s="220">
        <v>23.05</v>
      </c>
    </row>
    <row r="4222" spans="1:7">
      <c r="A4222" s="219">
        <v>1591</v>
      </c>
      <c r="B4222" s="212" t="s">
        <v>5522</v>
      </c>
      <c r="C4222" s="219" t="s">
        <v>23</v>
      </c>
      <c r="D4222" s="219" t="s">
        <v>285</v>
      </c>
      <c r="E4222" s="348">
        <f t="shared" si="65"/>
        <v>26.94</v>
      </c>
      <c r="F4222" s="220">
        <v>26.94</v>
      </c>
      <c r="G4222" s="220">
        <v>25.8</v>
      </c>
    </row>
    <row r="4223" spans="1:7">
      <c r="A4223" s="219">
        <v>1547</v>
      </c>
      <c r="B4223" s="212" t="s">
        <v>5523</v>
      </c>
      <c r="C4223" s="219" t="s">
        <v>23</v>
      </c>
      <c r="D4223" s="219" t="s">
        <v>285</v>
      </c>
      <c r="E4223" s="348">
        <f t="shared" si="65"/>
        <v>141.16</v>
      </c>
      <c r="F4223" s="220">
        <v>141.16</v>
      </c>
      <c r="G4223" s="220">
        <v>135.22</v>
      </c>
    </row>
    <row r="4224" spans="1:7">
      <c r="A4224" s="219">
        <v>38196</v>
      </c>
      <c r="B4224" s="212" t="s">
        <v>5524</v>
      </c>
      <c r="C4224" s="219" t="s">
        <v>23</v>
      </c>
      <c r="D4224" s="219" t="s">
        <v>285</v>
      </c>
      <c r="E4224" s="348">
        <f t="shared" si="65"/>
        <v>27.49</v>
      </c>
      <c r="F4224" s="220">
        <v>27.49</v>
      </c>
      <c r="G4224" s="220">
        <v>26.33</v>
      </c>
    </row>
    <row r="4225" spans="1:7">
      <c r="A4225" s="219">
        <v>1543</v>
      </c>
      <c r="B4225" s="212" t="s">
        <v>5525</v>
      </c>
      <c r="C4225" s="219" t="s">
        <v>23</v>
      </c>
      <c r="D4225" s="219" t="s">
        <v>285</v>
      </c>
      <c r="E4225" s="348">
        <f t="shared" si="65"/>
        <v>29.21</v>
      </c>
      <c r="F4225" s="220">
        <v>29.21</v>
      </c>
      <c r="G4225" s="220">
        <v>27.99</v>
      </c>
    </row>
    <row r="4226" spans="1:7">
      <c r="A4226" s="219">
        <v>1585</v>
      </c>
      <c r="B4226" s="212" t="s">
        <v>5526</v>
      </c>
      <c r="C4226" s="219" t="s">
        <v>23</v>
      </c>
      <c r="D4226" s="219" t="s">
        <v>285</v>
      </c>
      <c r="E4226" s="348">
        <f t="shared" si="65"/>
        <v>5.66</v>
      </c>
      <c r="F4226" s="220">
        <v>5.66</v>
      </c>
      <c r="G4226" s="220">
        <v>5.42</v>
      </c>
    </row>
    <row r="4227" spans="1:7">
      <c r="A4227" s="219">
        <v>1593</v>
      </c>
      <c r="B4227" s="212" t="s">
        <v>5527</v>
      </c>
      <c r="C4227" s="219" t="s">
        <v>23</v>
      </c>
      <c r="D4227" s="219" t="s">
        <v>285</v>
      </c>
      <c r="E4227" s="348">
        <f t="shared" si="65"/>
        <v>30.04</v>
      </c>
      <c r="F4227" s="220">
        <v>30.04</v>
      </c>
      <c r="G4227" s="220">
        <v>28.78</v>
      </c>
    </row>
    <row r="4228" spans="1:7">
      <c r="A4228" s="219">
        <v>11838</v>
      </c>
      <c r="B4228" s="212" t="s">
        <v>5528</v>
      </c>
      <c r="C4228" s="219" t="s">
        <v>23</v>
      </c>
      <c r="D4228" s="219" t="s">
        <v>285</v>
      </c>
      <c r="E4228" s="348">
        <f t="shared" si="65"/>
        <v>39.64</v>
      </c>
      <c r="F4228" s="220">
        <v>39.64</v>
      </c>
      <c r="G4228" s="220">
        <v>37.979999999999997</v>
      </c>
    </row>
    <row r="4229" spans="1:7">
      <c r="A4229" s="219">
        <v>1594</v>
      </c>
      <c r="B4229" s="212" t="s">
        <v>5529</v>
      </c>
      <c r="C4229" s="219" t="s">
        <v>23</v>
      </c>
      <c r="D4229" s="219" t="s">
        <v>285</v>
      </c>
      <c r="E4229" s="348">
        <f t="shared" si="65"/>
        <v>40.08</v>
      </c>
      <c r="F4229" s="220">
        <v>40.08</v>
      </c>
      <c r="G4229" s="220">
        <v>38.39</v>
      </c>
    </row>
    <row r="4230" spans="1:7">
      <c r="A4230" s="219">
        <v>1586</v>
      </c>
      <c r="B4230" s="212" t="s">
        <v>5530</v>
      </c>
      <c r="C4230" s="219" t="s">
        <v>23</v>
      </c>
      <c r="D4230" s="219" t="s">
        <v>285</v>
      </c>
      <c r="E4230" s="348">
        <f t="shared" si="65"/>
        <v>7.16</v>
      </c>
      <c r="F4230" s="220">
        <v>7.16</v>
      </c>
      <c r="G4230" s="220">
        <v>6.86</v>
      </c>
    </row>
    <row r="4231" spans="1:7">
      <c r="A4231" s="219">
        <v>11839</v>
      </c>
      <c r="B4231" s="212" t="s">
        <v>5531</v>
      </c>
      <c r="C4231" s="219" t="s">
        <v>23</v>
      </c>
      <c r="D4231" s="219" t="s">
        <v>285</v>
      </c>
      <c r="E4231" s="348">
        <f t="shared" si="65"/>
        <v>57.68</v>
      </c>
      <c r="F4231" s="220">
        <v>57.68</v>
      </c>
      <c r="G4231" s="220">
        <v>55.26</v>
      </c>
    </row>
    <row r="4232" spans="1:7">
      <c r="A4232" s="219">
        <v>1587</v>
      </c>
      <c r="B4232" s="212" t="s">
        <v>5532</v>
      </c>
      <c r="C4232" s="219" t="s">
        <v>23</v>
      </c>
      <c r="D4232" s="219" t="s">
        <v>285</v>
      </c>
      <c r="E4232" s="348">
        <f t="shared" si="65"/>
        <v>7.29</v>
      </c>
      <c r="F4232" s="220">
        <v>7.29</v>
      </c>
      <c r="G4232" s="220">
        <v>6.98</v>
      </c>
    </row>
    <row r="4233" spans="1:7">
      <c r="A4233" s="219">
        <v>1545</v>
      </c>
      <c r="B4233" s="212" t="s">
        <v>5533</v>
      </c>
      <c r="C4233" s="219" t="s">
        <v>23</v>
      </c>
      <c r="D4233" s="219" t="s">
        <v>285</v>
      </c>
      <c r="E4233" s="348">
        <f t="shared" si="65"/>
        <v>69.22</v>
      </c>
      <c r="F4233" s="220">
        <v>69.22</v>
      </c>
      <c r="G4233" s="220">
        <v>66.31</v>
      </c>
    </row>
    <row r="4234" spans="1:7">
      <c r="A4234" s="219">
        <v>1588</v>
      </c>
      <c r="B4234" s="212" t="s">
        <v>5534</v>
      </c>
      <c r="C4234" s="219" t="s">
        <v>23</v>
      </c>
      <c r="D4234" s="219" t="s">
        <v>285</v>
      </c>
      <c r="E4234" s="348">
        <f t="shared" si="65"/>
        <v>10</v>
      </c>
      <c r="F4234" s="220">
        <v>10</v>
      </c>
      <c r="G4234" s="220">
        <v>9.58</v>
      </c>
    </row>
    <row r="4235" spans="1:7">
      <c r="A4235" s="219">
        <v>1535</v>
      </c>
      <c r="B4235" s="212" t="s">
        <v>358</v>
      </c>
      <c r="C4235" s="219" t="s">
        <v>23</v>
      </c>
      <c r="D4235" s="219" t="s">
        <v>285</v>
      </c>
      <c r="E4235" s="348">
        <f t="shared" si="65"/>
        <v>5.76</v>
      </c>
      <c r="F4235" s="220">
        <v>5.76</v>
      </c>
      <c r="G4235" s="220">
        <v>5.52</v>
      </c>
    </row>
    <row r="4236" spans="1:7">
      <c r="A4236" s="219">
        <v>1589</v>
      </c>
      <c r="B4236" s="212" t="s">
        <v>5535</v>
      </c>
      <c r="C4236" s="219" t="s">
        <v>23</v>
      </c>
      <c r="D4236" s="219" t="s">
        <v>285</v>
      </c>
      <c r="E4236" s="348">
        <f t="shared" ref="E4236:E4299" si="66">IF(F4236=0,G4236,F4236)</f>
        <v>10.32</v>
      </c>
      <c r="F4236" s="220">
        <v>10.32</v>
      </c>
      <c r="G4236" s="220">
        <v>9.8800000000000008</v>
      </c>
    </row>
    <row r="4237" spans="1:7">
      <c r="A4237" s="219">
        <v>1546</v>
      </c>
      <c r="B4237" s="212" t="s">
        <v>5536</v>
      </c>
      <c r="C4237" s="219" t="s">
        <v>23</v>
      </c>
      <c r="D4237" s="219" t="s">
        <v>285</v>
      </c>
      <c r="E4237" s="348">
        <f t="shared" si="66"/>
        <v>116.81</v>
      </c>
      <c r="F4237" s="220">
        <v>116.81</v>
      </c>
      <c r="G4237" s="220">
        <v>111.9</v>
      </c>
    </row>
    <row r="4238" spans="1:7">
      <c r="A4238" s="219">
        <v>1590</v>
      </c>
      <c r="B4238" s="212" t="s">
        <v>5537</v>
      </c>
      <c r="C4238" s="219" t="s">
        <v>23</v>
      </c>
      <c r="D4238" s="219" t="s">
        <v>285</v>
      </c>
      <c r="E4238" s="348">
        <f t="shared" si="66"/>
        <v>18.170000000000002</v>
      </c>
      <c r="F4238" s="220">
        <v>18.170000000000002</v>
      </c>
      <c r="G4238" s="220">
        <v>17.399999999999999</v>
      </c>
    </row>
    <row r="4239" spans="1:7">
      <c r="A4239" s="219">
        <v>38415</v>
      </c>
      <c r="B4239" s="212" t="s">
        <v>5538</v>
      </c>
      <c r="C4239" s="219" t="s">
        <v>23</v>
      </c>
      <c r="D4239" s="219" t="s">
        <v>285</v>
      </c>
      <c r="E4239" s="348">
        <f t="shared" si="66"/>
        <v>974.11</v>
      </c>
      <c r="F4239" s="220">
        <v>974.11</v>
      </c>
      <c r="G4239" s="220">
        <v>948.45</v>
      </c>
    </row>
    <row r="4240" spans="1:7">
      <c r="A4240" s="219">
        <v>38414</v>
      </c>
      <c r="B4240" s="212" t="s">
        <v>5539</v>
      </c>
      <c r="C4240" s="219" t="s">
        <v>23</v>
      </c>
      <c r="D4240" s="219" t="s">
        <v>285</v>
      </c>
      <c r="E4240" s="348">
        <f t="shared" si="66"/>
        <v>1367.17</v>
      </c>
      <c r="F4240" s="220">
        <v>1367.17</v>
      </c>
      <c r="G4240" s="220">
        <v>1331.15</v>
      </c>
    </row>
    <row r="4241" spans="1:7">
      <c r="A4241" s="219">
        <v>38128</v>
      </c>
      <c r="B4241" s="212" t="s">
        <v>5540</v>
      </c>
      <c r="C4241" s="219" t="s">
        <v>63</v>
      </c>
      <c r="D4241" s="219" t="s">
        <v>1699</v>
      </c>
      <c r="E4241" s="348">
        <f t="shared" si="66"/>
        <v>1.23</v>
      </c>
      <c r="F4241" s="220">
        <v>1.23</v>
      </c>
      <c r="G4241" s="220">
        <v>1</v>
      </c>
    </row>
    <row r="4242" spans="1:7">
      <c r="A4242" s="219">
        <v>7253</v>
      </c>
      <c r="B4242" s="212" t="s">
        <v>1665</v>
      </c>
      <c r="C4242" s="219" t="s">
        <v>58</v>
      </c>
      <c r="D4242" s="219" t="s">
        <v>285</v>
      </c>
      <c r="E4242" s="348">
        <f t="shared" si="66"/>
        <v>263.57</v>
      </c>
      <c r="F4242" s="220">
        <v>263.57</v>
      </c>
      <c r="G4242" s="220">
        <v>214.28</v>
      </c>
    </row>
    <row r="4243" spans="1:7">
      <c r="A4243" s="219">
        <v>4806</v>
      </c>
      <c r="B4243" s="212" t="s">
        <v>5541</v>
      </c>
      <c r="C4243" s="219" t="s">
        <v>65</v>
      </c>
      <c r="D4243" s="219" t="s">
        <v>285</v>
      </c>
      <c r="E4243" s="348">
        <f t="shared" si="66"/>
        <v>16.68</v>
      </c>
      <c r="F4243" s="220">
        <v>16.68</v>
      </c>
      <c r="G4243" s="220">
        <v>18.34</v>
      </c>
    </row>
    <row r="4244" spans="1:7">
      <c r="A4244" s="219">
        <v>34401</v>
      </c>
      <c r="B4244" s="212" t="s">
        <v>5542</v>
      </c>
      <c r="C4244" s="219" t="s">
        <v>23</v>
      </c>
      <c r="D4244" s="219" t="s">
        <v>285</v>
      </c>
      <c r="E4244" s="348">
        <f t="shared" si="66"/>
        <v>2.09</v>
      </c>
      <c r="F4244" s="220">
        <v>2.09</v>
      </c>
      <c r="G4244" s="220">
        <v>1.56</v>
      </c>
    </row>
    <row r="4245" spans="1:7">
      <c r="A4245" s="219">
        <v>7256</v>
      </c>
      <c r="B4245" s="212" t="s">
        <v>5543</v>
      </c>
      <c r="C4245" s="219" t="s">
        <v>23</v>
      </c>
      <c r="D4245" s="219" t="s">
        <v>285</v>
      </c>
      <c r="E4245" s="348">
        <f t="shared" si="66"/>
        <v>1.49</v>
      </c>
      <c r="F4245" s="220">
        <v>1.49</v>
      </c>
      <c r="G4245" s="220">
        <v>1.1100000000000001</v>
      </c>
    </row>
    <row r="4246" spans="1:7">
      <c r="A4246" s="219">
        <v>7260</v>
      </c>
      <c r="B4246" s="212" t="s">
        <v>5544</v>
      </c>
      <c r="C4246" s="219" t="s">
        <v>23</v>
      </c>
      <c r="D4246" s="219" t="s">
        <v>285</v>
      </c>
      <c r="E4246" s="348">
        <f t="shared" si="66"/>
        <v>2.82</v>
      </c>
      <c r="F4246" s="220">
        <v>2.82</v>
      </c>
      <c r="G4246" s="220">
        <v>2.11</v>
      </c>
    </row>
    <row r="4247" spans="1:7">
      <c r="A4247" s="219">
        <v>7258</v>
      </c>
      <c r="B4247" s="212" t="s">
        <v>5545</v>
      </c>
      <c r="C4247" s="219" t="s">
        <v>23</v>
      </c>
      <c r="D4247" s="219" t="s">
        <v>285</v>
      </c>
      <c r="E4247" s="348">
        <f t="shared" si="66"/>
        <v>0.73</v>
      </c>
      <c r="F4247" s="220">
        <v>0.73</v>
      </c>
      <c r="G4247" s="220">
        <v>0.54</v>
      </c>
    </row>
    <row r="4248" spans="1:7">
      <c r="A4248" s="219">
        <v>34400</v>
      </c>
      <c r="B4248" s="212" t="s">
        <v>5546</v>
      </c>
      <c r="C4248" s="219" t="s">
        <v>23</v>
      </c>
      <c r="D4248" s="219" t="s">
        <v>285</v>
      </c>
      <c r="E4248" s="348">
        <f t="shared" si="66"/>
        <v>5.81</v>
      </c>
      <c r="F4248" s="220">
        <v>5.81</v>
      </c>
      <c r="G4248" s="220">
        <v>4.3499999999999996</v>
      </c>
    </row>
    <row r="4249" spans="1:7">
      <c r="A4249" s="219">
        <v>10617</v>
      </c>
      <c r="B4249" s="212" t="s">
        <v>5547</v>
      </c>
      <c r="C4249" s="219" t="s">
        <v>23</v>
      </c>
      <c r="D4249" s="219" t="s">
        <v>285</v>
      </c>
      <c r="E4249" s="348">
        <f t="shared" si="66"/>
        <v>7.49</v>
      </c>
      <c r="F4249" s="220">
        <v>7.49</v>
      </c>
      <c r="G4249" s="220">
        <v>5.6</v>
      </c>
    </row>
    <row r="4250" spans="1:7">
      <c r="A4250" s="219">
        <v>44261</v>
      </c>
      <c r="B4250" s="212" t="s">
        <v>5548</v>
      </c>
      <c r="C4250" s="219" t="s">
        <v>23</v>
      </c>
      <c r="D4250" s="219" t="s">
        <v>285</v>
      </c>
      <c r="E4250" s="348">
        <f t="shared" si="66"/>
        <v>146.65</v>
      </c>
      <c r="F4250" s="220">
        <v>146.65</v>
      </c>
      <c r="G4250" s="220">
        <v>156.72</v>
      </c>
    </row>
    <row r="4251" spans="1:7">
      <c r="A4251" s="219">
        <v>7274</v>
      </c>
      <c r="B4251" s="212" t="s">
        <v>5549</v>
      </c>
      <c r="C4251" s="219" t="s">
        <v>23</v>
      </c>
      <c r="D4251" s="219" t="s">
        <v>285</v>
      </c>
      <c r="E4251" s="348">
        <f t="shared" si="66"/>
        <v>70.989999999999995</v>
      </c>
      <c r="F4251" s="220">
        <v>70.989999999999995</v>
      </c>
      <c r="G4251" s="220">
        <v>75.87</v>
      </c>
    </row>
    <row r="4252" spans="1:7">
      <c r="A4252" s="219">
        <v>44326</v>
      </c>
      <c r="B4252" s="212" t="s">
        <v>5550</v>
      </c>
      <c r="C4252" s="219" t="s">
        <v>23</v>
      </c>
      <c r="D4252" s="219" t="s">
        <v>285</v>
      </c>
      <c r="E4252" s="348">
        <f t="shared" si="66"/>
        <v>1533.36</v>
      </c>
      <c r="F4252" s="220">
        <v>1533.36</v>
      </c>
      <c r="G4252" s="220">
        <v>1638.65</v>
      </c>
    </row>
    <row r="4253" spans="1:7">
      <c r="A4253" s="219">
        <v>154</v>
      </c>
      <c r="B4253" s="212" t="s">
        <v>5551</v>
      </c>
      <c r="C4253" s="219" t="s">
        <v>168</v>
      </c>
      <c r="D4253" s="219" t="s">
        <v>285</v>
      </c>
      <c r="E4253" s="348">
        <f t="shared" si="66"/>
        <v>75.430000000000007</v>
      </c>
      <c r="F4253" s="220">
        <v>75.430000000000007</v>
      </c>
      <c r="G4253" s="220">
        <v>75.13</v>
      </c>
    </row>
    <row r="4254" spans="1:7">
      <c r="A4254" s="219">
        <v>38121</v>
      </c>
      <c r="B4254" s="212" t="s">
        <v>5552</v>
      </c>
      <c r="C4254" s="219" t="s">
        <v>168</v>
      </c>
      <c r="D4254" s="219" t="s">
        <v>285</v>
      </c>
      <c r="E4254" s="348">
        <f t="shared" si="66"/>
        <v>25.43</v>
      </c>
      <c r="F4254" s="220">
        <v>25.43</v>
      </c>
      <c r="G4254" s="220">
        <v>24.07</v>
      </c>
    </row>
    <row r="4255" spans="1:7">
      <c r="A4255" s="219">
        <v>43776</v>
      </c>
      <c r="B4255" s="212" t="s">
        <v>5553</v>
      </c>
      <c r="C4255" s="219" t="s">
        <v>168</v>
      </c>
      <c r="D4255" s="219" t="s">
        <v>285</v>
      </c>
      <c r="E4255" s="348">
        <f t="shared" si="66"/>
        <v>28.81</v>
      </c>
      <c r="F4255" s="220">
        <v>28.81</v>
      </c>
      <c r="G4255" s="220">
        <v>30.76</v>
      </c>
    </row>
    <row r="4256" spans="1:7">
      <c r="A4256" s="219">
        <v>7343</v>
      </c>
      <c r="B4256" s="212" t="s">
        <v>5554</v>
      </c>
      <c r="C4256" s="219" t="s">
        <v>168</v>
      </c>
      <c r="D4256" s="219" t="s">
        <v>285</v>
      </c>
      <c r="E4256" s="348">
        <f t="shared" si="66"/>
        <v>37.42</v>
      </c>
      <c r="F4256" s="220">
        <v>37.42</v>
      </c>
      <c r="G4256" s="220">
        <v>35.42</v>
      </c>
    </row>
    <row r="4257" spans="1:7">
      <c r="A4257" s="219">
        <v>7348</v>
      </c>
      <c r="B4257" s="212" t="s">
        <v>1345</v>
      </c>
      <c r="C4257" s="219" t="s">
        <v>168</v>
      </c>
      <c r="D4257" s="219" t="s">
        <v>285</v>
      </c>
      <c r="E4257" s="348">
        <f t="shared" si="66"/>
        <v>18.78</v>
      </c>
      <c r="F4257" s="220">
        <v>18.78</v>
      </c>
      <c r="G4257" s="220">
        <v>20.62</v>
      </c>
    </row>
    <row r="4258" spans="1:7">
      <c r="A4258" s="219">
        <v>7313</v>
      </c>
      <c r="B4258" s="212" t="s">
        <v>5555</v>
      </c>
      <c r="C4258" s="219" t="s">
        <v>168</v>
      </c>
      <c r="D4258" s="219" t="s">
        <v>285</v>
      </c>
      <c r="E4258" s="348">
        <f t="shared" si="66"/>
        <v>19.79</v>
      </c>
      <c r="F4258" s="220">
        <v>19.79</v>
      </c>
      <c r="G4258" s="220">
        <v>19.78</v>
      </c>
    </row>
    <row r="4259" spans="1:7">
      <c r="A4259" s="219">
        <v>7319</v>
      </c>
      <c r="B4259" s="212" t="s">
        <v>359</v>
      </c>
      <c r="C4259" s="219" t="s">
        <v>168</v>
      </c>
      <c r="D4259" s="219" t="s">
        <v>285</v>
      </c>
      <c r="E4259" s="348">
        <f t="shared" si="66"/>
        <v>11.32</v>
      </c>
      <c r="F4259" s="220">
        <v>11.32</v>
      </c>
      <c r="G4259" s="220">
        <v>11.32</v>
      </c>
    </row>
    <row r="4260" spans="1:7">
      <c r="A4260" s="219">
        <v>7314</v>
      </c>
      <c r="B4260" s="212" t="s">
        <v>5556</v>
      </c>
      <c r="C4260" s="219" t="s">
        <v>168</v>
      </c>
      <c r="D4260" s="219" t="s">
        <v>285</v>
      </c>
      <c r="E4260" s="348">
        <f t="shared" si="66"/>
        <v>88.91</v>
      </c>
      <c r="F4260" s="220">
        <v>88.91</v>
      </c>
      <c r="G4260" s="220">
        <v>84.16</v>
      </c>
    </row>
    <row r="4261" spans="1:7">
      <c r="A4261" s="219">
        <v>7304</v>
      </c>
      <c r="B4261" s="212" t="s">
        <v>5557</v>
      </c>
      <c r="C4261" s="219" t="s">
        <v>168</v>
      </c>
      <c r="D4261" s="219" t="s">
        <v>285</v>
      </c>
      <c r="E4261" s="348">
        <f t="shared" si="66"/>
        <v>85.39</v>
      </c>
      <c r="F4261" s="220">
        <v>85.39</v>
      </c>
      <c r="G4261" s="220">
        <v>91.15</v>
      </c>
    </row>
    <row r="4262" spans="1:7">
      <c r="A4262" s="219">
        <v>43649</v>
      </c>
      <c r="B4262" s="212" t="s">
        <v>5558</v>
      </c>
      <c r="C4262" s="219" t="s">
        <v>168</v>
      </c>
      <c r="D4262" s="219" t="s">
        <v>285</v>
      </c>
      <c r="E4262" s="348">
        <f t="shared" si="66"/>
        <v>44.16</v>
      </c>
      <c r="F4262" s="220">
        <v>44.16</v>
      </c>
      <c r="G4262" s="220">
        <v>47.14</v>
      </c>
    </row>
    <row r="4263" spans="1:7">
      <c r="A4263" s="219">
        <v>43650</v>
      </c>
      <c r="B4263" s="212" t="s">
        <v>5559</v>
      </c>
      <c r="C4263" s="219" t="s">
        <v>168</v>
      </c>
      <c r="D4263" s="219" t="s">
        <v>285</v>
      </c>
      <c r="E4263" s="348">
        <f t="shared" si="66"/>
        <v>41.73</v>
      </c>
      <c r="F4263" s="220">
        <v>41.73</v>
      </c>
      <c r="G4263" s="220">
        <v>44.55</v>
      </c>
    </row>
    <row r="4264" spans="1:7">
      <c r="A4264" s="219">
        <v>7311</v>
      </c>
      <c r="B4264" s="212" t="s">
        <v>5560</v>
      </c>
      <c r="C4264" s="219" t="s">
        <v>168</v>
      </c>
      <c r="D4264" s="219" t="s">
        <v>285</v>
      </c>
      <c r="E4264" s="348">
        <f t="shared" si="66"/>
        <v>42.75</v>
      </c>
      <c r="F4264" s="220">
        <v>42.75</v>
      </c>
      <c r="G4264" s="220">
        <v>45.63</v>
      </c>
    </row>
    <row r="4265" spans="1:7">
      <c r="A4265" s="219">
        <v>7292</v>
      </c>
      <c r="B4265" s="212" t="s">
        <v>5561</v>
      </c>
      <c r="C4265" s="219" t="s">
        <v>168</v>
      </c>
      <c r="D4265" s="219" t="s">
        <v>1699</v>
      </c>
      <c r="E4265" s="348">
        <f t="shared" si="66"/>
        <v>41.39</v>
      </c>
      <c r="F4265" s="220">
        <v>41.39</v>
      </c>
      <c r="G4265" s="220">
        <v>44.18</v>
      </c>
    </row>
    <row r="4266" spans="1:7">
      <c r="A4266" s="219">
        <v>7293</v>
      </c>
      <c r="B4266" s="212" t="s">
        <v>1344</v>
      </c>
      <c r="C4266" s="219" t="s">
        <v>168</v>
      </c>
      <c r="D4266" s="219" t="s">
        <v>285</v>
      </c>
      <c r="E4266" s="348">
        <f t="shared" si="66"/>
        <v>45.79</v>
      </c>
      <c r="F4266" s="220">
        <v>45.79</v>
      </c>
      <c r="G4266" s="220">
        <v>48.88</v>
      </c>
    </row>
    <row r="4267" spans="1:7">
      <c r="A4267" s="219">
        <v>7306</v>
      </c>
      <c r="B4267" s="212" t="s">
        <v>5562</v>
      </c>
      <c r="C4267" s="219" t="s">
        <v>168</v>
      </c>
      <c r="D4267" s="219" t="s">
        <v>285</v>
      </c>
      <c r="E4267" s="348">
        <f t="shared" si="66"/>
        <v>50.53</v>
      </c>
      <c r="F4267" s="220">
        <v>50.53</v>
      </c>
      <c r="G4267" s="220">
        <v>53.94</v>
      </c>
    </row>
    <row r="4268" spans="1:7">
      <c r="A4268" s="219">
        <v>7288</v>
      </c>
      <c r="B4268" s="212" t="s">
        <v>5563</v>
      </c>
      <c r="C4268" s="219" t="s">
        <v>168</v>
      </c>
      <c r="D4268" s="219" t="s">
        <v>285</v>
      </c>
      <c r="E4268" s="348">
        <f t="shared" si="66"/>
        <v>41.96</v>
      </c>
      <c r="F4268" s="220">
        <v>41.96</v>
      </c>
      <c r="G4268" s="220">
        <v>44.79</v>
      </c>
    </row>
    <row r="4269" spans="1:7">
      <c r="A4269" s="219">
        <v>43625</v>
      </c>
      <c r="B4269" s="212" t="s">
        <v>5564</v>
      </c>
      <c r="C4269" s="219" t="s">
        <v>168</v>
      </c>
      <c r="D4269" s="219" t="s">
        <v>285</v>
      </c>
      <c r="E4269" s="348">
        <f t="shared" si="66"/>
        <v>33.880000000000003</v>
      </c>
      <c r="F4269" s="220">
        <v>33.880000000000003</v>
      </c>
      <c r="G4269" s="220">
        <v>36.159999999999997</v>
      </c>
    </row>
    <row r="4270" spans="1:7">
      <c r="A4270" s="219">
        <v>43647</v>
      </c>
      <c r="B4270" s="212" t="s">
        <v>5565</v>
      </c>
      <c r="C4270" s="219" t="s">
        <v>168</v>
      </c>
      <c r="D4270" s="219" t="s">
        <v>285</v>
      </c>
      <c r="E4270" s="348">
        <f t="shared" si="66"/>
        <v>30.77</v>
      </c>
      <c r="F4270" s="220">
        <v>30.77</v>
      </c>
      <c r="G4270" s="220">
        <v>32.85</v>
      </c>
    </row>
    <row r="4271" spans="1:7">
      <c r="A4271" s="219">
        <v>43648</v>
      </c>
      <c r="B4271" s="212" t="s">
        <v>5566</v>
      </c>
      <c r="C4271" s="219" t="s">
        <v>168</v>
      </c>
      <c r="D4271" s="219" t="s">
        <v>285</v>
      </c>
      <c r="E4271" s="348">
        <f t="shared" si="66"/>
        <v>29.69</v>
      </c>
      <c r="F4271" s="220">
        <v>29.69</v>
      </c>
      <c r="G4271" s="220">
        <v>31.7</v>
      </c>
    </row>
    <row r="4272" spans="1:7">
      <c r="A4272" s="219">
        <v>35693</v>
      </c>
      <c r="B4272" s="212" t="s">
        <v>5567</v>
      </c>
      <c r="C4272" s="219" t="s">
        <v>168</v>
      </c>
      <c r="D4272" s="219" t="s">
        <v>285</v>
      </c>
      <c r="E4272" s="348">
        <f t="shared" si="66"/>
        <v>11.68</v>
      </c>
      <c r="F4272" s="220">
        <v>11.68</v>
      </c>
      <c r="G4272" s="220">
        <v>12.82</v>
      </c>
    </row>
    <row r="4273" spans="1:7">
      <c r="A4273" s="219">
        <v>7356</v>
      </c>
      <c r="B4273" s="212" t="s">
        <v>5568</v>
      </c>
      <c r="C4273" s="219" t="s">
        <v>168</v>
      </c>
      <c r="D4273" s="219" t="s">
        <v>1699</v>
      </c>
      <c r="E4273" s="348">
        <f t="shared" si="66"/>
        <v>28</v>
      </c>
      <c r="F4273" s="220">
        <v>28</v>
      </c>
      <c r="G4273" s="220">
        <v>30.74</v>
      </c>
    </row>
    <row r="4274" spans="1:7">
      <c r="A4274" s="219">
        <v>35692</v>
      </c>
      <c r="B4274" s="212" t="s">
        <v>360</v>
      </c>
      <c r="C4274" s="219" t="s">
        <v>168</v>
      </c>
      <c r="D4274" s="219" t="s">
        <v>285</v>
      </c>
      <c r="E4274" s="348">
        <f t="shared" si="66"/>
        <v>18.32</v>
      </c>
      <c r="F4274" s="220">
        <v>18.32</v>
      </c>
      <c r="G4274" s="220">
        <v>20.12</v>
      </c>
    </row>
    <row r="4275" spans="1:7">
      <c r="A4275" s="219">
        <v>43624</v>
      </c>
      <c r="B4275" s="212" t="s">
        <v>5569</v>
      </c>
      <c r="C4275" s="219" t="s">
        <v>168</v>
      </c>
      <c r="D4275" s="219" t="s">
        <v>285</v>
      </c>
      <c r="E4275" s="348">
        <f t="shared" si="66"/>
        <v>34.130000000000003</v>
      </c>
      <c r="F4275" s="220">
        <v>34.130000000000003</v>
      </c>
      <c r="G4275" s="220">
        <v>37.47</v>
      </c>
    </row>
    <row r="4276" spans="1:7">
      <c r="A4276" s="219">
        <v>7342</v>
      </c>
      <c r="B4276" s="212" t="s">
        <v>5570</v>
      </c>
      <c r="C4276" s="219" t="s">
        <v>63</v>
      </c>
      <c r="D4276" s="219" t="s">
        <v>285</v>
      </c>
      <c r="E4276" s="348">
        <f t="shared" si="66"/>
        <v>2.17</v>
      </c>
      <c r="F4276" s="220">
        <v>2.17</v>
      </c>
      <c r="G4276" s="220">
        <v>2.17</v>
      </c>
    </row>
    <row r="4277" spans="1:7">
      <c r="A4277" s="219">
        <v>7350</v>
      </c>
      <c r="B4277" s="212" t="s">
        <v>5571</v>
      </c>
      <c r="C4277" s="219" t="s">
        <v>168</v>
      </c>
      <c r="D4277" s="219" t="s">
        <v>285</v>
      </c>
      <c r="E4277" s="348">
        <f t="shared" si="66"/>
        <v>40.42</v>
      </c>
      <c r="F4277" s="220">
        <v>40.42</v>
      </c>
      <c r="G4277" s="220">
        <v>44.37</v>
      </c>
    </row>
    <row r="4278" spans="1:7">
      <c r="A4278" s="219">
        <v>39574</v>
      </c>
      <c r="B4278" s="212" t="s">
        <v>5572</v>
      </c>
      <c r="C4278" s="219" t="s">
        <v>23</v>
      </c>
      <c r="D4278" s="219" t="s">
        <v>285</v>
      </c>
      <c r="E4278" s="348">
        <f t="shared" si="66"/>
        <v>4.38</v>
      </c>
      <c r="F4278" s="220">
        <v>4.38</v>
      </c>
      <c r="G4278" s="220">
        <v>3.61</v>
      </c>
    </row>
    <row r="4279" spans="1:7">
      <c r="A4279" s="219">
        <v>11060</v>
      </c>
      <c r="B4279" s="212" t="s">
        <v>5573</v>
      </c>
      <c r="C4279" s="219" t="s">
        <v>23</v>
      </c>
      <c r="D4279" s="219" t="s">
        <v>285</v>
      </c>
      <c r="E4279" s="348">
        <f t="shared" si="66"/>
        <v>37.229999999999997</v>
      </c>
      <c r="F4279" s="220">
        <v>37.229999999999997</v>
      </c>
      <c r="G4279" s="220">
        <v>43.75</v>
      </c>
    </row>
    <row r="4280" spans="1:7">
      <c r="A4280" s="219">
        <v>37401</v>
      </c>
      <c r="B4280" s="212" t="s">
        <v>1512</v>
      </c>
      <c r="C4280" s="219" t="s">
        <v>23</v>
      </c>
      <c r="D4280" s="219" t="s">
        <v>285</v>
      </c>
      <c r="E4280" s="348">
        <f t="shared" si="66"/>
        <v>97.25</v>
      </c>
      <c r="F4280" s="220">
        <v>97.25</v>
      </c>
      <c r="G4280" s="220">
        <v>57.15</v>
      </c>
    </row>
    <row r="4281" spans="1:7">
      <c r="A4281" s="219">
        <v>38101</v>
      </c>
      <c r="B4281" s="212" t="s">
        <v>195</v>
      </c>
      <c r="C4281" s="219" t="s">
        <v>23</v>
      </c>
      <c r="D4281" s="219" t="s">
        <v>285</v>
      </c>
      <c r="E4281" s="348">
        <f t="shared" si="66"/>
        <v>6.93</v>
      </c>
      <c r="F4281" s="220">
        <v>6.93</v>
      </c>
      <c r="G4281" s="220">
        <v>8.25</v>
      </c>
    </row>
    <row r="4282" spans="1:7">
      <c r="A4282" s="219">
        <v>7528</v>
      </c>
      <c r="B4282" s="212" t="s">
        <v>5574</v>
      </c>
      <c r="C4282" s="219" t="s">
        <v>23</v>
      </c>
      <c r="D4282" s="219" t="s">
        <v>1699</v>
      </c>
      <c r="E4282" s="348">
        <f t="shared" si="66"/>
        <v>8.15</v>
      </c>
      <c r="F4282" s="220">
        <v>8.15</v>
      </c>
      <c r="G4282" s="220">
        <v>9.6999999999999993</v>
      </c>
    </row>
    <row r="4283" spans="1:7">
      <c r="A4283" s="219">
        <v>12147</v>
      </c>
      <c r="B4283" s="212" t="s">
        <v>5575</v>
      </c>
      <c r="C4283" s="219" t="s">
        <v>23</v>
      </c>
      <c r="D4283" s="219" t="s">
        <v>285</v>
      </c>
      <c r="E4283" s="348">
        <f t="shared" si="66"/>
        <v>12.42</v>
      </c>
      <c r="F4283" s="220">
        <v>12.42</v>
      </c>
      <c r="G4283" s="220">
        <v>14.79</v>
      </c>
    </row>
    <row r="4284" spans="1:7">
      <c r="A4284" s="219">
        <v>38075</v>
      </c>
      <c r="B4284" s="212" t="s">
        <v>5576</v>
      </c>
      <c r="C4284" s="219" t="s">
        <v>23</v>
      </c>
      <c r="D4284" s="219" t="s">
        <v>285</v>
      </c>
      <c r="E4284" s="348">
        <f t="shared" si="66"/>
        <v>14.11</v>
      </c>
      <c r="F4284" s="220">
        <v>14.11</v>
      </c>
      <c r="G4284" s="220">
        <v>16.8</v>
      </c>
    </row>
    <row r="4285" spans="1:7">
      <c r="A4285" s="219">
        <v>38102</v>
      </c>
      <c r="B4285" s="212" t="s">
        <v>1535</v>
      </c>
      <c r="C4285" s="219" t="s">
        <v>23</v>
      </c>
      <c r="D4285" s="219" t="s">
        <v>285</v>
      </c>
      <c r="E4285" s="348">
        <f t="shared" si="66"/>
        <v>8.8699999999999992</v>
      </c>
      <c r="F4285" s="220">
        <v>8.8699999999999992</v>
      </c>
      <c r="G4285" s="220">
        <v>10.56</v>
      </c>
    </row>
    <row r="4286" spans="1:7">
      <c r="A4286" s="219">
        <v>7525</v>
      </c>
      <c r="B4286" s="212" t="s">
        <v>5577</v>
      </c>
      <c r="C4286" s="219" t="s">
        <v>23</v>
      </c>
      <c r="D4286" s="219" t="s">
        <v>285</v>
      </c>
      <c r="E4286" s="348">
        <f t="shared" si="66"/>
        <v>40.130000000000003</v>
      </c>
      <c r="F4286" s="220">
        <v>40.130000000000003</v>
      </c>
      <c r="G4286" s="220">
        <v>47.76</v>
      </c>
    </row>
    <row r="4287" spans="1:7">
      <c r="A4287" s="219">
        <v>7524</v>
      </c>
      <c r="B4287" s="212" t="s">
        <v>5578</v>
      </c>
      <c r="C4287" s="219" t="s">
        <v>23</v>
      </c>
      <c r="D4287" s="219" t="s">
        <v>285</v>
      </c>
      <c r="E4287" s="348">
        <f t="shared" si="66"/>
        <v>37.81</v>
      </c>
      <c r="F4287" s="220">
        <v>37.81</v>
      </c>
      <c r="G4287" s="220">
        <v>45</v>
      </c>
    </row>
    <row r="4288" spans="1:7">
      <c r="A4288" s="219">
        <v>38105</v>
      </c>
      <c r="B4288" s="212" t="s">
        <v>5579</v>
      </c>
      <c r="C4288" s="219" t="s">
        <v>23</v>
      </c>
      <c r="D4288" s="219" t="s">
        <v>285</v>
      </c>
      <c r="E4288" s="348">
        <f t="shared" si="66"/>
        <v>9.7100000000000009</v>
      </c>
      <c r="F4288" s="220">
        <v>9.7100000000000009</v>
      </c>
      <c r="G4288" s="220">
        <v>11.56</v>
      </c>
    </row>
    <row r="4289" spans="1:7">
      <c r="A4289" s="219">
        <v>38084</v>
      </c>
      <c r="B4289" s="212" t="s">
        <v>5580</v>
      </c>
      <c r="C4289" s="219" t="s">
        <v>23</v>
      </c>
      <c r="D4289" s="219" t="s">
        <v>285</v>
      </c>
      <c r="E4289" s="348">
        <f t="shared" si="66"/>
        <v>13.79</v>
      </c>
      <c r="F4289" s="220">
        <v>13.79</v>
      </c>
      <c r="G4289" s="220">
        <v>16.420000000000002</v>
      </c>
    </row>
    <row r="4290" spans="1:7">
      <c r="A4290" s="219">
        <v>38103</v>
      </c>
      <c r="B4290" s="212" t="s">
        <v>5581</v>
      </c>
      <c r="C4290" s="219" t="s">
        <v>23</v>
      </c>
      <c r="D4290" s="219" t="s">
        <v>285</v>
      </c>
      <c r="E4290" s="348">
        <f t="shared" si="66"/>
        <v>14.58</v>
      </c>
      <c r="F4290" s="220">
        <v>14.58</v>
      </c>
      <c r="G4290" s="220">
        <v>17.36</v>
      </c>
    </row>
    <row r="4291" spans="1:7">
      <c r="A4291" s="219">
        <v>38082</v>
      </c>
      <c r="B4291" s="212" t="s">
        <v>5582</v>
      </c>
      <c r="C4291" s="219" t="s">
        <v>23</v>
      </c>
      <c r="D4291" s="219" t="s">
        <v>285</v>
      </c>
      <c r="E4291" s="348">
        <f t="shared" si="66"/>
        <v>17.96</v>
      </c>
      <c r="F4291" s="220">
        <v>17.96</v>
      </c>
      <c r="G4291" s="220">
        <v>21.38</v>
      </c>
    </row>
    <row r="4292" spans="1:7">
      <c r="A4292" s="219">
        <v>38104</v>
      </c>
      <c r="B4292" s="212" t="s">
        <v>5583</v>
      </c>
      <c r="C4292" s="219" t="s">
        <v>23</v>
      </c>
      <c r="D4292" s="219" t="s">
        <v>285</v>
      </c>
      <c r="E4292" s="348">
        <f t="shared" si="66"/>
        <v>28.55</v>
      </c>
      <c r="F4292" s="220">
        <v>28.55</v>
      </c>
      <c r="G4292" s="220">
        <v>33.979999999999997</v>
      </c>
    </row>
    <row r="4293" spans="1:7">
      <c r="A4293" s="219">
        <v>38083</v>
      </c>
      <c r="B4293" s="212" t="s">
        <v>5584</v>
      </c>
      <c r="C4293" s="219" t="s">
        <v>23</v>
      </c>
      <c r="D4293" s="219" t="s">
        <v>285</v>
      </c>
      <c r="E4293" s="348">
        <f t="shared" si="66"/>
        <v>31.7</v>
      </c>
      <c r="F4293" s="220">
        <v>31.7</v>
      </c>
      <c r="G4293" s="220">
        <v>37.729999999999997</v>
      </c>
    </row>
    <row r="4294" spans="1:7">
      <c r="A4294" s="219">
        <v>38076</v>
      </c>
      <c r="B4294" s="212" t="s">
        <v>5585</v>
      </c>
      <c r="C4294" s="219" t="s">
        <v>23</v>
      </c>
      <c r="D4294" s="219" t="s">
        <v>285</v>
      </c>
      <c r="E4294" s="348">
        <f t="shared" si="66"/>
        <v>15.82</v>
      </c>
      <c r="F4294" s="220">
        <v>15.82</v>
      </c>
      <c r="G4294" s="220">
        <v>18.829999999999998</v>
      </c>
    </row>
    <row r="4295" spans="1:7">
      <c r="A4295" s="219">
        <v>7592</v>
      </c>
      <c r="B4295" s="212" t="s">
        <v>5586</v>
      </c>
      <c r="C4295" s="219" t="s">
        <v>134</v>
      </c>
      <c r="D4295" s="219" t="s">
        <v>1699</v>
      </c>
      <c r="E4295" s="348">
        <f t="shared" si="66"/>
        <v>22.48</v>
      </c>
      <c r="F4295" s="220">
        <v>22.48</v>
      </c>
      <c r="G4295" s="220">
        <v>73.540000000000006</v>
      </c>
    </row>
    <row r="4296" spans="1:7">
      <c r="A4296" s="219">
        <v>40820</v>
      </c>
      <c r="B4296" s="212" t="s">
        <v>1202</v>
      </c>
      <c r="C4296" s="219" t="s">
        <v>426</v>
      </c>
      <c r="D4296" s="219" t="s">
        <v>285</v>
      </c>
      <c r="E4296" s="348">
        <f t="shared" si="66"/>
        <v>3961.87</v>
      </c>
      <c r="F4296" s="220">
        <v>3961.87</v>
      </c>
      <c r="G4296" s="220">
        <v>12880.25</v>
      </c>
    </row>
    <row r="4297" spans="1:7">
      <c r="A4297" s="219">
        <v>11826</v>
      </c>
      <c r="B4297" s="212" t="s">
        <v>5587</v>
      </c>
      <c r="C4297" s="219" t="s">
        <v>23</v>
      </c>
      <c r="D4297" s="219" t="s">
        <v>285</v>
      </c>
      <c r="E4297" s="348">
        <f t="shared" si="66"/>
        <v>68.33</v>
      </c>
      <c r="F4297" s="220">
        <v>68.33</v>
      </c>
      <c r="G4297" s="220">
        <v>84.42</v>
      </c>
    </row>
    <row r="4298" spans="1:7">
      <c r="A4298" s="219">
        <v>7606</v>
      </c>
      <c r="B4298" s="212" t="s">
        <v>5588</v>
      </c>
      <c r="C4298" s="219" t="s">
        <v>23</v>
      </c>
      <c r="D4298" s="219" t="s">
        <v>285</v>
      </c>
      <c r="E4298" s="348">
        <f t="shared" si="66"/>
        <v>82.18</v>
      </c>
      <c r="F4298" s="220">
        <v>82.18</v>
      </c>
      <c r="G4298" s="220">
        <v>101.53</v>
      </c>
    </row>
    <row r="4299" spans="1:7">
      <c r="A4299" s="219">
        <v>11825</v>
      </c>
      <c r="B4299" s="212" t="s">
        <v>5589</v>
      </c>
      <c r="C4299" s="219" t="s">
        <v>23</v>
      </c>
      <c r="D4299" s="219" t="s">
        <v>285</v>
      </c>
      <c r="E4299" s="348">
        <f t="shared" si="66"/>
        <v>86.45</v>
      </c>
      <c r="F4299" s="220">
        <v>86.45</v>
      </c>
      <c r="G4299" s="220">
        <v>106.8</v>
      </c>
    </row>
    <row r="4300" spans="1:7">
      <c r="A4300" s="219">
        <v>11767</v>
      </c>
      <c r="B4300" s="212" t="s">
        <v>5590</v>
      </c>
      <c r="C4300" s="219" t="s">
        <v>23</v>
      </c>
      <c r="D4300" s="219" t="s">
        <v>285</v>
      </c>
      <c r="E4300" s="348">
        <f t="shared" ref="E4300:E4363" si="67">IF(F4300=0,G4300,F4300)</f>
        <v>230.26</v>
      </c>
      <c r="F4300" s="220">
        <v>230.26</v>
      </c>
      <c r="G4300" s="220">
        <v>284.47000000000003</v>
      </c>
    </row>
    <row r="4301" spans="1:7">
      <c r="A4301" s="219">
        <v>11763</v>
      </c>
      <c r="B4301" s="212" t="s">
        <v>5591</v>
      </c>
      <c r="C4301" s="219" t="s">
        <v>23</v>
      </c>
      <c r="D4301" s="219" t="s">
        <v>285</v>
      </c>
      <c r="E4301" s="348">
        <f t="shared" si="67"/>
        <v>179.46</v>
      </c>
      <c r="F4301" s="220">
        <v>179.46</v>
      </c>
      <c r="G4301" s="220">
        <v>221.71</v>
      </c>
    </row>
    <row r="4302" spans="1:7">
      <c r="A4302" s="219">
        <v>11764</v>
      </c>
      <c r="B4302" s="212" t="s">
        <v>5592</v>
      </c>
      <c r="C4302" s="219" t="s">
        <v>23</v>
      </c>
      <c r="D4302" s="219" t="s">
        <v>285</v>
      </c>
      <c r="E4302" s="348">
        <f t="shared" si="67"/>
        <v>147.24</v>
      </c>
      <c r="F4302" s="220">
        <v>147.24</v>
      </c>
      <c r="G4302" s="220">
        <v>181.9</v>
      </c>
    </row>
    <row r="4303" spans="1:7">
      <c r="A4303" s="219">
        <v>11829</v>
      </c>
      <c r="B4303" s="212" t="s">
        <v>5593</v>
      </c>
      <c r="C4303" s="219" t="s">
        <v>23</v>
      </c>
      <c r="D4303" s="219" t="s">
        <v>285</v>
      </c>
      <c r="E4303" s="348">
        <f t="shared" si="67"/>
        <v>35.590000000000003</v>
      </c>
      <c r="F4303" s="220">
        <v>35.590000000000003</v>
      </c>
      <c r="G4303" s="220">
        <v>43.96</v>
      </c>
    </row>
    <row r="4304" spans="1:7">
      <c r="A4304" s="219">
        <v>11830</v>
      </c>
      <c r="B4304" s="212" t="s">
        <v>5594</v>
      </c>
      <c r="C4304" s="219" t="s">
        <v>23</v>
      </c>
      <c r="D4304" s="219" t="s">
        <v>285</v>
      </c>
      <c r="E4304" s="348">
        <f t="shared" si="67"/>
        <v>38.43</v>
      </c>
      <c r="F4304" s="220">
        <v>38.43</v>
      </c>
      <c r="G4304" s="220">
        <v>47.47</v>
      </c>
    </row>
    <row r="4305" spans="1:7">
      <c r="A4305" s="219">
        <v>11765</v>
      </c>
      <c r="B4305" s="212" t="s">
        <v>5595</v>
      </c>
      <c r="C4305" s="219" t="s">
        <v>23</v>
      </c>
      <c r="D4305" s="219" t="s">
        <v>285</v>
      </c>
      <c r="E4305" s="348">
        <f t="shared" si="67"/>
        <v>98.13</v>
      </c>
      <c r="F4305" s="220">
        <v>98.13</v>
      </c>
      <c r="G4305" s="220">
        <v>121.23</v>
      </c>
    </row>
    <row r="4306" spans="1:7">
      <c r="A4306" s="219">
        <v>11766</v>
      </c>
      <c r="B4306" s="212" t="s">
        <v>5596</v>
      </c>
      <c r="C4306" s="219" t="s">
        <v>23</v>
      </c>
      <c r="D4306" s="219" t="s">
        <v>285</v>
      </c>
      <c r="E4306" s="348">
        <f t="shared" si="67"/>
        <v>53.67</v>
      </c>
      <c r="F4306" s="220">
        <v>53.67</v>
      </c>
      <c r="G4306" s="220">
        <v>66.31</v>
      </c>
    </row>
    <row r="4307" spans="1:7">
      <c r="A4307" s="219">
        <v>11824</v>
      </c>
      <c r="B4307" s="212" t="s">
        <v>5597</v>
      </c>
      <c r="C4307" s="219" t="s">
        <v>23</v>
      </c>
      <c r="D4307" s="219" t="s">
        <v>285</v>
      </c>
      <c r="E4307" s="348">
        <f t="shared" si="67"/>
        <v>63.13</v>
      </c>
      <c r="F4307" s="220">
        <v>63.13</v>
      </c>
      <c r="G4307" s="220">
        <v>77.989999999999995</v>
      </c>
    </row>
    <row r="4308" spans="1:7">
      <c r="A4308" s="219">
        <v>44045</v>
      </c>
      <c r="B4308" s="212" t="s">
        <v>5598</v>
      </c>
      <c r="C4308" s="219" t="s">
        <v>23</v>
      </c>
      <c r="D4308" s="219" t="s">
        <v>285</v>
      </c>
      <c r="E4308" s="348">
        <f t="shared" si="67"/>
        <v>354.7</v>
      </c>
      <c r="F4308" s="220">
        <v>354.7</v>
      </c>
      <c r="G4308" s="220">
        <v>302.23</v>
      </c>
    </row>
    <row r="4309" spans="1:7">
      <c r="A4309" s="219">
        <v>39702</v>
      </c>
      <c r="B4309" s="212" t="s">
        <v>5599</v>
      </c>
      <c r="C4309" s="219" t="s">
        <v>23</v>
      </c>
      <c r="D4309" s="219" t="s">
        <v>285</v>
      </c>
      <c r="E4309" s="348">
        <f t="shared" si="67"/>
        <v>2355.71</v>
      </c>
      <c r="F4309" s="220">
        <v>2355.71</v>
      </c>
      <c r="G4309" s="220">
        <v>2007.26</v>
      </c>
    </row>
    <row r="4310" spans="1:7">
      <c r="A4310" s="219">
        <v>13415</v>
      </c>
      <c r="B4310" s="212" t="s">
        <v>5600</v>
      </c>
      <c r="C4310" s="219" t="s">
        <v>23</v>
      </c>
      <c r="D4310" s="219" t="s">
        <v>1699</v>
      </c>
      <c r="E4310" s="348">
        <f t="shared" si="67"/>
        <v>77.34</v>
      </c>
      <c r="F4310" s="220">
        <v>77.34</v>
      </c>
      <c r="G4310" s="220">
        <v>65.900000000000006</v>
      </c>
    </row>
    <row r="4311" spans="1:7">
      <c r="A4311" s="219">
        <v>7602</v>
      </c>
      <c r="B4311" s="212" t="s">
        <v>5601</v>
      </c>
      <c r="C4311" s="219" t="s">
        <v>23</v>
      </c>
      <c r="D4311" s="219" t="s">
        <v>285</v>
      </c>
      <c r="E4311" s="348">
        <f t="shared" si="67"/>
        <v>49.35</v>
      </c>
      <c r="F4311" s="220">
        <v>49.35</v>
      </c>
      <c r="G4311" s="220">
        <v>42.05</v>
      </c>
    </row>
    <row r="4312" spans="1:7">
      <c r="A4312" s="219">
        <v>7603</v>
      </c>
      <c r="B4312" s="212" t="s">
        <v>5602</v>
      </c>
      <c r="C4312" s="219" t="s">
        <v>23</v>
      </c>
      <c r="D4312" s="219" t="s">
        <v>285</v>
      </c>
      <c r="E4312" s="348">
        <f t="shared" si="67"/>
        <v>41.87</v>
      </c>
      <c r="F4312" s="220">
        <v>41.87</v>
      </c>
      <c r="G4312" s="220">
        <v>35.67</v>
      </c>
    </row>
    <row r="4313" spans="1:7">
      <c r="A4313" s="219">
        <v>11777</v>
      </c>
      <c r="B4313" s="212" t="s">
        <v>5603</v>
      </c>
      <c r="C4313" s="219" t="s">
        <v>23</v>
      </c>
      <c r="D4313" s="219" t="s">
        <v>285</v>
      </c>
      <c r="E4313" s="348">
        <f t="shared" si="67"/>
        <v>173.47</v>
      </c>
      <c r="F4313" s="220">
        <v>173.47</v>
      </c>
      <c r="G4313" s="220">
        <v>187.15</v>
      </c>
    </row>
    <row r="4314" spans="1:7">
      <c r="A4314" s="219">
        <v>13417</v>
      </c>
      <c r="B4314" s="212" t="s">
        <v>5604</v>
      </c>
      <c r="C4314" s="219" t="s">
        <v>23</v>
      </c>
      <c r="D4314" s="219" t="s">
        <v>285</v>
      </c>
      <c r="E4314" s="348">
        <f t="shared" si="67"/>
        <v>100.73</v>
      </c>
      <c r="F4314" s="220">
        <v>100.73</v>
      </c>
      <c r="G4314" s="220">
        <v>85.83</v>
      </c>
    </row>
    <row r="4315" spans="1:7">
      <c r="A4315" s="219">
        <v>36791</v>
      </c>
      <c r="B4315" s="212" t="s">
        <v>5605</v>
      </c>
      <c r="C4315" s="219" t="s">
        <v>23</v>
      </c>
      <c r="D4315" s="219" t="s">
        <v>285</v>
      </c>
      <c r="E4315" s="348">
        <f t="shared" si="67"/>
        <v>151.18</v>
      </c>
      <c r="F4315" s="220">
        <v>151.18</v>
      </c>
      <c r="G4315" s="220">
        <v>128.81</v>
      </c>
    </row>
    <row r="4316" spans="1:7">
      <c r="A4316" s="219">
        <v>36795</v>
      </c>
      <c r="B4316" s="212" t="s">
        <v>5606</v>
      </c>
      <c r="C4316" s="219" t="s">
        <v>23</v>
      </c>
      <c r="D4316" s="219" t="s">
        <v>285</v>
      </c>
      <c r="E4316" s="348">
        <f t="shared" si="67"/>
        <v>1911.45</v>
      </c>
      <c r="F4316" s="220">
        <v>1911.45</v>
      </c>
      <c r="G4316" s="220">
        <v>1628.71</v>
      </c>
    </row>
    <row r="4317" spans="1:7">
      <c r="A4317" s="219">
        <v>36796</v>
      </c>
      <c r="B4317" s="212" t="s">
        <v>1507</v>
      </c>
      <c r="C4317" s="219" t="s">
        <v>23</v>
      </c>
      <c r="D4317" s="219" t="s">
        <v>285</v>
      </c>
      <c r="E4317" s="348">
        <f t="shared" si="67"/>
        <v>158.84</v>
      </c>
      <c r="F4317" s="220">
        <v>158.84</v>
      </c>
      <c r="G4317" s="220">
        <v>135.34</v>
      </c>
    </row>
    <row r="4318" spans="1:7">
      <c r="A4318" s="219">
        <v>36792</v>
      </c>
      <c r="B4318" s="212" t="s">
        <v>5607</v>
      </c>
      <c r="C4318" s="219" t="s">
        <v>23</v>
      </c>
      <c r="D4318" s="219" t="s">
        <v>285</v>
      </c>
      <c r="E4318" s="348">
        <f t="shared" si="67"/>
        <v>201.21</v>
      </c>
      <c r="F4318" s="220">
        <v>201.21</v>
      </c>
      <c r="G4318" s="220">
        <v>171.44</v>
      </c>
    </row>
    <row r="4319" spans="1:7">
      <c r="A4319" s="219">
        <v>11773</v>
      </c>
      <c r="B4319" s="212" t="s">
        <v>5608</v>
      </c>
      <c r="C4319" s="219" t="s">
        <v>23</v>
      </c>
      <c r="D4319" s="219" t="s">
        <v>285</v>
      </c>
      <c r="E4319" s="348">
        <f t="shared" si="67"/>
        <v>133.94</v>
      </c>
      <c r="F4319" s="220">
        <v>133.94</v>
      </c>
      <c r="G4319" s="220">
        <v>114.13</v>
      </c>
    </row>
    <row r="4320" spans="1:7">
      <c r="A4320" s="219">
        <v>11762</v>
      </c>
      <c r="B4320" s="212" t="s">
        <v>5609</v>
      </c>
      <c r="C4320" s="219" t="s">
        <v>23</v>
      </c>
      <c r="D4320" s="219" t="s">
        <v>285</v>
      </c>
      <c r="E4320" s="348">
        <f t="shared" si="67"/>
        <v>63.53</v>
      </c>
      <c r="F4320" s="220">
        <v>63.53</v>
      </c>
      <c r="G4320" s="220">
        <v>54.13</v>
      </c>
    </row>
    <row r="4321" spans="1:7">
      <c r="A4321" s="219">
        <v>7604</v>
      </c>
      <c r="B4321" s="212" t="s">
        <v>5610</v>
      </c>
      <c r="C4321" s="219" t="s">
        <v>23</v>
      </c>
      <c r="D4321" s="219" t="s">
        <v>285</v>
      </c>
      <c r="E4321" s="348">
        <f t="shared" si="67"/>
        <v>53.79</v>
      </c>
      <c r="F4321" s="220">
        <v>53.79</v>
      </c>
      <c r="G4321" s="220">
        <v>45.83</v>
      </c>
    </row>
    <row r="4322" spans="1:7">
      <c r="A4322" s="219">
        <v>13984</v>
      </c>
      <c r="B4322" s="212" t="s">
        <v>5611</v>
      </c>
      <c r="C4322" s="219" t="s">
        <v>23</v>
      </c>
      <c r="D4322" s="219" t="s">
        <v>285</v>
      </c>
      <c r="E4322" s="348">
        <f t="shared" si="67"/>
        <v>78.180000000000007</v>
      </c>
      <c r="F4322" s="220">
        <v>78.180000000000007</v>
      </c>
      <c r="G4322" s="220">
        <v>66.61</v>
      </c>
    </row>
    <row r="4323" spans="1:7">
      <c r="A4323" s="219">
        <v>11772</v>
      </c>
      <c r="B4323" s="212" t="s">
        <v>5612</v>
      </c>
      <c r="C4323" s="219" t="s">
        <v>23</v>
      </c>
      <c r="D4323" s="219" t="s">
        <v>285</v>
      </c>
      <c r="E4323" s="348">
        <f t="shared" si="67"/>
        <v>134.36000000000001</v>
      </c>
      <c r="F4323" s="220">
        <v>134.36000000000001</v>
      </c>
      <c r="G4323" s="220">
        <v>114.49</v>
      </c>
    </row>
    <row r="4324" spans="1:7">
      <c r="A4324" s="219">
        <v>13983</v>
      </c>
      <c r="B4324" s="212" t="s">
        <v>5613</v>
      </c>
      <c r="C4324" s="219" t="s">
        <v>23</v>
      </c>
      <c r="D4324" s="219" t="s">
        <v>285</v>
      </c>
      <c r="E4324" s="348">
        <f t="shared" si="67"/>
        <v>101.75</v>
      </c>
      <c r="F4324" s="220">
        <v>101.75</v>
      </c>
      <c r="G4324" s="220">
        <v>86.7</v>
      </c>
    </row>
    <row r="4325" spans="1:7">
      <c r="A4325" s="219">
        <v>13416</v>
      </c>
      <c r="B4325" s="212" t="s">
        <v>5614</v>
      </c>
      <c r="C4325" s="219" t="s">
        <v>23</v>
      </c>
      <c r="D4325" s="219" t="s">
        <v>285</v>
      </c>
      <c r="E4325" s="348">
        <f t="shared" si="67"/>
        <v>90.38</v>
      </c>
      <c r="F4325" s="220">
        <v>90.38</v>
      </c>
      <c r="G4325" s="220">
        <v>77.010000000000005</v>
      </c>
    </row>
    <row r="4326" spans="1:7">
      <c r="A4326" s="219">
        <v>40329</v>
      </c>
      <c r="B4326" s="212" t="s">
        <v>5615</v>
      </c>
      <c r="C4326" s="219" t="s">
        <v>23</v>
      </c>
      <c r="D4326" s="219" t="s">
        <v>1699</v>
      </c>
      <c r="E4326" s="348">
        <f t="shared" si="67"/>
        <v>22.3</v>
      </c>
      <c r="F4326" s="220">
        <v>22.3</v>
      </c>
      <c r="G4326" s="220">
        <v>27.55</v>
      </c>
    </row>
    <row r="4327" spans="1:7">
      <c r="A4327" s="219">
        <v>11823</v>
      </c>
      <c r="B4327" s="212" t="s">
        <v>5616</v>
      </c>
      <c r="C4327" s="219" t="s">
        <v>23</v>
      </c>
      <c r="D4327" s="219" t="s">
        <v>285</v>
      </c>
      <c r="E4327" s="348">
        <f t="shared" si="67"/>
        <v>9.39</v>
      </c>
      <c r="F4327" s="220">
        <v>9.39</v>
      </c>
      <c r="G4327" s="220">
        <v>11.6</v>
      </c>
    </row>
    <row r="4328" spans="1:7">
      <c r="A4328" s="219">
        <v>11822</v>
      </c>
      <c r="B4328" s="212" t="s">
        <v>5617</v>
      </c>
      <c r="C4328" s="219" t="s">
        <v>23</v>
      </c>
      <c r="D4328" s="219" t="s">
        <v>285</v>
      </c>
      <c r="E4328" s="348">
        <f t="shared" si="67"/>
        <v>25.43</v>
      </c>
      <c r="F4328" s="220">
        <v>25.43</v>
      </c>
      <c r="G4328" s="220">
        <v>33.03</v>
      </c>
    </row>
    <row r="4329" spans="1:7">
      <c r="A4329" s="219">
        <v>11831</v>
      </c>
      <c r="B4329" s="212" t="s">
        <v>1509</v>
      </c>
      <c r="C4329" s="219" t="s">
        <v>23</v>
      </c>
      <c r="D4329" s="219" t="s">
        <v>285</v>
      </c>
      <c r="E4329" s="348">
        <f t="shared" si="67"/>
        <v>15.3</v>
      </c>
      <c r="F4329" s="220">
        <v>15.3</v>
      </c>
      <c r="G4329" s="220">
        <v>19.88</v>
      </c>
    </row>
    <row r="4330" spans="1:7">
      <c r="A4330" s="219">
        <v>7613</v>
      </c>
      <c r="B4330" s="212" t="s">
        <v>5618</v>
      </c>
      <c r="C4330" s="219" t="s">
        <v>23</v>
      </c>
      <c r="D4330" s="219" t="s">
        <v>285</v>
      </c>
      <c r="E4330" s="348">
        <f t="shared" si="67"/>
        <v>128172.13</v>
      </c>
      <c r="F4330" s="220"/>
      <c r="G4330" s="220">
        <v>128172.13</v>
      </c>
    </row>
    <row r="4331" spans="1:7">
      <c r="A4331" s="219">
        <v>7619</v>
      </c>
      <c r="B4331" s="212" t="s">
        <v>5619</v>
      </c>
      <c r="C4331" s="219" t="s">
        <v>23</v>
      </c>
      <c r="D4331" s="219" t="s">
        <v>285</v>
      </c>
      <c r="E4331" s="348">
        <f t="shared" si="67"/>
        <v>19812.66</v>
      </c>
      <c r="F4331" s="220"/>
      <c r="G4331" s="220">
        <v>19812.66</v>
      </c>
    </row>
    <row r="4332" spans="1:7">
      <c r="A4332" s="219">
        <v>12076</v>
      </c>
      <c r="B4332" s="212" t="s">
        <v>5620</v>
      </c>
      <c r="C4332" s="219" t="s">
        <v>23</v>
      </c>
      <c r="D4332" s="219" t="s">
        <v>285</v>
      </c>
      <c r="E4332" s="348">
        <f t="shared" si="67"/>
        <v>9088.3799999999992</v>
      </c>
      <c r="F4332" s="220"/>
      <c r="G4332" s="220">
        <v>9088.3799999999992</v>
      </c>
    </row>
    <row r="4333" spans="1:7">
      <c r="A4333" s="219">
        <v>7614</v>
      </c>
      <c r="B4333" s="212" t="s">
        <v>5621</v>
      </c>
      <c r="C4333" s="219" t="s">
        <v>23</v>
      </c>
      <c r="D4333" s="219" t="s">
        <v>285</v>
      </c>
      <c r="E4333" s="348">
        <f t="shared" si="67"/>
        <v>24988.5</v>
      </c>
      <c r="F4333" s="220"/>
      <c r="G4333" s="220">
        <v>24988.5</v>
      </c>
    </row>
    <row r="4334" spans="1:7">
      <c r="A4334" s="219">
        <v>7618</v>
      </c>
      <c r="B4334" s="212" t="s">
        <v>5622</v>
      </c>
      <c r="C4334" s="219" t="s">
        <v>23</v>
      </c>
      <c r="D4334" s="219" t="s">
        <v>285</v>
      </c>
      <c r="E4334" s="348">
        <f t="shared" si="67"/>
        <v>162069.19</v>
      </c>
      <c r="F4334" s="220"/>
      <c r="G4334" s="220">
        <v>162069.19</v>
      </c>
    </row>
    <row r="4335" spans="1:7">
      <c r="A4335" s="219">
        <v>7620</v>
      </c>
      <c r="B4335" s="212" t="s">
        <v>5623</v>
      </c>
      <c r="C4335" s="219" t="s">
        <v>23</v>
      </c>
      <c r="D4335" s="219" t="s">
        <v>285</v>
      </c>
      <c r="E4335" s="348">
        <f t="shared" si="67"/>
        <v>35055.18</v>
      </c>
      <c r="F4335" s="220"/>
      <c r="G4335" s="220">
        <v>35055.18</v>
      </c>
    </row>
    <row r="4336" spans="1:7">
      <c r="A4336" s="219">
        <v>7610</v>
      </c>
      <c r="B4336" s="212" t="s">
        <v>5624</v>
      </c>
      <c r="C4336" s="219" t="s">
        <v>23</v>
      </c>
      <c r="D4336" s="219" t="s">
        <v>285</v>
      </c>
      <c r="E4336" s="348">
        <f t="shared" si="67"/>
        <v>11100.8</v>
      </c>
      <c r="F4336" s="220"/>
      <c r="G4336" s="220">
        <v>11100.8</v>
      </c>
    </row>
    <row r="4337" spans="1:7">
      <c r="A4337" s="219">
        <v>7615</v>
      </c>
      <c r="B4337" s="212" t="s">
        <v>5625</v>
      </c>
      <c r="C4337" s="219" t="s">
        <v>23</v>
      </c>
      <c r="D4337" s="219" t="s">
        <v>285</v>
      </c>
      <c r="E4337" s="348">
        <f t="shared" si="67"/>
        <v>40897.71</v>
      </c>
      <c r="F4337" s="220"/>
      <c r="G4337" s="220">
        <v>40897.71</v>
      </c>
    </row>
    <row r="4338" spans="1:7">
      <c r="A4338" s="219">
        <v>7617</v>
      </c>
      <c r="B4338" s="212" t="s">
        <v>5626</v>
      </c>
      <c r="C4338" s="219" t="s">
        <v>23</v>
      </c>
      <c r="D4338" s="219" t="s">
        <v>285</v>
      </c>
      <c r="E4338" s="348">
        <f t="shared" si="67"/>
        <v>12399.14</v>
      </c>
      <c r="F4338" s="220"/>
      <c r="G4338" s="220">
        <v>12399.14</v>
      </c>
    </row>
    <row r="4339" spans="1:7">
      <c r="A4339" s="219">
        <v>7616</v>
      </c>
      <c r="B4339" s="212" t="s">
        <v>5627</v>
      </c>
      <c r="C4339" s="219" t="s">
        <v>23</v>
      </c>
      <c r="D4339" s="219" t="s">
        <v>285</v>
      </c>
      <c r="E4339" s="348">
        <f t="shared" si="67"/>
        <v>66738.570000000007</v>
      </c>
      <c r="F4339" s="220"/>
      <c r="G4339" s="220">
        <v>66738.570000000007</v>
      </c>
    </row>
    <row r="4340" spans="1:7">
      <c r="A4340" s="219">
        <v>7611</v>
      </c>
      <c r="B4340" s="212" t="s">
        <v>5628</v>
      </c>
      <c r="C4340" s="219" t="s">
        <v>23</v>
      </c>
      <c r="D4340" s="219" t="s">
        <v>1699</v>
      </c>
      <c r="E4340" s="348">
        <f t="shared" si="67"/>
        <v>16034.5</v>
      </c>
      <c r="F4340" s="220"/>
      <c r="G4340" s="220">
        <v>16034.5</v>
      </c>
    </row>
    <row r="4341" spans="1:7">
      <c r="A4341" s="219">
        <v>7612</v>
      </c>
      <c r="B4341" s="212" t="s">
        <v>5629</v>
      </c>
      <c r="C4341" s="219" t="s">
        <v>23</v>
      </c>
      <c r="D4341" s="219" t="s">
        <v>285</v>
      </c>
      <c r="E4341" s="348">
        <f t="shared" si="67"/>
        <v>91543.360000000001</v>
      </c>
      <c r="F4341" s="220"/>
      <c r="G4341" s="220">
        <v>91543.360000000001</v>
      </c>
    </row>
    <row r="4342" spans="1:7">
      <c r="A4342" s="219">
        <v>37371</v>
      </c>
      <c r="B4342" s="212" t="s">
        <v>5630</v>
      </c>
      <c r="C4342" s="219" t="s">
        <v>134</v>
      </c>
      <c r="D4342" s="219" t="s">
        <v>1699</v>
      </c>
      <c r="E4342" s="348">
        <f t="shared" si="67"/>
        <v>0.59</v>
      </c>
      <c r="F4342" s="220">
        <v>0.59</v>
      </c>
      <c r="G4342" s="220">
        <v>1.01</v>
      </c>
    </row>
    <row r="4343" spans="1:7">
      <c r="A4343" s="219">
        <v>40861</v>
      </c>
      <c r="B4343" s="212" t="s">
        <v>5631</v>
      </c>
      <c r="C4343" s="219" t="s">
        <v>426</v>
      </c>
      <c r="D4343" s="219" t="s">
        <v>1699</v>
      </c>
      <c r="E4343" s="348">
        <f t="shared" si="67"/>
        <v>111.9</v>
      </c>
      <c r="F4343" s="220">
        <v>111.9</v>
      </c>
      <c r="G4343" s="220">
        <v>189.56</v>
      </c>
    </row>
    <row r="4344" spans="1:7">
      <c r="A4344" s="219">
        <v>36509</v>
      </c>
      <c r="B4344" s="212" t="s">
        <v>5632</v>
      </c>
      <c r="C4344" s="219" t="s">
        <v>23</v>
      </c>
      <c r="D4344" s="219" t="s">
        <v>285</v>
      </c>
      <c r="E4344" s="348">
        <f t="shared" si="67"/>
        <v>1130275.1599999999</v>
      </c>
      <c r="F4344" s="220"/>
      <c r="G4344" s="220">
        <v>1130275.1599999999</v>
      </c>
    </row>
    <row r="4345" spans="1:7">
      <c r="A4345" s="219">
        <v>36510</v>
      </c>
      <c r="B4345" s="212" t="s">
        <v>5633</v>
      </c>
      <c r="C4345" s="219" t="s">
        <v>23</v>
      </c>
      <c r="D4345" s="219" t="s">
        <v>285</v>
      </c>
      <c r="E4345" s="348">
        <f t="shared" si="67"/>
        <v>1113149.8</v>
      </c>
      <c r="F4345" s="220"/>
      <c r="G4345" s="220">
        <v>1113149.8</v>
      </c>
    </row>
    <row r="4346" spans="1:7">
      <c r="A4346" s="219">
        <v>25020</v>
      </c>
      <c r="B4346" s="212" t="s">
        <v>5634</v>
      </c>
      <c r="C4346" s="219" t="s">
        <v>23</v>
      </c>
      <c r="D4346" s="219" t="s">
        <v>285</v>
      </c>
      <c r="E4346" s="348">
        <f t="shared" si="67"/>
        <v>4585785.54</v>
      </c>
      <c r="F4346" s="220"/>
      <c r="G4346" s="220">
        <v>4585785.54</v>
      </c>
    </row>
    <row r="4347" spans="1:7">
      <c r="A4347" s="219">
        <v>7622</v>
      </c>
      <c r="B4347" s="212" t="s">
        <v>1224</v>
      </c>
      <c r="C4347" s="219" t="s">
        <v>23</v>
      </c>
      <c r="D4347" s="219" t="s">
        <v>285</v>
      </c>
      <c r="E4347" s="348">
        <f t="shared" si="67"/>
        <v>1079918</v>
      </c>
      <c r="F4347" s="220"/>
      <c r="G4347" s="220">
        <v>1079918</v>
      </c>
    </row>
    <row r="4348" spans="1:7">
      <c r="A4348" s="219">
        <v>7624</v>
      </c>
      <c r="B4348" s="212" t="s">
        <v>5635</v>
      </c>
      <c r="C4348" s="219" t="s">
        <v>23</v>
      </c>
      <c r="D4348" s="219" t="s">
        <v>1699</v>
      </c>
      <c r="E4348" s="348">
        <f t="shared" si="67"/>
        <v>1400000</v>
      </c>
      <c r="F4348" s="220"/>
      <c r="G4348" s="220">
        <v>1400000</v>
      </c>
    </row>
    <row r="4349" spans="1:7">
      <c r="A4349" s="219">
        <v>7625</v>
      </c>
      <c r="B4349" s="212" t="s">
        <v>5636</v>
      </c>
      <c r="C4349" s="219" t="s">
        <v>23</v>
      </c>
      <c r="D4349" s="219" t="s">
        <v>285</v>
      </c>
      <c r="E4349" s="348">
        <f t="shared" si="67"/>
        <v>1391437.18</v>
      </c>
      <c r="F4349" s="220"/>
      <c r="G4349" s="220">
        <v>1391437.18</v>
      </c>
    </row>
    <row r="4350" spans="1:7">
      <c r="A4350" s="219">
        <v>7623</v>
      </c>
      <c r="B4350" s="212" t="s">
        <v>5637</v>
      </c>
      <c r="C4350" s="219" t="s">
        <v>23</v>
      </c>
      <c r="D4350" s="219" t="s">
        <v>285</v>
      </c>
      <c r="E4350" s="348">
        <f t="shared" si="67"/>
        <v>4585785.54</v>
      </c>
      <c r="F4350" s="220"/>
      <c r="G4350" s="220">
        <v>4585785.54</v>
      </c>
    </row>
    <row r="4351" spans="1:7">
      <c r="A4351" s="219">
        <v>36508</v>
      </c>
      <c r="B4351" s="212" t="s">
        <v>5638</v>
      </c>
      <c r="C4351" s="219" t="s">
        <v>23</v>
      </c>
      <c r="D4351" s="219" t="s">
        <v>285</v>
      </c>
      <c r="E4351" s="348">
        <f t="shared" si="67"/>
        <v>2062409.72</v>
      </c>
      <c r="F4351" s="220"/>
      <c r="G4351" s="220">
        <v>2062409.72</v>
      </c>
    </row>
    <row r="4352" spans="1:7">
      <c r="A4352" s="219">
        <v>13238</v>
      </c>
      <c r="B4352" s="212" t="s">
        <v>5639</v>
      </c>
      <c r="C4352" s="219" t="s">
        <v>23</v>
      </c>
      <c r="D4352" s="219" t="s">
        <v>285</v>
      </c>
      <c r="E4352" s="348">
        <f t="shared" si="67"/>
        <v>312056.05</v>
      </c>
      <c r="F4352" s="220"/>
      <c r="G4352" s="220">
        <v>312056.05</v>
      </c>
    </row>
    <row r="4353" spans="1:7">
      <c r="A4353" s="219">
        <v>36511</v>
      </c>
      <c r="B4353" s="212" t="s">
        <v>5640</v>
      </c>
      <c r="C4353" s="219" t="s">
        <v>23</v>
      </c>
      <c r="D4353" s="219" t="s">
        <v>285</v>
      </c>
      <c r="E4353" s="348">
        <f t="shared" si="67"/>
        <v>361588.76</v>
      </c>
      <c r="F4353" s="220"/>
      <c r="G4353" s="220">
        <v>361588.76</v>
      </c>
    </row>
    <row r="4354" spans="1:7">
      <c r="A4354" s="219">
        <v>36515</v>
      </c>
      <c r="B4354" s="212" t="s">
        <v>5641</v>
      </c>
      <c r="C4354" s="219" t="s">
        <v>23</v>
      </c>
      <c r="D4354" s="219" t="s">
        <v>285</v>
      </c>
      <c r="E4354" s="348">
        <f t="shared" si="67"/>
        <v>106495.31</v>
      </c>
      <c r="F4354" s="220"/>
      <c r="G4354" s="220">
        <v>106495.31</v>
      </c>
    </row>
    <row r="4355" spans="1:7">
      <c r="A4355" s="219">
        <v>10598</v>
      </c>
      <c r="B4355" s="212" t="s">
        <v>5642</v>
      </c>
      <c r="C4355" s="219" t="s">
        <v>23</v>
      </c>
      <c r="D4355" s="219" t="s">
        <v>285</v>
      </c>
      <c r="E4355" s="348">
        <f t="shared" si="67"/>
        <v>172698.23999999999</v>
      </c>
      <c r="F4355" s="220"/>
      <c r="G4355" s="220">
        <v>172698.23999999999</v>
      </c>
    </row>
    <row r="4356" spans="1:7">
      <c r="A4356" s="219">
        <v>7640</v>
      </c>
      <c r="B4356" s="212" t="s">
        <v>5643</v>
      </c>
      <c r="C4356" s="219" t="s">
        <v>23</v>
      </c>
      <c r="D4356" s="219" t="s">
        <v>1699</v>
      </c>
      <c r="E4356" s="348">
        <f t="shared" si="67"/>
        <v>265000</v>
      </c>
      <c r="F4356" s="220"/>
      <c r="G4356" s="220">
        <v>265000</v>
      </c>
    </row>
    <row r="4357" spans="1:7">
      <c r="A4357" s="219">
        <v>36513</v>
      </c>
      <c r="B4357" s="212" t="s">
        <v>5644</v>
      </c>
      <c r="C4357" s="219" t="s">
        <v>23</v>
      </c>
      <c r="D4357" s="219" t="s">
        <v>285</v>
      </c>
      <c r="E4357" s="348">
        <f t="shared" si="67"/>
        <v>255279.19</v>
      </c>
      <c r="F4357" s="220"/>
      <c r="G4357" s="220">
        <v>255279.19</v>
      </c>
    </row>
    <row r="4358" spans="1:7">
      <c r="A4358" s="219">
        <v>36514</v>
      </c>
      <c r="B4358" s="212" t="s">
        <v>5645</v>
      </c>
      <c r="C4358" s="219" t="s">
        <v>23</v>
      </c>
      <c r="D4358" s="219" t="s">
        <v>285</v>
      </c>
      <c r="E4358" s="348">
        <f t="shared" si="67"/>
        <v>284813.06</v>
      </c>
      <c r="F4358" s="220"/>
      <c r="G4358" s="220">
        <v>284813.06</v>
      </c>
    </row>
    <row r="4359" spans="1:7">
      <c r="A4359" s="219">
        <v>11572</v>
      </c>
      <c r="B4359" s="212" t="s">
        <v>5646</v>
      </c>
      <c r="C4359" s="219" t="s">
        <v>23</v>
      </c>
      <c r="D4359" s="219" t="s">
        <v>285</v>
      </c>
      <c r="E4359" s="348">
        <f t="shared" si="67"/>
        <v>34.08</v>
      </c>
      <c r="F4359" s="220">
        <v>34.08</v>
      </c>
      <c r="G4359" s="220">
        <v>31.05</v>
      </c>
    </row>
    <row r="4360" spans="1:7">
      <c r="A4360" s="219">
        <v>36149</v>
      </c>
      <c r="B4360" s="212" t="s">
        <v>5647</v>
      </c>
      <c r="C4360" s="219" t="s">
        <v>23</v>
      </c>
      <c r="D4360" s="219" t="s">
        <v>285</v>
      </c>
      <c r="E4360" s="348">
        <f t="shared" si="67"/>
        <v>144.29</v>
      </c>
      <c r="F4360" s="220">
        <v>144.29</v>
      </c>
      <c r="G4360" s="220">
        <v>176.25</v>
      </c>
    </row>
    <row r="4361" spans="1:7">
      <c r="A4361" s="219">
        <v>42407</v>
      </c>
      <c r="B4361" s="212" t="s">
        <v>5648</v>
      </c>
      <c r="C4361" s="219" t="s">
        <v>65</v>
      </c>
      <c r="D4361" s="219" t="s">
        <v>285</v>
      </c>
      <c r="E4361" s="348">
        <f t="shared" si="67"/>
        <v>5.57</v>
      </c>
      <c r="F4361" s="220">
        <v>5.57</v>
      </c>
      <c r="G4361" s="220">
        <v>6.01</v>
      </c>
    </row>
    <row r="4362" spans="1:7">
      <c r="A4362" s="219">
        <v>11581</v>
      </c>
      <c r="B4362" s="212" t="s">
        <v>5649</v>
      </c>
      <c r="C4362" s="219" t="s">
        <v>65</v>
      </c>
      <c r="D4362" s="219" t="s">
        <v>285</v>
      </c>
      <c r="E4362" s="348">
        <f t="shared" si="67"/>
        <v>22.5</v>
      </c>
      <c r="F4362" s="220">
        <v>22.5</v>
      </c>
      <c r="G4362" s="220">
        <v>20.49</v>
      </c>
    </row>
    <row r="4363" spans="1:7">
      <c r="A4363" s="219">
        <v>43605</v>
      </c>
      <c r="B4363" s="212" t="s">
        <v>5650</v>
      </c>
      <c r="C4363" s="219" t="s">
        <v>65</v>
      </c>
      <c r="D4363" s="219" t="s">
        <v>285</v>
      </c>
      <c r="E4363" s="348">
        <f t="shared" si="67"/>
        <v>46.03</v>
      </c>
      <c r="F4363" s="220">
        <v>46.03</v>
      </c>
      <c r="G4363" s="220">
        <v>41.93</v>
      </c>
    </row>
    <row r="4364" spans="1:7">
      <c r="A4364" s="219">
        <v>11580</v>
      </c>
      <c r="B4364" s="212" t="s">
        <v>5651</v>
      </c>
      <c r="C4364" s="219" t="s">
        <v>65</v>
      </c>
      <c r="D4364" s="219" t="s">
        <v>285</v>
      </c>
      <c r="E4364" s="348">
        <f t="shared" ref="E4364:E4427" si="68">IF(F4364=0,G4364,F4364)</f>
        <v>9.02</v>
      </c>
      <c r="F4364" s="220">
        <v>9.02</v>
      </c>
      <c r="G4364" s="220">
        <v>8.2200000000000006</v>
      </c>
    </row>
    <row r="4365" spans="1:7">
      <c r="A4365" s="219">
        <v>38386</v>
      </c>
      <c r="B4365" s="212" t="s">
        <v>5652</v>
      </c>
      <c r="C4365" s="219" t="s">
        <v>23</v>
      </c>
      <c r="D4365" s="219" t="s">
        <v>285</v>
      </c>
      <c r="E4365" s="348">
        <f t="shared" si="68"/>
        <v>5.1100000000000003</v>
      </c>
      <c r="F4365" s="220">
        <v>5.1100000000000003</v>
      </c>
      <c r="G4365" s="220">
        <v>6.46</v>
      </c>
    </row>
    <row r="4366" spans="1:7">
      <c r="A4366" s="219">
        <v>10743</v>
      </c>
      <c r="B4366" s="212" t="s">
        <v>5653</v>
      </c>
      <c r="C4366" s="219" t="s">
        <v>23</v>
      </c>
      <c r="D4366" s="219" t="s">
        <v>285</v>
      </c>
      <c r="E4366" s="348">
        <f t="shared" si="68"/>
        <v>783.91</v>
      </c>
      <c r="F4366" s="220">
        <v>783.91</v>
      </c>
      <c r="G4366" s="220">
        <v>568.42999999999995</v>
      </c>
    </row>
    <row r="4367" spans="1:7">
      <c r="A4367" s="219">
        <v>39848</v>
      </c>
      <c r="B4367" s="212" t="s">
        <v>5654</v>
      </c>
      <c r="C4367" s="219" t="s">
        <v>65</v>
      </c>
      <c r="D4367" s="219" t="s">
        <v>285</v>
      </c>
      <c r="E4367" s="348">
        <f t="shared" si="68"/>
        <v>1.78</v>
      </c>
      <c r="F4367" s="220"/>
      <c r="G4367" s="220">
        <v>1.78</v>
      </c>
    </row>
    <row r="4368" spans="1:7">
      <c r="A4368" s="219">
        <v>7667</v>
      </c>
      <c r="B4368" s="212" t="s">
        <v>5655</v>
      </c>
      <c r="C4368" s="219" t="s">
        <v>65</v>
      </c>
      <c r="D4368" s="219" t="s">
        <v>285</v>
      </c>
      <c r="E4368" s="348">
        <f t="shared" si="68"/>
        <v>3274.36</v>
      </c>
      <c r="F4368" s="220"/>
      <c r="G4368" s="220">
        <v>3274.36</v>
      </c>
    </row>
    <row r="4369" spans="1:7">
      <c r="A4369" s="219">
        <v>7660</v>
      </c>
      <c r="B4369" s="212" t="s">
        <v>5656</v>
      </c>
      <c r="C4369" s="219" t="s">
        <v>65</v>
      </c>
      <c r="D4369" s="219" t="s">
        <v>285</v>
      </c>
      <c r="E4369" s="348">
        <f t="shared" si="68"/>
        <v>4174.03</v>
      </c>
      <c r="F4369" s="220"/>
      <c r="G4369" s="220">
        <v>4174.03</v>
      </c>
    </row>
    <row r="4370" spans="1:7">
      <c r="A4370" s="219">
        <v>7676</v>
      </c>
      <c r="B4370" s="212" t="s">
        <v>5657</v>
      </c>
      <c r="C4370" s="219" t="s">
        <v>65</v>
      </c>
      <c r="D4370" s="219" t="s">
        <v>285</v>
      </c>
      <c r="E4370" s="348">
        <f t="shared" si="68"/>
        <v>4221.74</v>
      </c>
      <c r="F4370" s="220"/>
      <c r="G4370" s="220">
        <v>4221.74</v>
      </c>
    </row>
    <row r="4371" spans="1:7">
      <c r="A4371" s="219">
        <v>20999</v>
      </c>
      <c r="B4371" s="212" t="s">
        <v>5658</v>
      </c>
      <c r="C4371" s="219" t="s">
        <v>65</v>
      </c>
      <c r="D4371" s="219" t="s">
        <v>285</v>
      </c>
      <c r="E4371" s="348">
        <f t="shared" si="68"/>
        <v>12.65</v>
      </c>
      <c r="F4371" s="220"/>
      <c r="G4371" s="220">
        <v>12.65</v>
      </c>
    </row>
    <row r="4372" spans="1:7">
      <c r="A4372" s="219">
        <v>21001</v>
      </c>
      <c r="B4372" s="212" t="s">
        <v>5659</v>
      </c>
      <c r="C4372" s="219" t="s">
        <v>65</v>
      </c>
      <c r="D4372" s="219" t="s">
        <v>1699</v>
      </c>
      <c r="E4372" s="348">
        <f t="shared" si="68"/>
        <v>23.61</v>
      </c>
      <c r="F4372" s="220"/>
      <c r="G4372" s="220">
        <v>23.61</v>
      </c>
    </row>
    <row r="4373" spans="1:7">
      <c r="A4373" s="219">
        <v>21003</v>
      </c>
      <c r="B4373" s="212" t="s">
        <v>5660</v>
      </c>
      <c r="C4373" s="219" t="s">
        <v>65</v>
      </c>
      <c r="D4373" s="219" t="s">
        <v>285</v>
      </c>
      <c r="E4373" s="348">
        <f t="shared" si="68"/>
        <v>38.799999999999997</v>
      </c>
      <c r="F4373" s="220"/>
      <c r="G4373" s="220">
        <v>38.799999999999997</v>
      </c>
    </row>
    <row r="4374" spans="1:7">
      <c r="A4374" s="219">
        <v>21006</v>
      </c>
      <c r="B4374" s="212" t="s">
        <v>5661</v>
      </c>
      <c r="C4374" s="219" t="s">
        <v>65</v>
      </c>
      <c r="D4374" s="219" t="s">
        <v>285</v>
      </c>
      <c r="E4374" s="348">
        <f t="shared" si="68"/>
        <v>82.34</v>
      </c>
      <c r="F4374" s="220"/>
      <c r="G4374" s="220">
        <v>82.34</v>
      </c>
    </row>
    <row r="4375" spans="1:7">
      <c r="A4375" s="219">
        <v>21019</v>
      </c>
      <c r="B4375" s="212" t="s">
        <v>5662</v>
      </c>
      <c r="C4375" s="219" t="s">
        <v>65</v>
      </c>
      <c r="D4375" s="219" t="s">
        <v>285</v>
      </c>
      <c r="E4375" s="348">
        <f t="shared" si="68"/>
        <v>28.62</v>
      </c>
      <c r="F4375" s="220"/>
      <c r="G4375" s="220">
        <v>28.62</v>
      </c>
    </row>
    <row r="4376" spans="1:7">
      <c r="A4376" s="219">
        <v>21021</v>
      </c>
      <c r="B4376" s="212" t="s">
        <v>5663</v>
      </c>
      <c r="C4376" s="219" t="s">
        <v>65</v>
      </c>
      <c r="D4376" s="219" t="s">
        <v>285</v>
      </c>
      <c r="E4376" s="348">
        <f t="shared" si="68"/>
        <v>45.24</v>
      </c>
      <c r="F4376" s="220"/>
      <c r="G4376" s="220">
        <v>45.24</v>
      </c>
    </row>
    <row r="4377" spans="1:7">
      <c r="A4377" s="219">
        <v>21024</v>
      </c>
      <c r="B4377" s="212" t="s">
        <v>5664</v>
      </c>
      <c r="C4377" s="219" t="s">
        <v>65</v>
      </c>
      <c r="D4377" s="219" t="s">
        <v>285</v>
      </c>
      <c r="E4377" s="348">
        <f t="shared" si="68"/>
        <v>96.94</v>
      </c>
      <c r="F4377" s="220"/>
      <c r="G4377" s="220">
        <v>96.94</v>
      </c>
    </row>
    <row r="4378" spans="1:7">
      <c r="A4378" s="219">
        <v>40624</v>
      </c>
      <c r="B4378" s="212" t="s">
        <v>5665</v>
      </c>
      <c r="C4378" s="219" t="s">
        <v>65</v>
      </c>
      <c r="D4378" s="219" t="s">
        <v>285</v>
      </c>
      <c r="E4378" s="348">
        <f t="shared" si="68"/>
        <v>90.4</v>
      </c>
      <c r="F4378" s="220"/>
      <c r="G4378" s="220">
        <v>90.4</v>
      </c>
    </row>
    <row r="4379" spans="1:7">
      <c r="A4379" s="219">
        <v>42575</v>
      </c>
      <c r="B4379" s="212" t="s">
        <v>5666</v>
      </c>
      <c r="C4379" s="219" t="s">
        <v>65</v>
      </c>
      <c r="D4379" s="219" t="s">
        <v>285</v>
      </c>
      <c r="E4379" s="348">
        <f t="shared" si="68"/>
        <v>82.95</v>
      </c>
      <c r="F4379" s="220"/>
      <c r="G4379" s="220">
        <v>82.95</v>
      </c>
    </row>
    <row r="4380" spans="1:7">
      <c r="A4380" s="219">
        <v>42574</v>
      </c>
      <c r="B4380" s="212" t="s">
        <v>5667</v>
      </c>
      <c r="C4380" s="219" t="s">
        <v>65</v>
      </c>
      <c r="D4380" s="219" t="s">
        <v>285</v>
      </c>
      <c r="E4380" s="348">
        <f t="shared" si="68"/>
        <v>61.9</v>
      </c>
      <c r="F4380" s="220"/>
      <c r="G4380" s="220">
        <v>61.9</v>
      </c>
    </row>
    <row r="4381" spans="1:7">
      <c r="A4381" s="219">
        <v>13127</v>
      </c>
      <c r="B4381" s="212" t="s">
        <v>5668</v>
      </c>
      <c r="C4381" s="219" t="s">
        <v>65</v>
      </c>
      <c r="D4381" s="219" t="s">
        <v>285</v>
      </c>
      <c r="E4381" s="348">
        <f t="shared" si="68"/>
        <v>40.32</v>
      </c>
      <c r="F4381" s="220"/>
      <c r="G4381" s="220">
        <v>40.32</v>
      </c>
    </row>
    <row r="4382" spans="1:7">
      <c r="A4382" s="219">
        <v>13137</v>
      </c>
      <c r="B4382" s="212" t="s">
        <v>5669</v>
      </c>
      <c r="C4382" s="219" t="s">
        <v>65</v>
      </c>
      <c r="D4382" s="219" t="s">
        <v>285</v>
      </c>
      <c r="E4382" s="348">
        <f t="shared" si="68"/>
        <v>53.5</v>
      </c>
      <c r="F4382" s="220"/>
      <c r="G4382" s="220">
        <v>53.5</v>
      </c>
    </row>
    <row r="4383" spans="1:7">
      <c r="A4383" s="219">
        <v>20989</v>
      </c>
      <c r="B4383" s="212" t="s">
        <v>5670</v>
      </c>
      <c r="C4383" s="219" t="s">
        <v>65</v>
      </c>
      <c r="D4383" s="219" t="s">
        <v>285</v>
      </c>
      <c r="E4383" s="348">
        <f t="shared" si="68"/>
        <v>1916.9</v>
      </c>
      <c r="F4383" s="220"/>
      <c r="G4383" s="220">
        <v>1916.9</v>
      </c>
    </row>
    <row r="4384" spans="1:7">
      <c r="A4384" s="219">
        <v>21147</v>
      </c>
      <c r="B4384" s="212" t="s">
        <v>5671</v>
      </c>
      <c r="C4384" s="219" t="s">
        <v>65</v>
      </c>
      <c r="D4384" s="219" t="s">
        <v>285</v>
      </c>
      <c r="E4384" s="348">
        <f t="shared" si="68"/>
        <v>179.73</v>
      </c>
      <c r="F4384" s="220"/>
      <c r="G4384" s="220">
        <v>179.73</v>
      </c>
    </row>
    <row r="4385" spans="1:7">
      <c r="A4385" s="219">
        <v>21148</v>
      </c>
      <c r="B4385" s="212" t="s">
        <v>5672</v>
      </c>
      <c r="C4385" s="219" t="s">
        <v>65</v>
      </c>
      <c r="D4385" s="219" t="s">
        <v>1699</v>
      </c>
      <c r="E4385" s="348">
        <f t="shared" si="68"/>
        <v>110.93</v>
      </c>
      <c r="F4385" s="220"/>
      <c r="G4385" s="220">
        <v>110.93</v>
      </c>
    </row>
    <row r="4386" spans="1:7">
      <c r="A4386" s="219">
        <v>20984</v>
      </c>
      <c r="B4386" s="212" t="s">
        <v>5673</v>
      </c>
      <c r="C4386" s="219" t="s">
        <v>65</v>
      </c>
      <c r="D4386" s="219" t="s">
        <v>285</v>
      </c>
      <c r="E4386" s="348">
        <f t="shared" si="68"/>
        <v>3678.15</v>
      </c>
      <c r="F4386" s="220"/>
      <c r="G4386" s="220">
        <v>3678.15</v>
      </c>
    </row>
    <row r="4387" spans="1:7">
      <c r="A4387" s="219">
        <v>13042</v>
      </c>
      <c r="B4387" s="212" t="s">
        <v>5674</v>
      </c>
      <c r="C4387" s="219" t="s">
        <v>65</v>
      </c>
      <c r="D4387" s="219" t="s">
        <v>285</v>
      </c>
      <c r="E4387" s="348">
        <f t="shared" si="68"/>
        <v>2038.24</v>
      </c>
      <c r="F4387" s="220"/>
      <c r="G4387" s="220">
        <v>2038.24</v>
      </c>
    </row>
    <row r="4388" spans="1:7">
      <c r="A4388" s="219">
        <v>42576</v>
      </c>
      <c r="B4388" s="212" t="s">
        <v>5675</v>
      </c>
      <c r="C4388" s="219" t="s">
        <v>65</v>
      </c>
      <c r="D4388" s="219" t="s">
        <v>285</v>
      </c>
      <c r="E4388" s="348">
        <f t="shared" si="68"/>
        <v>226.28</v>
      </c>
      <c r="F4388" s="220"/>
      <c r="G4388" s="220">
        <v>226.28</v>
      </c>
    </row>
    <row r="4389" spans="1:7">
      <c r="A4389" s="219">
        <v>21150</v>
      </c>
      <c r="B4389" s="212" t="s">
        <v>5676</v>
      </c>
      <c r="C4389" s="219" t="s">
        <v>65</v>
      </c>
      <c r="D4389" s="219" t="s">
        <v>285</v>
      </c>
      <c r="E4389" s="348">
        <f t="shared" si="68"/>
        <v>55</v>
      </c>
      <c r="F4389" s="220"/>
      <c r="G4389" s="220">
        <v>55</v>
      </c>
    </row>
    <row r="4390" spans="1:7">
      <c r="A4390" s="219">
        <v>13141</v>
      </c>
      <c r="B4390" s="212" t="s">
        <v>5677</v>
      </c>
      <c r="C4390" s="219" t="s">
        <v>65</v>
      </c>
      <c r="D4390" s="219" t="s">
        <v>285</v>
      </c>
      <c r="E4390" s="348">
        <f t="shared" si="68"/>
        <v>69.3</v>
      </c>
      <c r="F4390" s="220"/>
      <c r="G4390" s="220">
        <v>69.3</v>
      </c>
    </row>
    <row r="4391" spans="1:7">
      <c r="A4391" s="219">
        <v>21151</v>
      </c>
      <c r="B4391" s="212" t="s">
        <v>5678</v>
      </c>
      <c r="C4391" s="219" t="s">
        <v>65</v>
      </c>
      <c r="D4391" s="219" t="s">
        <v>285</v>
      </c>
      <c r="E4391" s="348">
        <f t="shared" si="68"/>
        <v>329.24</v>
      </c>
      <c r="F4391" s="220"/>
      <c r="G4391" s="220">
        <v>329.24</v>
      </c>
    </row>
    <row r="4392" spans="1:7">
      <c r="A4392" s="219">
        <v>13142</v>
      </c>
      <c r="B4392" s="212" t="s">
        <v>5679</v>
      </c>
      <c r="C4392" s="219" t="s">
        <v>65</v>
      </c>
      <c r="D4392" s="219" t="s">
        <v>285</v>
      </c>
      <c r="E4392" s="348">
        <f t="shared" si="68"/>
        <v>470.67</v>
      </c>
      <c r="F4392" s="220"/>
      <c r="G4392" s="220">
        <v>470.67</v>
      </c>
    </row>
    <row r="4393" spans="1:7">
      <c r="A4393" s="219">
        <v>42577</v>
      </c>
      <c r="B4393" s="212" t="s">
        <v>5680</v>
      </c>
      <c r="C4393" s="219" t="s">
        <v>65</v>
      </c>
      <c r="D4393" s="219" t="s">
        <v>285</v>
      </c>
      <c r="E4393" s="348">
        <f t="shared" si="68"/>
        <v>516.46</v>
      </c>
      <c r="F4393" s="220"/>
      <c r="G4393" s="220">
        <v>516.46</v>
      </c>
    </row>
    <row r="4394" spans="1:7">
      <c r="A4394" s="219">
        <v>20994</v>
      </c>
      <c r="B4394" s="212" t="s">
        <v>5681</v>
      </c>
      <c r="C4394" s="219" t="s">
        <v>65</v>
      </c>
      <c r="D4394" s="219" t="s">
        <v>285</v>
      </c>
      <c r="E4394" s="348">
        <f t="shared" si="68"/>
        <v>887.43</v>
      </c>
      <c r="F4394" s="220"/>
      <c r="G4394" s="220">
        <v>887.43</v>
      </c>
    </row>
    <row r="4395" spans="1:7">
      <c r="A4395" s="219">
        <v>7672</v>
      </c>
      <c r="B4395" s="212" t="s">
        <v>5682</v>
      </c>
      <c r="C4395" s="219" t="s">
        <v>65</v>
      </c>
      <c r="D4395" s="219" t="s">
        <v>285</v>
      </c>
      <c r="E4395" s="348">
        <f t="shared" si="68"/>
        <v>581.36</v>
      </c>
      <c r="F4395" s="220"/>
      <c r="G4395" s="220">
        <v>581.36</v>
      </c>
    </row>
    <row r="4396" spans="1:7">
      <c r="A4396" s="219">
        <v>20995</v>
      </c>
      <c r="B4396" s="212" t="s">
        <v>5683</v>
      </c>
      <c r="C4396" s="219" t="s">
        <v>65</v>
      </c>
      <c r="D4396" s="219" t="s">
        <v>285</v>
      </c>
      <c r="E4396" s="348">
        <f t="shared" si="68"/>
        <v>1166.24</v>
      </c>
      <c r="F4396" s="220"/>
      <c r="G4396" s="220">
        <v>1166.24</v>
      </c>
    </row>
    <row r="4397" spans="1:7">
      <c r="A4397" s="219">
        <v>7690</v>
      </c>
      <c r="B4397" s="212" t="s">
        <v>5684</v>
      </c>
      <c r="C4397" s="219" t="s">
        <v>65</v>
      </c>
      <c r="D4397" s="219" t="s">
        <v>285</v>
      </c>
      <c r="E4397" s="348">
        <f t="shared" si="68"/>
        <v>674.51</v>
      </c>
      <c r="F4397" s="220"/>
      <c r="G4397" s="220">
        <v>674.51</v>
      </c>
    </row>
    <row r="4398" spans="1:7">
      <c r="A4398" s="219">
        <v>20980</v>
      </c>
      <c r="B4398" s="212" t="s">
        <v>5685</v>
      </c>
      <c r="C4398" s="219" t="s">
        <v>65</v>
      </c>
      <c r="D4398" s="219" t="s">
        <v>285</v>
      </c>
      <c r="E4398" s="348">
        <f t="shared" si="68"/>
        <v>735.83</v>
      </c>
      <c r="F4398" s="220"/>
      <c r="G4398" s="220">
        <v>735.83</v>
      </c>
    </row>
    <row r="4399" spans="1:7">
      <c r="A4399" s="219">
        <v>7661</v>
      </c>
      <c r="B4399" s="212" t="s">
        <v>5686</v>
      </c>
      <c r="C4399" s="219" t="s">
        <v>65</v>
      </c>
      <c r="D4399" s="219" t="s">
        <v>285</v>
      </c>
      <c r="E4399" s="348">
        <f t="shared" si="68"/>
        <v>875.34</v>
      </c>
      <c r="F4399" s="220"/>
      <c r="G4399" s="220">
        <v>875.34</v>
      </c>
    </row>
    <row r="4400" spans="1:7">
      <c r="A4400" s="219">
        <v>21016</v>
      </c>
      <c r="B4400" s="212" t="s">
        <v>5687</v>
      </c>
      <c r="C4400" s="219" t="s">
        <v>65</v>
      </c>
      <c r="D4400" s="219" t="s">
        <v>285</v>
      </c>
      <c r="E4400" s="348">
        <f t="shared" si="68"/>
        <v>163.79</v>
      </c>
      <c r="F4400" s="220"/>
      <c r="G4400" s="220">
        <v>163.79</v>
      </c>
    </row>
    <row r="4401" spans="1:7">
      <c r="A4401" s="219">
        <v>21008</v>
      </c>
      <c r="B4401" s="212" t="s">
        <v>5688</v>
      </c>
      <c r="C4401" s="219" t="s">
        <v>65</v>
      </c>
      <c r="D4401" s="219" t="s">
        <v>285</v>
      </c>
      <c r="E4401" s="348">
        <f t="shared" si="68"/>
        <v>19.13</v>
      </c>
      <c r="F4401" s="220"/>
      <c r="G4401" s="220">
        <v>19.13</v>
      </c>
    </row>
    <row r="4402" spans="1:7">
      <c r="A4402" s="219">
        <v>21009</v>
      </c>
      <c r="B4402" s="212" t="s">
        <v>1638</v>
      </c>
      <c r="C4402" s="219" t="s">
        <v>65</v>
      </c>
      <c r="D4402" s="219" t="s">
        <v>285</v>
      </c>
      <c r="E4402" s="348">
        <f t="shared" si="68"/>
        <v>24.91</v>
      </c>
      <c r="F4402" s="220"/>
      <c r="G4402" s="220">
        <v>24.91</v>
      </c>
    </row>
    <row r="4403" spans="1:7">
      <c r="A4403" s="219">
        <v>21010</v>
      </c>
      <c r="B4403" s="212" t="s">
        <v>1639</v>
      </c>
      <c r="C4403" s="219" t="s">
        <v>65</v>
      </c>
      <c r="D4403" s="219" t="s">
        <v>1699</v>
      </c>
      <c r="E4403" s="348">
        <f t="shared" si="68"/>
        <v>33.450000000000003</v>
      </c>
      <c r="F4403" s="220"/>
      <c r="G4403" s="220">
        <v>33.450000000000003</v>
      </c>
    </row>
    <row r="4404" spans="1:7">
      <c r="A4404" s="219">
        <v>21011</v>
      </c>
      <c r="B4404" s="212" t="s">
        <v>1640</v>
      </c>
      <c r="C4404" s="219" t="s">
        <v>65</v>
      </c>
      <c r="D4404" s="219" t="s">
        <v>285</v>
      </c>
      <c r="E4404" s="348">
        <f t="shared" si="68"/>
        <v>48.75</v>
      </c>
      <c r="F4404" s="220"/>
      <c r="G4404" s="220">
        <v>48.75</v>
      </c>
    </row>
    <row r="4405" spans="1:7">
      <c r="A4405" s="219">
        <v>21012</v>
      </c>
      <c r="B4405" s="212" t="s">
        <v>1641</v>
      </c>
      <c r="C4405" s="219" t="s">
        <v>65</v>
      </c>
      <c r="D4405" s="219" t="s">
        <v>285</v>
      </c>
      <c r="E4405" s="348">
        <f t="shared" si="68"/>
        <v>53.87</v>
      </c>
      <c r="F4405" s="220"/>
      <c r="G4405" s="220">
        <v>53.87</v>
      </c>
    </row>
    <row r="4406" spans="1:7">
      <c r="A4406" s="219">
        <v>21013</v>
      </c>
      <c r="B4406" s="212" t="s">
        <v>1649</v>
      </c>
      <c r="C4406" s="219" t="s">
        <v>65</v>
      </c>
      <c r="D4406" s="219" t="s">
        <v>285</v>
      </c>
      <c r="E4406" s="348">
        <f t="shared" si="68"/>
        <v>70.3</v>
      </c>
      <c r="F4406" s="220"/>
      <c r="G4406" s="220">
        <v>70.3</v>
      </c>
    </row>
    <row r="4407" spans="1:7">
      <c r="A4407" s="219">
        <v>21014</v>
      </c>
      <c r="B4407" s="212" t="s">
        <v>5689</v>
      </c>
      <c r="C4407" s="219" t="s">
        <v>65</v>
      </c>
      <c r="D4407" s="219" t="s">
        <v>285</v>
      </c>
      <c r="E4407" s="348">
        <f t="shared" si="68"/>
        <v>98.37</v>
      </c>
      <c r="F4407" s="220"/>
      <c r="G4407" s="220">
        <v>98.37</v>
      </c>
    </row>
    <row r="4408" spans="1:7">
      <c r="A4408" s="219">
        <v>21015</v>
      </c>
      <c r="B4408" s="212" t="s">
        <v>5690</v>
      </c>
      <c r="C4408" s="219" t="s">
        <v>65</v>
      </c>
      <c r="D4408" s="219" t="s">
        <v>285</v>
      </c>
      <c r="E4408" s="348">
        <f t="shared" si="68"/>
        <v>113.02</v>
      </c>
      <c r="F4408" s="220"/>
      <c r="G4408" s="220">
        <v>113.02</v>
      </c>
    </row>
    <row r="4409" spans="1:7">
      <c r="A4409" s="219">
        <v>40626</v>
      </c>
      <c r="B4409" s="212" t="s">
        <v>5691</v>
      </c>
      <c r="C4409" s="219" t="s">
        <v>65</v>
      </c>
      <c r="D4409" s="219" t="s">
        <v>285</v>
      </c>
      <c r="E4409" s="348">
        <f t="shared" si="68"/>
        <v>36.81</v>
      </c>
      <c r="F4409" s="220"/>
      <c r="G4409" s="220">
        <v>36.81</v>
      </c>
    </row>
    <row r="4410" spans="1:7">
      <c r="A4410" s="219">
        <v>7697</v>
      </c>
      <c r="B4410" s="212" t="s">
        <v>5692</v>
      </c>
      <c r="C4410" s="219" t="s">
        <v>65</v>
      </c>
      <c r="D4410" s="219" t="s">
        <v>285</v>
      </c>
      <c r="E4410" s="348">
        <f t="shared" si="68"/>
        <v>53.93</v>
      </c>
      <c r="F4410" s="220"/>
      <c r="G4410" s="220">
        <v>53.93</v>
      </c>
    </row>
    <row r="4411" spans="1:7">
      <c r="A4411" s="219">
        <v>7698</v>
      </c>
      <c r="B4411" s="212" t="s">
        <v>5693</v>
      </c>
      <c r="C4411" s="219" t="s">
        <v>65</v>
      </c>
      <c r="D4411" s="219" t="s">
        <v>285</v>
      </c>
      <c r="E4411" s="348">
        <f t="shared" si="68"/>
        <v>46.42</v>
      </c>
      <c r="F4411" s="220"/>
      <c r="G4411" s="220">
        <v>46.42</v>
      </c>
    </row>
    <row r="4412" spans="1:7">
      <c r="A4412" s="219">
        <v>7691</v>
      </c>
      <c r="B4412" s="212" t="s">
        <v>5694</v>
      </c>
      <c r="C4412" s="219" t="s">
        <v>65</v>
      </c>
      <c r="D4412" s="219" t="s">
        <v>285</v>
      </c>
      <c r="E4412" s="348">
        <f t="shared" si="68"/>
        <v>19.61</v>
      </c>
      <c r="F4412" s="220"/>
      <c r="G4412" s="220">
        <v>19.61</v>
      </c>
    </row>
    <row r="4413" spans="1:7">
      <c r="A4413" s="219">
        <v>7696</v>
      </c>
      <c r="B4413" s="212" t="s">
        <v>5695</v>
      </c>
      <c r="C4413" s="219" t="s">
        <v>65</v>
      </c>
      <c r="D4413" s="219" t="s">
        <v>285</v>
      </c>
      <c r="E4413" s="348">
        <f t="shared" si="68"/>
        <v>77.77</v>
      </c>
      <c r="F4413" s="220"/>
      <c r="G4413" s="220">
        <v>77.77</v>
      </c>
    </row>
    <row r="4414" spans="1:7">
      <c r="A4414" s="219">
        <v>7701</v>
      </c>
      <c r="B4414" s="212" t="s">
        <v>5696</v>
      </c>
      <c r="C4414" s="219" t="s">
        <v>65</v>
      </c>
      <c r="D4414" s="219" t="s">
        <v>285</v>
      </c>
      <c r="E4414" s="348">
        <f t="shared" si="68"/>
        <v>96.51</v>
      </c>
      <c r="F4414" s="220"/>
      <c r="G4414" s="220">
        <v>96.51</v>
      </c>
    </row>
    <row r="4415" spans="1:7">
      <c r="A4415" s="219">
        <v>7694</v>
      </c>
      <c r="B4415" s="212" t="s">
        <v>5697</v>
      </c>
      <c r="C4415" s="219" t="s">
        <v>65</v>
      </c>
      <c r="D4415" s="219" t="s">
        <v>285</v>
      </c>
      <c r="E4415" s="348">
        <f t="shared" si="68"/>
        <v>129.87</v>
      </c>
      <c r="F4415" s="220"/>
      <c r="G4415" s="220">
        <v>129.87</v>
      </c>
    </row>
    <row r="4416" spans="1:7">
      <c r="A4416" s="219">
        <v>7700</v>
      </c>
      <c r="B4416" s="212" t="s">
        <v>5698</v>
      </c>
      <c r="C4416" s="219" t="s">
        <v>65</v>
      </c>
      <c r="D4416" s="219" t="s">
        <v>285</v>
      </c>
      <c r="E4416" s="348">
        <f t="shared" si="68"/>
        <v>24.81</v>
      </c>
      <c r="F4416" s="220"/>
      <c r="G4416" s="220">
        <v>24.81</v>
      </c>
    </row>
    <row r="4417" spans="1:7">
      <c r="A4417" s="219">
        <v>7693</v>
      </c>
      <c r="B4417" s="212" t="s">
        <v>5699</v>
      </c>
      <c r="C4417" s="219" t="s">
        <v>65</v>
      </c>
      <c r="D4417" s="219" t="s">
        <v>285</v>
      </c>
      <c r="E4417" s="348">
        <f t="shared" si="68"/>
        <v>178.86</v>
      </c>
      <c r="F4417" s="220"/>
      <c r="G4417" s="220">
        <v>178.86</v>
      </c>
    </row>
    <row r="4418" spans="1:7">
      <c r="A4418" s="219">
        <v>7692</v>
      </c>
      <c r="B4418" s="212" t="s">
        <v>5700</v>
      </c>
      <c r="C4418" s="219" t="s">
        <v>65</v>
      </c>
      <c r="D4418" s="219" t="s">
        <v>285</v>
      </c>
      <c r="E4418" s="348">
        <f t="shared" si="68"/>
        <v>267.77999999999997</v>
      </c>
      <c r="F4418" s="220"/>
      <c r="G4418" s="220">
        <v>267.77999999999997</v>
      </c>
    </row>
    <row r="4419" spans="1:7">
      <c r="A4419" s="219">
        <v>7695</v>
      </c>
      <c r="B4419" s="212" t="s">
        <v>5701</v>
      </c>
      <c r="C4419" s="219" t="s">
        <v>65</v>
      </c>
      <c r="D4419" s="219" t="s">
        <v>285</v>
      </c>
      <c r="E4419" s="348">
        <f t="shared" si="68"/>
        <v>290.42</v>
      </c>
      <c r="F4419" s="220"/>
      <c r="G4419" s="220">
        <v>290.42</v>
      </c>
    </row>
    <row r="4420" spans="1:7">
      <c r="A4420" s="219">
        <v>13356</v>
      </c>
      <c r="B4420" s="212" t="s">
        <v>5702</v>
      </c>
      <c r="C4420" s="219" t="s">
        <v>65</v>
      </c>
      <c r="D4420" s="219" t="s">
        <v>285</v>
      </c>
      <c r="E4420" s="348">
        <f t="shared" si="68"/>
        <v>21.06</v>
      </c>
      <c r="F4420" s="220"/>
      <c r="G4420" s="220">
        <v>21.06</v>
      </c>
    </row>
    <row r="4421" spans="1:7">
      <c r="A4421" s="219">
        <v>36365</v>
      </c>
      <c r="B4421" s="212" t="s">
        <v>5703</v>
      </c>
      <c r="C4421" s="219" t="s">
        <v>65</v>
      </c>
      <c r="D4421" s="219" t="s">
        <v>285</v>
      </c>
      <c r="E4421" s="348">
        <f t="shared" si="68"/>
        <v>40.4</v>
      </c>
      <c r="F4421" s="220">
        <v>40.4</v>
      </c>
      <c r="G4421" s="220">
        <v>43.17</v>
      </c>
    </row>
    <row r="4422" spans="1:7">
      <c r="A4422" s="219">
        <v>41930</v>
      </c>
      <c r="B4422" s="212" t="s">
        <v>5704</v>
      </c>
      <c r="C4422" s="219" t="s">
        <v>65</v>
      </c>
      <c r="D4422" s="219" t="s">
        <v>285</v>
      </c>
      <c r="E4422" s="348">
        <f t="shared" si="68"/>
        <v>134.55000000000001</v>
      </c>
      <c r="F4422" s="220">
        <v>134.55000000000001</v>
      </c>
      <c r="G4422" s="220">
        <v>143.79</v>
      </c>
    </row>
    <row r="4423" spans="1:7">
      <c r="A4423" s="219">
        <v>41931</v>
      </c>
      <c r="B4423" s="212" t="s">
        <v>5705</v>
      </c>
      <c r="C4423" s="219" t="s">
        <v>65</v>
      </c>
      <c r="D4423" s="219" t="s">
        <v>285</v>
      </c>
      <c r="E4423" s="348">
        <f t="shared" si="68"/>
        <v>210.74</v>
      </c>
      <c r="F4423" s="220">
        <v>210.74</v>
      </c>
      <c r="G4423" s="220">
        <v>225.21</v>
      </c>
    </row>
    <row r="4424" spans="1:7">
      <c r="A4424" s="219">
        <v>41932</v>
      </c>
      <c r="B4424" s="212" t="s">
        <v>5706</v>
      </c>
      <c r="C4424" s="219" t="s">
        <v>65</v>
      </c>
      <c r="D4424" s="219" t="s">
        <v>285</v>
      </c>
      <c r="E4424" s="348">
        <f t="shared" si="68"/>
        <v>324.37</v>
      </c>
      <c r="F4424" s="220">
        <v>324.37</v>
      </c>
      <c r="G4424" s="220">
        <v>346.64</v>
      </c>
    </row>
    <row r="4425" spans="1:7">
      <c r="A4425" s="219">
        <v>41933</v>
      </c>
      <c r="B4425" s="212" t="s">
        <v>5707</v>
      </c>
      <c r="C4425" s="219" t="s">
        <v>65</v>
      </c>
      <c r="D4425" s="219" t="s">
        <v>285</v>
      </c>
      <c r="E4425" s="348">
        <f t="shared" si="68"/>
        <v>458.41</v>
      </c>
      <c r="F4425" s="220">
        <v>458.41</v>
      </c>
      <c r="G4425" s="220">
        <v>489.89</v>
      </c>
    </row>
    <row r="4426" spans="1:7">
      <c r="A4426" s="219">
        <v>41934</v>
      </c>
      <c r="B4426" s="212" t="s">
        <v>5708</v>
      </c>
      <c r="C4426" s="219" t="s">
        <v>65</v>
      </c>
      <c r="D4426" s="219" t="s">
        <v>285</v>
      </c>
      <c r="E4426" s="348">
        <f t="shared" si="68"/>
        <v>533.87</v>
      </c>
      <c r="F4426" s="220">
        <v>533.87</v>
      </c>
      <c r="G4426" s="220">
        <v>570.53</v>
      </c>
    </row>
    <row r="4427" spans="1:7">
      <c r="A4427" s="219">
        <v>41936</v>
      </c>
      <c r="B4427" s="212" t="s">
        <v>5709</v>
      </c>
      <c r="C4427" s="219" t="s">
        <v>65</v>
      </c>
      <c r="D4427" s="219" t="s">
        <v>285</v>
      </c>
      <c r="E4427" s="348">
        <f t="shared" si="68"/>
        <v>79.23</v>
      </c>
      <c r="F4427" s="220">
        <v>79.23</v>
      </c>
      <c r="G4427" s="220">
        <v>84.67</v>
      </c>
    </row>
    <row r="4428" spans="1:7">
      <c r="A4428" s="219">
        <v>44812</v>
      </c>
      <c r="B4428" s="212" t="s">
        <v>5710</v>
      </c>
      <c r="C4428" s="219" t="s">
        <v>65</v>
      </c>
      <c r="D4428" s="219" t="s">
        <v>285</v>
      </c>
      <c r="E4428" s="348">
        <f t="shared" ref="E4428:E4491" si="69">IF(F4428=0,G4428,F4428)</f>
        <v>348.61</v>
      </c>
      <c r="F4428" s="220">
        <v>348.61</v>
      </c>
      <c r="G4428" s="220">
        <v>484.57</v>
      </c>
    </row>
    <row r="4429" spans="1:7">
      <c r="A4429" s="219">
        <v>41785</v>
      </c>
      <c r="B4429" s="212" t="s">
        <v>5711</v>
      </c>
      <c r="C4429" s="219" t="s">
        <v>65</v>
      </c>
      <c r="D4429" s="219" t="s">
        <v>285</v>
      </c>
      <c r="E4429" s="348">
        <f t="shared" si="69"/>
        <v>1291.94</v>
      </c>
      <c r="F4429" s="220">
        <v>1291.94</v>
      </c>
      <c r="G4429" s="220">
        <v>1795.8</v>
      </c>
    </row>
    <row r="4430" spans="1:7">
      <c r="A4430" s="219">
        <v>41781</v>
      </c>
      <c r="B4430" s="212" t="s">
        <v>5712</v>
      </c>
      <c r="C4430" s="219" t="s">
        <v>65</v>
      </c>
      <c r="D4430" s="219" t="s">
        <v>285</v>
      </c>
      <c r="E4430" s="348">
        <f t="shared" si="69"/>
        <v>233.28</v>
      </c>
      <c r="F4430" s="220">
        <v>233.28</v>
      </c>
      <c r="G4430" s="220">
        <v>324.26</v>
      </c>
    </row>
    <row r="4431" spans="1:7">
      <c r="A4431" s="219">
        <v>41783</v>
      </c>
      <c r="B4431" s="212" t="s">
        <v>5713</v>
      </c>
      <c r="C4431" s="219" t="s">
        <v>65</v>
      </c>
      <c r="D4431" s="219" t="s">
        <v>285</v>
      </c>
      <c r="E4431" s="348">
        <f t="shared" si="69"/>
        <v>838.66</v>
      </c>
      <c r="F4431" s="220">
        <v>838.66</v>
      </c>
      <c r="G4431" s="220">
        <v>1165.74</v>
      </c>
    </row>
    <row r="4432" spans="1:7">
      <c r="A4432" s="219">
        <v>41786</v>
      </c>
      <c r="B4432" s="212" t="s">
        <v>5714</v>
      </c>
      <c r="C4432" s="219" t="s">
        <v>65</v>
      </c>
      <c r="D4432" s="219" t="s">
        <v>285</v>
      </c>
      <c r="E4432" s="348">
        <f t="shared" si="69"/>
        <v>1785.54</v>
      </c>
      <c r="F4432" s="220">
        <v>1785.54</v>
      </c>
      <c r="G4432" s="220">
        <v>2481.9</v>
      </c>
    </row>
    <row r="4433" spans="1:7">
      <c r="A4433" s="219">
        <v>41779</v>
      </c>
      <c r="B4433" s="212" t="s">
        <v>5715</v>
      </c>
      <c r="C4433" s="219" t="s">
        <v>65</v>
      </c>
      <c r="D4433" s="219" t="s">
        <v>285</v>
      </c>
      <c r="E4433" s="348">
        <f t="shared" si="69"/>
        <v>91.87</v>
      </c>
      <c r="F4433" s="220">
        <v>91.87</v>
      </c>
      <c r="G4433" s="220">
        <v>127.7</v>
      </c>
    </row>
    <row r="4434" spans="1:7">
      <c r="A4434" s="219">
        <v>41780</v>
      </c>
      <c r="B4434" s="212" t="s">
        <v>5716</v>
      </c>
      <c r="C4434" s="219" t="s">
        <v>65</v>
      </c>
      <c r="D4434" s="219" t="s">
        <v>285</v>
      </c>
      <c r="E4434" s="348">
        <f t="shared" si="69"/>
        <v>143.94</v>
      </c>
      <c r="F4434" s="220">
        <v>143.94</v>
      </c>
      <c r="G4434" s="220">
        <v>200.07</v>
      </c>
    </row>
    <row r="4435" spans="1:7">
      <c r="A4435" s="219">
        <v>41782</v>
      </c>
      <c r="B4435" s="212" t="s">
        <v>5717</v>
      </c>
      <c r="C4435" s="219" t="s">
        <v>65</v>
      </c>
      <c r="D4435" s="219" t="s">
        <v>285</v>
      </c>
      <c r="E4435" s="348">
        <f t="shared" si="69"/>
        <v>515.61</v>
      </c>
      <c r="F4435" s="220">
        <v>515.61</v>
      </c>
      <c r="G4435" s="220">
        <v>716.7</v>
      </c>
    </row>
    <row r="4436" spans="1:7">
      <c r="A4436" s="219">
        <v>38130</v>
      </c>
      <c r="B4436" s="212" t="s">
        <v>5718</v>
      </c>
      <c r="C4436" s="219" t="s">
        <v>65</v>
      </c>
      <c r="D4436" s="219" t="s">
        <v>285</v>
      </c>
      <c r="E4436" s="348">
        <f t="shared" si="69"/>
        <v>40.78</v>
      </c>
      <c r="F4436" s="220">
        <v>40.78</v>
      </c>
      <c r="G4436" s="220">
        <v>44.45</v>
      </c>
    </row>
    <row r="4437" spans="1:7">
      <c r="A4437" s="219">
        <v>44260</v>
      </c>
      <c r="B4437" s="212" t="s">
        <v>5719</v>
      </c>
      <c r="C4437" s="219" t="s">
        <v>65</v>
      </c>
      <c r="D4437" s="219" t="s">
        <v>285</v>
      </c>
      <c r="E4437" s="348">
        <f t="shared" si="69"/>
        <v>386.02</v>
      </c>
      <c r="F4437" s="220">
        <v>386.02</v>
      </c>
      <c r="G4437" s="220">
        <v>420.71</v>
      </c>
    </row>
    <row r="4438" spans="1:7">
      <c r="A4438" s="219">
        <v>21123</v>
      </c>
      <c r="B4438" s="212" t="s">
        <v>5720</v>
      </c>
      <c r="C4438" s="219" t="s">
        <v>65</v>
      </c>
      <c r="D4438" s="219" t="s">
        <v>1699</v>
      </c>
      <c r="E4438" s="348">
        <f t="shared" si="69"/>
        <v>11.35</v>
      </c>
      <c r="F4438" s="220">
        <v>11.35</v>
      </c>
      <c r="G4438" s="220">
        <v>12.37</v>
      </c>
    </row>
    <row r="4439" spans="1:7">
      <c r="A4439" s="219">
        <v>21124</v>
      </c>
      <c r="B4439" s="212" t="s">
        <v>5721</v>
      </c>
      <c r="C4439" s="219" t="s">
        <v>65</v>
      </c>
      <c r="D4439" s="219" t="s">
        <v>285</v>
      </c>
      <c r="E4439" s="348">
        <f t="shared" si="69"/>
        <v>18.13</v>
      </c>
      <c r="F4439" s="220">
        <v>18.13</v>
      </c>
      <c r="G4439" s="220">
        <v>19.760000000000002</v>
      </c>
    </row>
    <row r="4440" spans="1:7">
      <c r="A4440" s="219">
        <v>21125</v>
      </c>
      <c r="B4440" s="212" t="s">
        <v>5722</v>
      </c>
      <c r="C4440" s="219" t="s">
        <v>65</v>
      </c>
      <c r="D4440" s="219" t="s">
        <v>285</v>
      </c>
      <c r="E4440" s="348">
        <f t="shared" si="69"/>
        <v>31.23</v>
      </c>
      <c r="F4440" s="220">
        <v>31.23</v>
      </c>
      <c r="G4440" s="220">
        <v>34.03</v>
      </c>
    </row>
    <row r="4441" spans="1:7">
      <c r="A4441" s="219">
        <v>38028</v>
      </c>
      <c r="B4441" s="212" t="s">
        <v>5723</v>
      </c>
      <c r="C4441" s="219" t="s">
        <v>65</v>
      </c>
      <c r="D4441" s="219" t="s">
        <v>285</v>
      </c>
      <c r="E4441" s="348">
        <f t="shared" si="69"/>
        <v>54.6</v>
      </c>
      <c r="F4441" s="220">
        <v>54.6</v>
      </c>
      <c r="G4441" s="220">
        <v>59.51</v>
      </c>
    </row>
    <row r="4442" spans="1:7">
      <c r="A4442" s="219">
        <v>38029</v>
      </c>
      <c r="B4442" s="212" t="s">
        <v>5724</v>
      </c>
      <c r="C4442" s="219" t="s">
        <v>65</v>
      </c>
      <c r="D4442" s="219" t="s">
        <v>285</v>
      </c>
      <c r="E4442" s="348">
        <f t="shared" si="69"/>
        <v>79.92</v>
      </c>
      <c r="F4442" s="220">
        <v>79.92</v>
      </c>
      <c r="G4442" s="220">
        <v>87.1</v>
      </c>
    </row>
    <row r="4443" spans="1:7">
      <c r="A4443" s="219">
        <v>38030</v>
      </c>
      <c r="B4443" s="212" t="s">
        <v>5725</v>
      </c>
      <c r="C4443" s="219" t="s">
        <v>65</v>
      </c>
      <c r="D4443" s="219" t="s">
        <v>285</v>
      </c>
      <c r="E4443" s="348">
        <f t="shared" si="69"/>
        <v>129.22</v>
      </c>
      <c r="F4443" s="220">
        <v>129.22</v>
      </c>
      <c r="G4443" s="220">
        <v>140.84</v>
      </c>
    </row>
    <row r="4444" spans="1:7">
      <c r="A4444" s="219">
        <v>38031</v>
      </c>
      <c r="B4444" s="212" t="s">
        <v>5726</v>
      </c>
      <c r="C4444" s="219" t="s">
        <v>65</v>
      </c>
      <c r="D4444" s="219" t="s">
        <v>285</v>
      </c>
      <c r="E4444" s="348">
        <f t="shared" si="69"/>
        <v>202.83</v>
      </c>
      <c r="F4444" s="220">
        <v>202.83</v>
      </c>
      <c r="G4444" s="220">
        <v>221.06</v>
      </c>
    </row>
    <row r="4445" spans="1:7">
      <c r="A4445" s="219">
        <v>39735</v>
      </c>
      <c r="B4445" s="212" t="s">
        <v>5727</v>
      </c>
      <c r="C4445" s="219" t="s">
        <v>65</v>
      </c>
      <c r="D4445" s="219" t="s">
        <v>285</v>
      </c>
      <c r="E4445" s="348">
        <f t="shared" si="69"/>
        <v>55.44</v>
      </c>
      <c r="F4445" s="220"/>
      <c r="G4445" s="220">
        <v>55.44</v>
      </c>
    </row>
    <row r="4446" spans="1:7">
      <c r="A4446" s="219">
        <v>39734</v>
      </c>
      <c r="B4446" s="212" t="s">
        <v>5728</v>
      </c>
      <c r="C4446" s="219" t="s">
        <v>65</v>
      </c>
      <c r="D4446" s="219" t="s">
        <v>285</v>
      </c>
      <c r="E4446" s="348">
        <f t="shared" si="69"/>
        <v>65.760000000000005</v>
      </c>
      <c r="F4446" s="220"/>
      <c r="G4446" s="220">
        <v>65.760000000000005</v>
      </c>
    </row>
    <row r="4447" spans="1:7">
      <c r="A4447" s="219">
        <v>39736</v>
      </c>
      <c r="B4447" s="212" t="s">
        <v>5729</v>
      </c>
      <c r="C4447" s="219" t="s">
        <v>65</v>
      </c>
      <c r="D4447" s="219" t="s">
        <v>285</v>
      </c>
      <c r="E4447" s="348">
        <f t="shared" si="69"/>
        <v>75.05</v>
      </c>
      <c r="F4447" s="220"/>
      <c r="G4447" s="220">
        <v>75.05</v>
      </c>
    </row>
    <row r="4448" spans="1:7">
      <c r="A4448" s="219">
        <v>39739</v>
      </c>
      <c r="B4448" s="212" t="s">
        <v>5730</v>
      </c>
      <c r="C4448" s="219" t="s">
        <v>65</v>
      </c>
      <c r="D4448" s="219" t="s">
        <v>285</v>
      </c>
      <c r="E4448" s="348">
        <f t="shared" si="69"/>
        <v>51.9</v>
      </c>
      <c r="F4448" s="220"/>
      <c r="G4448" s="220">
        <v>51.9</v>
      </c>
    </row>
    <row r="4449" spans="1:7">
      <c r="A4449" s="219">
        <v>39737</v>
      </c>
      <c r="B4449" s="212" t="s">
        <v>1613</v>
      </c>
      <c r="C4449" s="219" t="s">
        <v>65</v>
      </c>
      <c r="D4449" s="219" t="s">
        <v>285</v>
      </c>
      <c r="E4449" s="348">
        <f t="shared" si="69"/>
        <v>10.09</v>
      </c>
      <c r="F4449" s="220"/>
      <c r="G4449" s="220">
        <v>10.09</v>
      </c>
    </row>
    <row r="4450" spans="1:7">
      <c r="A4450" s="219">
        <v>39738</v>
      </c>
      <c r="B4450" s="212" t="s">
        <v>1607</v>
      </c>
      <c r="C4450" s="219" t="s">
        <v>65</v>
      </c>
      <c r="D4450" s="219" t="s">
        <v>285</v>
      </c>
      <c r="E4450" s="348">
        <f t="shared" si="69"/>
        <v>3.65</v>
      </c>
      <c r="F4450" s="220"/>
      <c r="G4450" s="220">
        <v>3.65</v>
      </c>
    </row>
    <row r="4451" spans="1:7">
      <c r="A4451" s="219">
        <v>39733</v>
      </c>
      <c r="B4451" s="212" t="s">
        <v>5731</v>
      </c>
      <c r="C4451" s="219" t="s">
        <v>65</v>
      </c>
      <c r="D4451" s="219" t="s">
        <v>285</v>
      </c>
      <c r="E4451" s="348">
        <f t="shared" si="69"/>
        <v>89.82</v>
      </c>
      <c r="F4451" s="220"/>
      <c r="G4451" s="220">
        <v>89.82</v>
      </c>
    </row>
    <row r="4452" spans="1:7">
      <c r="A4452" s="219">
        <v>39854</v>
      </c>
      <c r="B4452" s="212" t="s">
        <v>5732</v>
      </c>
      <c r="C4452" s="219" t="s">
        <v>65</v>
      </c>
      <c r="D4452" s="219" t="s">
        <v>285</v>
      </c>
      <c r="E4452" s="348">
        <f t="shared" si="69"/>
        <v>91.09</v>
      </c>
      <c r="F4452" s="220"/>
      <c r="G4452" s="220">
        <v>91.09</v>
      </c>
    </row>
    <row r="4453" spans="1:7">
      <c r="A4453" s="219">
        <v>39740</v>
      </c>
      <c r="B4453" s="212" t="s">
        <v>5733</v>
      </c>
      <c r="C4453" s="219" t="s">
        <v>65</v>
      </c>
      <c r="D4453" s="219" t="s">
        <v>285</v>
      </c>
      <c r="E4453" s="348">
        <f t="shared" si="69"/>
        <v>49.84</v>
      </c>
      <c r="F4453" s="220"/>
      <c r="G4453" s="220">
        <v>49.84</v>
      </c>
    </row>
    <row r="4454" spans="1:7">
      <c r="A4454" s="219">
        <v>39741</v>
      </c>
      <c r="B4454" s="212" t="s">
        <v>5734</v>
      </c>
      <c r="C4454" s="219" t="s">
        <v>65</v>
      </c>
      <c r="D4454" s="219" t="s">
        <v>285</v>
      </c>
      <c r="E4454" s="348">
        <f t="shared" si="69"/>
        <v>9.18</v>
      </c>
      <c r="F4454" s="220"/>
      <c r="G4454" s="220">
        <v>9.18</v>
      </c>
    </row>
    <row r="4455" spans="1:7">
      <c r="A4455" s="219">
        <v>39853</v>
      </c>
      <c r="B4455" s="212" t="s">
        <v>1615</v>
      </c>
      <c r="C4455" s="219" t="s">
        <v>65</v>
      </c>
      <c r="D4455" s="219" t="s">
        <v>285</v>
      </c>
      <c r="E4455" s="348">
        <f t="shared" si="69"/>
        <v>12.06</v>
      </c>
      <c r="F4455" s="220"/>
      <c r="G4455" s="220">
        <v>12.06</v>
      </c>
    </row>
    <row r="4456" spans="1:7">
      <c r="A4456" s="219">
        <v>39742</v>
      </c>
      <c r="B4456" s="212" t="s">
        <v>5735</v>
      </c>
      <c r="C4456" s="219" t="s">
        <v>65</v>
      </c>
      <c r="D4456" s="219" t="s">
        <v>285</v>
      </c>
      <c r="E4456" s="348">
        <f t="shared" si="69"/>
        <v>40.06</v>
      </c>
      <c r="F4456" s="220"/>
      <c r="G4456" s="220">
        <v>40.06</v>
      </c>
    </row>
    <row r="4457" spans="1:7">
      <c r="A4457" s="219">
        <v>39751</v>
      </c>
      <c r="B4457" s="212" t="s">
        <v>5736</v>
      </c>
      <c r="C4457" s="219" t="s">
        <v>65</v>
      </c>
      <c r="D4457" s="219" t="s">
        <v>285</v>
      </c>
      <c r="E4457" s="348">
        <f t="shared" si="69"/>
        <v>176.28</v>
      </c>
      <c r="F4457" s="220"/>
      <c r="G4457" s="220">
        <v>176.28</v>
      </c>
    </row>
    <row r="4458" spans="1:7">
      <c r="A4458" s="219">
        <v>39750</v>
      </c>
      <c r="B4458" s="212" t="s">
        <v>5737</v>
      </c>
      <c r="C4458" s="219" t="s">
        <v>65</v>
      </c>
      <c r="D4458" s="219" t="s">
        <v>285</v>
      </c>
      <c r="E4458" s="348">
        <f t="shared" si="69"/>
        <v>146.52000000000001</v>
      </c>
      <c r="F4458" s="220"/>
      <c r="G4458" s="220">
        <v>146.52000000000001</v>
      </c>
    </row>
    <row r="4459" spans="1:7">
      <c r="A4459" s="219">
        <v>39749</v>
      </c>
      <c r="B4459" s="212" t="s">
        <v>5738</v>
      </c>
      <c r="C4459" s="219" t="s">
        <v>65</v>
      </c>
      <c r="D4459" s="219" t="s">
        <v>285</v>
      </c>
      <c r="E4459" s="348">
        <f t="shared" si="69"/>
        <v>97.01</v>
      </c>
      <c r="F4459" s="220"/>
      <c r="G4459" s="220">
        <v>97.01</v>
      </c>
    </row>
    <row r="4460" spans="1:7">
      <c r="A4460" s="219">
        <v>39747</v>
      </c>
      <c r="B4460" s="212" t="s">
        <v>5739</v>
      </c>
      <c r="C4460" s="219" t="s">
        <v>65</v>
      </c>
      <c r="D4460" s="219" t="s">
        <v>285</v>
      </c>
      <c r="E4460" s="348">
        <f t="shared" si="69"/>
        <v>47.13</v>
      </c>
      <c r="F4460" s="220"/>
      <c r="G4460" s="220">
        <v>47.13</v>
      </c>
    </row>
    <row r="4461" spans="1:7">
      <c r="A4461" s="219">
        <v>39753</v>
      </c>
      <c r="B4461" s="212" t="s">
        <v>5740</v>
      </c>
      <c r="C4461" s="219" t="s">
        <v>65</v>
      </c>
      <c r="D4461" s="219" t="s">
        <v>285</v>
      </c>
      <c r="E4461" s="348">
        <f t="shared" si="69"/>
        <v>324.48</v>
      </c>
      <c r="F4461" s="220"/>
      <c r="G4461" s="220">
        <v>324.48</v>
      </c>
    </row>
    <row r="4462" spans="1:7">
      <c r="A4462" s="219">
        <v>39752</v>
      </c>
      <c r="B4462" s="212" t="s">
        <v>5741</v>
      </c>
      <c r="C4462" s="219" t="s">
        <v>65</v>
      </c>
      <c r="D4462" s="219" t="s">
        <v>285</v>
      </c>
      <c r="E4462" s="348">
        <f t="shared" si="69"/>
        <v>250.83</v>
      </c>
      <c r="F4462" s="220"/>
      <c r="G4462" s="220">
        <v>250.83</v>
      </c>
    </row>
    <row r="4463" spans="1:7">
      <c r="A4463" s="219">
        <v>39754</v>
      </c>
      <c r="B4463" s="212" t="s">
        <v>5742</v>
      </c>
      <c r="C4463" s="219" t="s">
        <v>65</v>
      </c>
      <c r="D4463" s="219" t="s">
        <v>285</v>
      </c>
      <c r="E4463" s="348">
        <f t="shared" si="69"/>
        <v>478.05</v>
      </c>
      <c r="F4463" s="220"/>
      <c r="G4463" s="220">
        <v>478.05</v>
      </c>
    </row>
    <row r="4464" spans="1:7">
      <c r="A4464" s="219">
        <v>39748</v>
      </c>
      <c r="B4464" s="212" t="s">
        <v>5743</v>
      </c>
      <c r="C4464" s="219" t="s">
        <v>65</v>
      </c>
      <c r="D4464" s="219" t="s">
        <v>285</v>
      </c>
      <c r="E4464" s="348">
        <f t="shared" si="69"/>
        <v>76.260000000000005</v>
      </c>
      <c r="F4464" s="220"/>
      <c r="G4464" s="220">
        <v>76.260000000000005</v>
      </c>
    </row>
    <row r="4465" spans="1:7">
      <c r="A4465" s="219">
        <v>39755</v>
      </c>
      <c r="B4465" s="212" t="s">
        <v>5744</v>
      </c>
      <c r="C4465" s="219" t="s">
        <v>65</v>
      </c>
      <c r="D4465" s="219" t="s">
        <v>285</v>
      </c>
      <c r="E4465" s="348">
        <f t="shared" si="69"/>
        <v>724.84</v>
      </c>
      <c r="F4465" s="220"/>
      <c r="G4465" s="220">
        <v>724.84</v>
      </c>
    </row>
    <row r="4466" spans="1:7">
      <c r="A4466" s="219">
        <v>12742</v>
      </c>
      <c r="B4466" s="212" t="s">
        <v>5745</v>
      </c>
      <c r="C4466" s="219" t="s">
        <v>65</v>
      </c>
      <c r="D4466" s="219" t="s">
        <v>285</v>
      </c>
      <c r="E4466" s="348">
        <f t="shared" si="69"/>
        <v>573.95000000000005</v>
      </c>
      <c r="F4466" s="220"/>
      <c r="G4466" s="220">
        <v>573.95000000000005</v>
      </c>
    </row>
    <row r="4467" spans="1:7">
      <c r="A4467" s="219">
        <v>12713</v>
      </c>
      <c r="B4467" s="212" t="s">
        <v>5746</v>
      </c>
      <c r="C4467" s="219" t="s">
        <v>65</v>
      </c>
      <c r="D4467" s="219" t="s">
        <v>1699</v>
      </c>
      <c r="E4467" s="348">
        <f t="shared" si="69"/>
        <v>30.44</v>
      </c>
      <c r="F4467" s="220"/>
      <c r="G4467" s="220">
        <v>30.44</v>
      </c>
    </row>
    <row r="4468" spans="1:7">
      <c r="A4468" s="219">
        <v>12743</v>
      </c>
      <c r="B4468" s="212" t="s">
        <v>5747</v>
      </c>
      <c r="C4468" s="219" t="s">
        <v>65</v>
      </c>
      <c r="D4468" s="219" t="s">
        <v>285</v>
      </c>
      <c r="E4468" s="348">
        <f t="shared" si="69"/>
        <v>52.36</v>
      </c>
      <c r="F4468" s="220"/>
      <c r="G4468" s="220">
        <v>52.36</v>
      </c>
    </row>
    <row r="4469" spans="1:7">
      <c r="A4469" s="219">
        <v>12744</v>
      </c>
      <c r="B4469" s="212" t="s">
        <v>5748</v>
      </c>
      <c r="C4469" s="219" t="s">
        <v>65</v>
      </c>
      <c r="D4469" s="219" t="s">
        <v>285</v>
      </c>
      <c r="E4469" s="348">
        <f t="shared" si="69"/>
        <v>66.459999999999994</v>
      </c>
      <c r="F4469" s="220"/>
      <c r="G4469" s="220">
        <v>66.459999999999994</v>
      </c>
    </row>
    <row r="4470" spans="1:7">
      <c r="A4470" s="219">
        <v>12745</v>
      </c>
      <c r="B4470" s="212" t="s">
        <v>5749</v>
      </c>
      <c r="C4470" s="219" t="s">
        <v>65</v>
      </c>
      <c r="D4470" s="219" t="s">
        <v>285</v>
      </c>
      <c r="E4470" s="348">
        <f t="shared" si="69"/>
        <v>96.51</v>
      </c>
      <c r="F4470" s="220"/>
      <c r="G4470" s="220">
        <v>96.51</v>
      </c>
    </row>
    <row r="4471" spans="1:7">
      <c r="A4471" s="219">
        <v>12746</v>
      </c>
      <c r="B4471" s="212" t="s">
        <v>5750</v>
      </c>
      <c r="C4471" s="219" t="s">
        <v>65</v>
      </c>
      <c r="D4471" s="219" t="s">
        <v>285</v>
      </c>
      <c r="E4471" s="348">
        <f t="shared" si="69"/>
        <v>130.32</v>
      </c>
      <c r="F4471" s="220"/>
      <c r="G4471" s="220">
        <v>130.32</v>
      </c>
    </row>
    <row r="4472" spans="1:7">
      <c r="A4472" s="219">
        <v>12747</v>
      </c>
      <c r="B4472" s="212" t="s">
        <v>5751</v>
      </c>
      <c r="C4472" s="219" t="s">
        <v>65</v>
      </c>
      <c r="D4472" s="219" t="s">
        <v>285</v>
      </c>
      <c r="E4472" s="348">
        <f t="shared" si="69"/>
        <v>189</v>
      </c>
      <c r="F4472" s="220"/>
      <c r="G4472" s="220">
        <v>189</v>
      </c>
    </row>
    <row r="4473" spans="1:7">
      <c r="A4473" s="219">
        <v>12748</v>
      </c>
      <c r="B4473" s="212" t="s">
        <v>5752</v>
      </c>
      <c r="C4473" s="219" t="s">
        <v>65</v>
      </c>
      <c r="D4473" s="219" t="s">
        <v>285</v>
      </c>
      <c r="E4473" s="348">
        <f t="shared" si="69"/>
        <v>266.26</v>
      </c>
      <c r="F4473" s="220"/>
      <c r="G4473" s="220">
        <v>266.26</v>
      </c>
    </row>
    <row r="4474" spans="1:7">
      <c r="A4474" s="219">
        <v>12749</v>
      </c>
      <c r="B4474" s="212" t="s">
        <v>5753</v>
      </c>
      <c r="C4474" s="219" t="s">
        <v>65</v>
      </c>
      <c r="D4474" s="219" t="s">
        <v>285</v>
      </c>
      <c r="E4474" s="348">
        <f t="shared" si="69"/>
        <v>389.23</v>
      </c>
      <c r="F4474" s="220"/>
      <c r="G4474" s="220">
        <v>389.23</v>
      </c>
    </row>
    <row r="4475" spans="1:7">
      <c r="A4475" s="219">
        <v>39660</v>
      </c>
      <c r="B4475" s="212" t="s">
        <v>1612</v>
      </c>
      <c r="C4475" s="219" t="s">
        <v>65</v>
      </c>
      <c r="D4475" s="219" t="s">
        <v>285</v>
      </c>
      <c r="E4475" s="348">
        <f t="shared" si="69"/>
        <v>40.1</v>
      </c>
      <c r="F4475" s="220"/>
      <c r="G4475" s="220">
        <v>40.1</v>
      </c>
    </row>
    <row r="4476" spans="1:7">
      <c r="A4476" s="219">
        <v>39662</v>
      </c>
      <c r="B4476" s="212" t="s">
        <v>1606</v>
      </c>
      <c r="C4476" s="219" t="s">
        <v>65</v>
      </c>
      <c r="D4476" s="219" t="s">
        <v>285</v>
      </c>
      <c r="E4476" s="348">
        <f t="shared" si="69"/>
        <v>19.22</v>
      </c>
      <c r="F4476" s="220"/>
      <c r="G4476" s="220">
        <v>19.22</v>
      </c>
    </row>
    <row r="4477" spans="1:7">
      <c r="A4477" s="219">
        <v>39661</v>
      </c>
      <c r="B4477" s="212" t="s">
        <v>5754</v>
      </c>
      <c r="C4477" s="219" t="s">
        <v>65</v>
      </c>
      <c r="D4477" s="219" t="s">
        <v>285</v>
      </c>
      <c r="E4477" s="348">
        <f t="shared" si="69"/>
        <v>13.11</v>
      </c>
      <c r="F4477" s="220"/>
      <c r="G4477" s="220">
        <v>13.11</v>
      </c>
    </row>
    <row r="4478" spans="1:7">
      <c r="A4478" s="219">
        <v>39666</v>
      </c>
      <c r="B4478" s="212" t="s">
        <v>5755</v>
      </c>
      <c r="C4478" s="219" t="s">
        <v>65</v>
      </c>
      <c r="D4478" s="219" t="s">
        <v>285</v>
      </c>
      <c r="E4478" s="348">
        <f t="shared" si="69"/>
        <v>60.33</v>
      </c>
      <c r="F4478" s="220"/>
      <c r="G4478" s="220">
        <v>60.33</v>
      </c>
    </row>
    <row r="4479" spans="1:7">
      <c r="A4479" s="219">
        <v>39664</v>
      </c>
      <c r="B4479" s="212" t="s">
        <v>1610</v>
      </c>
      <c r="C4479" s="219" t="s">
        <v>65</v>
      </c>
      <c r="D4479" s="219" t="s">
        <v>285</v>
      </c>
      <c r="E4479" s="348">
        <f t="shared" si="69"/>
        <v>29.57</v>
      </c>
      <c r="F4479" s="220"/>
      <c r="G4479" s="220">
        <v>29.57</v>
      </c>
    </row>
    <row r="4480" spans="1:7">
      <c r="A4480" s="219">
        <v>39663</v>
      </c>
      <c r="B4480" s="212" t="s">
        <v>5756</v>
      </c>
      <c r="C4480" s="219" t="s">
        <v>65</v>
      </c>
      <c r="D4480" s="219" t="s">
        <v>285</v>
      </c>
      <c r="E4480" s="348">
        <f t="shared" si="69"/>
        <v>23.64</v>
      </c>
      <c r="F4480" s="220"/>
      <c r="G4480" s="220">
        <v>23.64</v>
      </c>
    </row>
    <row r="4481" spans="1:7">
      <c r="A4481" s="219">
        <v>39665</v>
      </c>
      <c r="B4481" s="212" t="s">
        <v>1614</v>
      </c>
      <c r="C4481" s="219" t="s">
        <v>65</v>
      </c>
      <c r="D4481" s="219" t="s">
        <v>285</v>
      </c>
      <c r="E4481" s="348">
        <f t="shared" si="69"/>
        <v>49.88</v>
      </c>
      <c r="F4481" s="220"/>
      <c r="G4481" s="220">
        <v>49.88</v>
      </c>
    </row>
    <row r="4482" spans="1:7">
      <c r="A4482" s="219">
        <v>7753</v>
      </c>
      <c r="B4482" s="212" t="s">
        <v>5757</v>
      </c>
      <c r="C4482" s="219" t="s">
        <v>65</v>
      </c>
      <c r="D4482" s="219" t="s">
        <v>285</v>
      </c>
      <c r="E4482" s="348">
        <f t="shared" si="69"/>
        <v>436.64</v>
      </c>
      <c r="F4482" s="220"/>
      <c r="G4482" s="220">
        <v>436.64</v>
      </c>
    </row>
    <row r="4483" spans="1:7">
      <c r="A4483" s="219">
        <v>13256</v>
      </c>
      <c r="B4483" s="212" t="s">
        <v>5758</v>
      </c>
      <c r="C4483" s="219" t="s">
        <v>65</v>
      </c>
      <c r="D4483" s="219" t="s">
        <v>285</v>
      </c>
      <c r="E4483" s="348">
        <f t="shared" si="69"/>
        <v>611.67999999999995</v>
      </c>
      <c r="F4483" s="220"/>
      <c r="G4483" s="220">
        <v>611.67999999999995</v>
      </c>
    </row>
    <row r="4484" spans="1:7">
      <c r="A4484" s="219">
        <v>7757</v>
      </c>
      <c r="B4484" s="212" t="s">
        <v>5759</v>
      </c>
      <c r="C4484" s="219" t="s">
        <v>65</v>
      </c>
      <c r="D4484" s="219" t="s">
        <v>285</v>
      </c>
      <c r="E4484" s="348">
        <f t="shared" si="69"/>
        <v>652.14</v>
      </c>
      <c r="F4484" s="220"/>
      <c r="G4484" s="220">
        <v>652.14</v>
      </c>
    </row>
    <row r="4485" spans="1:7">
      <c r="A4485" s="219">
        <v>7758</v>
      </c>
      <c r="B4485" s="212" t="s">
        <v>5760</v>
      </c>
      <c r="C4485" s="219" t="s">
        <v>65</v>
      </c>
      <c r="D4485" s="219" t="s">
        <v>285</v>
      </c>
      <c r="E4485" s="348">
        <f t="shared" si="69"/>
        <v>944.81</v>
      </c>
      <c r="F4485" s="220"/>
      <c r="G4485" s="220">
        <v>944.81</v>
      </c>
    </row>
    <row r="4486" spans="1:7">
      <c r="A4486" s="219">
        <v>7759</v>
      </c>
      <c r="B4486" s="212" t="s">
        <v>5761</v>
      </c>
      <c r="C4486" s="219" t="s">
        <v>65</v>
      </c>
      <c r="D4486" s="219" t="s">
        <v>285</v>
      </c>
      <c r="E4486" s="348">
        <f t="shared" si="69"/>
        <v>2618.0700000000002</v>
      </c>
      <c r="F4486" s="220"/>
      <c r="G4486" s="220">
        <v>2618.0700000000002</v>
      </c>
    </row>
    <row r="4487" spans="1:7">
      <c r="A4487" s="219">
        <v>40334</v>
      </c>
      <c r="B4487" s="212" t="s">
        <v>5762</v>
      </c>
      <c r="C4487" s="219" t="s">
        <v>65</v>
      </c>
      <c r="D4487" s="219" t="s">
        <v>285</v>
      </c>
      <c r="E4487" s="348">
        <f t="shared" si="69"/>
        <v>102.57</v>
      </c>
      <c r="F4487" s="220"/>
      <c r="G4487" s="220">
        <v>102.57</v>
      </c>
    </row>
    <row r="4488" spans="1:7">
      <c r="A4488" s="219">
        <v>7745</v>
      </c>
      <c r="B4488" s="212" t="s">
        <v>5763</v>
      </c>
      <c r="C4488" s="219" t="s">
        <v>65</v>
      </c>
      <c r="D4488" s="219" t="s">
        <v>285</v>
      </c>
      <c r="E4488" s="348">
        <f t="shared" si="69"/>
        <v>115.74</v>
      </c>
      <c r="F4488" s="220"/>
      <c r="G4488" s="220">
        <v>115.74</v>
      </c>
    </row>
    <row r="4489" spans="1:7">
      <c r="A4489" s="219">
        <v>7742</v>
      </c>
      <c r="B4489" s="212" t="s">
        <v>5764</v>
      </c>
      <c r="C4489" s="219" t="s">
        <v>65</v>
      </c>
      <c r="D4489" s="219" t="s">
        <v>285</v>
      </c>
      <c r="E4489" s="348">
        <f t="shared" si="69"/>
        <v>305.27</v>
      </c>
      <c r="F4489" s="220"/>
      <c r="G4489" s="220">
        <v>305.27</v>
      </c>
    </row>
    <row r="4490" spans="1:7">
      <c r="A4490" s="219">
        <v>7750</v>
      </c>
      <c r="B4490" s="212" t="s">
        <v>5765</v>
      </c>
      <c r="C4490" s="219" t="s">
        <v>65</v>
      </c>
      <c r="D4490" s="219" t="s">
        <v>285</v>
      </c>
      <c r="E4490" s="348">
        <f t="shared" si="69"/>
        <v>372.65</v>
      </c>
      <c r="F4490" s="220"/>
      <c r="G4490" s="220">
        <v>372.65</v>
      </c>
    </row>
    <row r="4491" spans="1:7">
      <c r="A4491" s="219">
        <v>7756</v>
      </c>
      <c r="B4491" s="212" t="s">
        <v>5766</v>
      </c>
      <c r="C4491" s="219" t="s">
        <v>65</v>
      </c>
      <c r="D4491" s="219" t="s">
        <v>285</v>
      </c>
      <c r="E4491" s="348">
        <f t="shared" si="69"/>
        <v>428.17</v>
      </c>
      <c r="F4491" s="220"/>
      <c r="G4491" s="220">
        <v>428.17</v>
      </c>
    </row>
    <row r="4492" spans="1:7">
      <c r="A4492" s="219">
        <v>7725</v>
      </c>
      <c r="B4492" s="212" t="s">
        <v>5767</v>
      </c>
      <c r="C4492" s="219" t="s">
        <v>65</v>
      </c>
      <c r="D4492" s="219" t="s">
        <v>1699</v>
      </c>
      <c r="E4492" s="348">
        <f t="shared" ref="E4492:E4555" si="70">IF(F4492=0,G4492,F4492)</f>
        <v>223.97</v>
      </c>
      <c r="F4492" s="220"/>
      <c r="G4492" s="220">
        <v>223.97</v>
      </c>
    </row>
    <row r="4493" spans="1:7">
      <c r="A4493" s="219">
        <v>7765</v>
      </c>
      <c r="B4493" s="212" t="s">
        <v>5768</v>
      </c>
      <c r="C4493" s="219" t="s">
        <v>65</v>
      </c>
      <c r="D4493" s="219" t="s">
        <v>285</v>
      </c>
      <c r="E4493" s="348">
        <f t="shared" si="70"/>
        <v>479.93</v>
      </c>
      <c r="F4493" s="220"/>
      <c r="G4493" s="220">
        <v>479.93</v>
      </c>
    </row>
    <row r="4494" spans="1:7">
      <c r="A4494" s="219">
        <v>12569</v>
      </c>
      <c r="B4494" s="212" t="s">
        <v>5769</v>
      </c>
      <c r="C4494" s="219" t="s">
        <v>65</v>
      </c>
      <c r="D4494" s="219" t="s">
        <v>285</v>
      </c>
      <c r="E4494" s="348">
        <f t="shared" si="70"/>
        <v>662.49</v>
      </c>
      <c r="F4494" s="220"/>
      <c r="G4494" s="220">
        <v>662.49</v>
      </c>
    </row>
    <row r="4495" spans="1:7">
      <c r="A4495" s="219">
        <v>7766</v>
      </c>
      <c r="B4495" s="212" t="s">
        <v>5770</v>
      </c>
      <c r="C4495" s="219" t="s">
        <v>65</v>
      </c>
      <c r="D4495" s="219" t="s">
        <v>285</v>
      </c>
      <c r="E4495" s="348">
        <f t="shared" si="70"/>
        <v>703.9</v>
      </c>
      <c r="F4495" s="220"/>
      <c r="G4495" s="220">
        <v>703.9</v>
      </c>
    </row>
    <row r="4496" spans="1:7">
      <c r="A4496" s="219">
        <v>7767</v>
      </c>
      <c r="B4496" s="212" t="s">
        <v>5771</v>
      </c>
      <c r="C4496" s="219" t="s">
        <v>65</v>
      </c>
      <c r="D4496" s="219" t="s">
        <v>285</v>
      </c>
      <c r="E4496" s="348">
        <f t="shared" si="70"/>
        <v>1010.68</v>
      </c>
      <c r="F4496" s="220"/>
      <c r="G4496" s="220">
        <v>1010.68</v>
      </c>
    </row>
    <row r="4497" spans="1:7">
      <c r="A4497" s="219">
        <v>7727</v>
      </c>
      <c r="B4497" s="212" t="s">
        <v>5772</v>
      </c>
      <c r="C4497" s="219" t="s">
        <v>65</v>
      </c>
      <c r="D4497" s="219" t="s">
        <v>285</v>
      </c>
      <c r="E4497" s="348">
        <f t="shared" si="70"/>
        <v>2936.07</v>
      </c>
      <c r="F4497" s="220"/>
      <c r="G4497" s="220">
        <v>2936.07</v>
      </c>
    </row>
    <row r="4498" spans="1:7">
      <c r="A4498" s="219">
        <v>7760</v>
      </c>
      <c r="B4498" s="212" t="s">
        <v>5773</v>
      </c>
      <c r="C4498" s="219" t="s">
        <v>65</v>
      </c>
      <c r="D4498" s="219" t="s">
        <v>285</v>
      </c>
      <c r="E4498" s="348">
        <f t="shared" si="70"/>
        <v>116.69</v>
      </c>
      <c r="F4498" s="220"/>
      <c r="G4498" s="220">
        <v>116.69</v>
      </c>
    </row>
    <row r="4499" spans="1:7">
      <c r="A4499" s="219">
        <v>7761</v>
      </c>
      <c r="B4499" s="212" t="s">
        <v>5774</v>
      </c>
      <c r="C4499" s="219" t="s">
        <v>65</v>
      </c>
      <c r="D4499" s="219" t="s">
        <v>285</v>
      </c>
      <c r="E4499" s="348">
        <f t="shared" si="70"/>
        <v>122.33</v>
      </c>
      <c r="F4499" s="220"/>
      <c r="G4499" s="220">
        <v>122.33</v>
      </c>
    </row>
    <row r="4500" spans="1:7">
      <c r="A4500" s="219">
        <v>7752</v>
      </c>
      <c r="B4500" s="212" t="s">
        <v>5775</v>
      </c>
      <c r="C4500" s="219" t="s">
        <v>65</v>
      </c>
      <c r="D4500" s="219" t="s">
        <v>285</v>
      </c>
      <c r="E4500" s="348">
        <f t="shared" si="70"/>
        <v>148.68</v>
      </c>
      <c r="F4500" s="220"/>
      <c r="G4500" s="220">
        <v>148.68</v>
      </c>
    </row>
    <row r="4501" spans="1:7">
      <c r="A4501" s="219">
        <v>7762</v>
      </c>
      <c r="B4501" s="212" t="s">
        <v>5776</v>
      </c>
      <c r="C4501" s="219" t="s">
        <v>65</v>
      </c>
      <c r="D4501" s="219" t="s">
        <v>285</v>
      </c>
      <c r="E4501" s="348">
        <f t="shared" si="70"/>
        <v>194.32</v>
      </c>
      <c r="F4501" s="220"/>
      <c r="G4501" s="220">
        <v>194.32</v>
      </c>
    </row>
    <row r="4502" spans="1:7">
      <c r="A4502" s="219">
        <v>7722</v>
      </c>
      <c r="B4502" s="212" t="s">
        <v>5777</v>
      </c>
      <c r="C4502" s="219" t="s">
        <v>65</v>
      </c>
      <c r="D4502" s="219" t="s">
        <v>285</v>
      </c>
      <c r="E4502" s="348">
        <f t="shared" si="70"/>
        <v>297.37</v>
      </c>
      <c r="F4502" s="220"/>
      <c r="G4502" s="220">
        <v>297.37</v>
      </c>
    </row>
    <row r="4503" spans="1:7">
      <c r="A4503" s="219">
        <v>7763</v>
      </c>
      <c r="B4503" s="212" t="s">
        <v>5778</v>
      </c>
      <c r="C4503" s="219" t="s">
        <v>65</v>
      </c>
      <c r="D4503" s="219" t="s">
        <v>285</v>
      </c>
      <c r="E4503" s="348">
        <f t="shared" si="70"/>
        <v>362.3</v>
      </c>
      <c r="F4503" s="220"/>
      <c r="G4503" s="220">
        <v>362.3</v>
      </c>
    </row>
    <row r="4504" spans="1:7">
      <c r="A4504" s="219">
        <v>7764</v>
      </c>
      <c r="B4504" s="212" t="s">
        <v>5779</v>
      </c>
      <c r="C4504" s="219" t="s">
        <v>65</v>
      </c>
      <c r="D4504" s="219" t="s">
        <v>285</v>
      </c>
      <c r="E4504" s="348">
        <f t="shared" si="70"/>
        <v>432.88</v>
      </c>
      <c r="F4504" s="220"/>
      <c r="G4504" s="220">
        <v>432.88</v>
      </c>
    </row>
    <row r="4505" spans="1:7">
      <c r="A4505" s="219">
        <v>12572</v>
      </c>
      <c r="B4505" s="212" t="s">
        <v>5780</v>
      </c>
      <c r="C4505" s="219" t="s">
        <v>65</v>
      </c>
      <c r="D4505" s="219" t="s">
        <v>285</v>
      </c>
      <c r="E4505" s="348">
        <f t="shared" si="70"/>
        <v>611.67999999999995</v>
      </c>
      <c r="F4505" s="220"/>
      <c r="G4505" s="220">
        <v>611.67999999999995</v>
      </c>
    </row>
    <row r="4506" spans="1:7">
      <c r="A4506" s="219">
        <v>12573</v>
      </c>
      <c r="B4506" s="212" t="s">
        <v>5781</v>
      </c>
      <c r="C4506" s="219" t="s">
        <v>65</v>
      </c>
      <c r="D4506" s="219" t="s">
        <v>285</v>
      </c>
      <c r="E4506" s="348">
        <f t="shared" si="70"/>
        <v>804.59</v>
      </c>
      <c r="F4506" s="220"/>
      <c r="G4506" s="220">
        <v>804.59</v>
      </c>
    </row>
    <row r="4507" spans="1:7">
      <c r="A4507" s="219">
        <v>12574</v>
      </c>
      <c r="B4507" s="212" t="s">
        <v>5782</v>
      </c>
      <c r="C4507" s="219" t="s">
        <v>65</v>
      </c>
      <c r="D4507" s="219" t="s">
        <v>285</v>
      </c>
      <c r="E4507" s="348">
        <f t="shared" si="70"/>
        <v>972.85</v>
      </c>
      <c r="F4507" s="220"/>
      <c r="G4507" s="220">
        <v>972.85</v>
      </c>
    </row>
    <row r="4508" spans="1:7">
      <c r="A4508" s="219">
        <v>12575</v>
      </c>
      <c r="B4508" s="212" t="s">
        <v>5783</v>
      </c>
      <c r="C4508" s="219" t="s">
        <v>65</v>
      </c>
      <c r="D4508" s="219" t="s">
        <v>285</v>
      </c>
      <c r="E4508" s="348">
        <f t="shared" si="70"/>
        <v>1477.44</v>
      </c>
      <c r="F4508" s="220"/>
      <c r="G4508" s="220">
        <v>1477.44</v>
      </c>
    </row>
    <row r="4509" spans="1:7">
      <c r="A4509" s="219">
        <v>12576</v>
      </c>
      <c r="B4509" s="212" t="s">
        <v>5784</v>
      </c>
      <c r="C4509" s="219" t="s">
        <v>65</v>
      </c>
      <c r="D4509" s="219" t="s">
        <v>285</v>
      </c>
      <c r="E4509" s="348">
        <f t="shared" si="70"/>
        <v>178.79</v>
      </c>
      <c r="F4509" s="220"/>
      <c r="G4509" s="220">
        <v>178.79</v>
      </c>
    </row>
    <row r="4510" spans="1:7">
      <c r="A4510" s="219">
        <v>12577</v>
      </c>
      <c r="B4510" s="212" t="s">
        <v>5785</v>
      </c>
      <c r="C4510" s="219" t="s">
        <v>65</v>
      </c>
      <c r="D4510" s="219" t="s">
        <v>285</v>
      </c>
      <c r="E4510" s="348">
        <f t="shared" si="70"/>
        <v>240.9</v>
      </c>
      <c r="F4510" s="220"/>
      <c r="G4510" s="220">
        <v>240.9</v>
      </c>
    </row>
    <row r="4511" spans="1:7">
      <c r="A4511" s="219">
        <v>12578</v>
      </c>
      <c r="B4511" s="212" t="s">
        <v>5786</v>
      </c>
      <c r="C4511" s="219" t="s">
        <v>65</v>
      </c>
      <c r="D4511" s="219" t="s">
        <v>285</v>
      </c>
      <c r="E4511" s="348">
        <f t="shared" si="70"/>
        <v>291.72000000000003</v>
      </c>
      <c r="F4511" s="220"/>
      <c r="G4511" s="220">
        <v>291.72000000000003</v>
      </c>
    </row>
    <row r="4512" spans="1:7">
      <c r="A4512" s="219">
        <v>12579</v>
      </c>
      <c r="B4512" s="212" t="s">
        <v>5787</v>
      </c>
      <c r="C4512" s="219" t="s">
        <v>65</v>
      </c>
      <c r="D4512" s="219" t="s">
        <v>285</v>
      </c>
      <c r="E4512" s="348">
        <f t="shared" si="70"/>
        <v>502.52</v>
      </c>
      <c r="F4512" s="220"/>
      <c r="G4512" s="220">
        <v>502.52</v>
      </c>
    </row>
    <row r="4513" spans="1:7">
      <c r="A4513" s="219">
        <v>12580</v>
      </c>
      <c r="B4513" s="212" t="s">
        <v>5788</v>
      </c>
      <c r="C4513" s="219" t="s">
        <v>65</v>
      </c>
      <c r="D4513" s="219" t="s">
        <v>285</v>
      </c>
      <c r="E4513" s="348">
        <f t="shared" si="70"/>
        <v>523.6</v>
      </c>
      <c r="F4513" s="220"/>
      <c r="G4513" s="220">
        <v>523.6</v>
      </c>
    </row>
    <row r="4514" spans="1:7">
      <c r="A4514" s="219">
        <v>12581</v>
      </c>
      <c r="B4514" s="212" t="s">
        <v>5789</v>
      </c>
      <c r="C4514" s="219" t="s">
        <v>65</v>
      </c>
      <c r="D4514" s="219" t="s">
        <v>285</v>
      </c>
      <c r="E4514" s="348">
        <f t="shared" si="70"/>
        <v>560.86</v>
      </c>
      <c r="F4514" s="220"/>
      <c r="G4514" s="220">
        <v>560.86</v>
      </c>
    </row>
    <row r="4515" spans="1:7">
      <c r="A4515" s="219">
        <v>7720</v>
      </c>
      <c r="B4515" s="212" t="s">
        <v>5790</v>
      </c>
      <c r="C4515" s="219" t="s">
        <v>65</v>
      </c>
      <c r="D4515" s="219" t="s">
        <v>285</v>
      </c>
      <c r="E4515" s="348">
        <f t="shared" si="70"/>
        <v>877.05</v>
      </c>
      <c r="F4515" s="220"/>
      <c r="G4515" s="220">
        <v>877.05</v>
      </c>
    </row>
    <row r="4516" spans="1:7">
      <c r="A4516" s="219">
        <v>40335</v>
      </c>
      <c r="B4516" s="212" t="s">
        <v>5791</v>
      </c>
      <c r="C4516" s="219" t="s">
        <v>65</v>
      </c>
      <c r="D4516" s="219" t="s">
        <v>285</v>
      </c>
      <c r="E4516" s="348">
        <f t="shared" si="70"/>
        <v>183.5</v>
      </c>
      <c r="F4516" s="220"/>
      <c r="G4516" s="220">
        <v>183.5</v>
      </c>
    </row>
    <row r="4517" spans="1:7">
      <c r="A4517" s="219">
        <v>7740</v>
      </c>
      <c r="B4517" s="212" t="s">
        <v>5792</v>
      </c>
      <c r="C4517" s="219" t="s">
        <v>65</v>
      </c>
      <c r="D4517" s="219" t="s">
        <v>285</v>
      </c>
      <c r="E4517" s="348">
        <f t="shared" si="70"/>
        <v>188.21</v>
      </c>
      <c r="F4517" s="220"/>
      <c r="G4517" s="220">
        <v>188.21</v>
      </c>
    </row>
    <row r="4518" spans="1:7">
      <c r="A4518" s="219">
        <v>7741</v>
      </c>
      <c r="B4518" s="212" t="s">
        <v>5793</v>
      </c>
      <c r="C4518" s="219" t="s">
        <v>65</v>
      </c>
      <c r="D4518" s="219" t="s">
        <v>285</v>
      </c>
      <c r="E4518" s="348">
        <f t="shared" si="70"/>
        <v>348.18</v>
      </c>
      <c r="F4518" s="220"/>
      <c r="G4518" s="220">
        <v>348.18</v>
      </c>
    </row>
    <row r="4519" spans="1:7">
      <c r="A4519" s="219">
        <v>7774</v>
      </c>
      <c r="B4519" s="212" t="s">
        <v>5794</v>
      </c>
      <c r="C4519" s="219" t="s">
        <v>65</v>
      </c>
      <c r="D4519" s="219" t="s">
        <v>285</v>
      </c>
      <c r="E4519" s="348">
        <f t="shared" si="70"/>
        <v>427.23</v>
      </c>
      <c r="F4519" s="220"/>
      <c r="G4519" s="220">
        <v>427.23</v>
      </c>
    </row>
    <row r="4520" spans="1:7">
      <c r="A4520" s="219">
        <v>7744</v>
      </c>
      <c r="B4520" s="212" t="s">
        <v>5795</v>
      </c>
      <c r="C4520" s="219" t="s">
        <v>65</v>
      </c>
      <c r="D4520" s="219" t="s">
        <v>285</v>
      </c>
      <c r="E4520" s="348">
        <f t="shared" si="70"/>
        <v>558.04</v>
      </c>
      <c r="F4520" s="220"/>
      <c r="G4520" s="220">
        <v>558.04</v>
      </c>
    </row>
    <row r="4521" spans="1:7">
      <c r="A4521" s="219">
        <v>7773</v>
      </c>
      <c r="B4521" s="212" t="s">
        <v>5796</v>
      </c>
      <c r="C4521" s="219" t="s">
        <v>65</v>
      </c>
      <c r="D4521" s="219" t="s">
        <v>285</v>
      </c>
      <c r="E4521" s="348">
        <f t="shared" si="70"/>
        <v>570.37</v>
      </c>
      <c r="F4521" s="220"/>
      <c r="G4521" s="220">
        <v>570.37</v>
      </c>
    </row>
    <row r="4522" spans="1:7">
      <c r="A4522" s="219">
        <v>7754</v>
      </c>
      <c r="B4522" s="212" t="s">
        <v>5797</v>
      </c>
      <c r="C4522" s="219" t="s">
        <v>65</v>
      </c>
      <c r="D4522" s="219" t="s">
        <v>285</v>
      </c>
      <c r="E4522" s="348">
        <f t="shared" si="70"/>
        <v>864.82</v>
      </c>
      <c r="F4522" s="220"/>
      <c r="G4522" s="220">
        <v>864.82</v>
      </c>
    </row>
    <row r="4523" spans="1:7">
      <c r="A4523" s="219">
        <v>7735</v>
      </c>
      <c r="B4523" s="212" t="s">
        <v>5798</v>
      </c>
      <c r="C4523" s="219" t="s">
        <v>65</v>
      </c>
      <c r="D4523" s="219" t="s">
        <v>285</v>
      </c>
      <c r="E4523" s="348">
        <f t="shared" si="70"/>
        <v>1119.8499999999999</v>
      </c>
      <c r="F4523" s="220"/>
      <c r="G4523" s="220">
        <v>1119.8499999999999</v>
      </c>
    </row>
    <row r="4524" spans="1:7">
      <c r="A4524" s="219">
        <v>7755</v>
      </c>
      <c r="B4524" s="212" t="s">
        <v>5799</v>
      </c>
      <c r="C4524" s="219" t="s">
        <v>65</v>
      </c>
      <c r="D4524" s="219" t="s">
        <v>285</v>
      </c>
      <c r="E4524" s="348">
        <f t="shared" si="70"/>
        <v>222.08</v>
      </c>
      <c r="F4524" s="220"/>
      <c r="G4524" s="220">
        <v>222.08</v>
      </c>
    </row>
    <row r="4525" spans="1:7">
      <c r="A4525" s="219">
        <v>7776</v>
      </c>
      <c r="B4525" s="212" t="s">
        <v>5800</v>
      </c>
      <c r="C4525" s="219" t="s">
        <v>65</v>
      </c>
      <c r="D4525" s="219" t="s">
        <v>285</v>
      </c>
      <c r="E4525" s="348">
        <f t="shared" si="70"/>
        <v>462.99</v>
      </c>
      <c r="F4525" s="220"/>
      <c r="G4525" s="220">
        <v>462.99</v>
      </c>
    </row>
    <row r="4526" spans="1:7">
      <c r="A4526" s="219">
        <v>7743</v>
      </c>
      <c r="B4526" s="212" t="s">
        <v>5801</v>
      </c>
      <c r="C4526" s="219" t="s">
        <v>65</v>
      </c>
      <c r="D4526" s="219" t="s">
        <v>285</v>
      </c>
      <c r="E4526" s="348">
        <f t="shared" si="70"/>
        <v>490.28</v>
      </c>
      <c r="F4526" s="220"/>
      <c r="G4526" s="220">
        <v>490.28</v>
      </c>
    </row>
    <row r="4527" spans="1:7">
      <c r="A4527" s="219">
        <v>7733</v>
      </c>
      <c r="B4527" s="212" t="s">
        <v>5802</v>
      </c>
      <c r="C4527" s="219" t="s">
        <v>65</v>
      </c>
      <c r="D4527" s="219" t="s">
        <v>285</v>
      </c>
      <c r="E4527" s="348">
        <f t="shared" si="70"/>
        <v>639.91</v>
      </c>
      <c r="F4527" s="220"/>
      <c r="G4527" s="220">
        <v>639.91</v>
      </c>
    </row>
    <row r="4528" spans="1:7">
      <c r="A4528" s="219">
        <v>7775</v>
      </c>
      <c r="B4528" s="212" t="s">
        <v>5803</v>
      </c>
      <c r="C4528" s="219" t="s">
        <v>65</v>
      </c>
      <c r="D4528" s="219" t="s">
        <v>285</v>
      </c>
      <c r="E4528" s="348">
        <f t="shared" si="70"/>
        <v>701.08</v>
      </c>
      <c r="F4528" s="220"/>
      <c r="G4528" s="220">
        <v>701.08</v>
      </c>
    </row>
    <row r="4529" spans="1:7">
      <c r="A4529" s="219">
        <v>7734</v>
      </c>
      <c r="B4529" s="212" t="s">
        <v>5804</v>
      </c>
      <c r="C4529" s="219" t="s">
        <v>65</v>
      </c>
      <c r="D4529" s="219" t="s">
        <v>285</v>
      </c>
      <c r="E4529" s="348">
        <f t="shared" si="70"/>
        <v>992.8</v>
      </c>
      <c r="F4529" s="220"/>
      <c r="G4529" s="220">
        <v>992.8</v>
      </c>
    </row>
    <row r="4530" spans="1:7">
      <c r="A4530" s="219">
        <v>7714</v>
      </c>
      <c r="B4530" s="212" t="s">
        <v>5805</v>
      </c>
      <c r="C4530" s="219" t="s">
        <v>65</v>
      </c>
      <c r="D4530" s="219" t="s">
        <v>285</v>
      </c>
      <c r="E4530" s="348">
        <f t="shared" si="70"/>
        <v>138.33000000000001</v>
      </c>
      <c r="F4530" s="220"/>
      <c r="G4530" s="220">
        <v>138.33000000000001</v>
      </c>
    </row>
    <row r="4531" spans="1:7">
      <c r="A4531" s="219">
        <v>37449</v>
      </c>
      <c r="B4531" s="212" t="s">
        <v>5806</v>
      </c>
      <c r="C4531" s="219" t="s">
        <v>65</v>
      </c>
      <c r="D4531" s="219" t="s">
        <v>285</v>
      </c>
      <c r="E4531" s="348">
        <f t="shared" si="70"/>
        <v>36.86</v>
      </c>
      <c r="F4531" s="220"/>
      <c r="G4531" s="220">
        <v>36.86</v>
      </c>
    </row>
    <row r="4532" spans="1:7">
      <c r="A4532" s="219">
        <v>37450</v>
      </c>
      <c r="B4532" s="212" t="s">
        <v>5807</v>
      </c>
      <c r="C4532" s="219" t="s">
        <v>65</v>
      </c>
      <c r="D4532" s="219" t="s">
        <v>285</v>
      </c>
      <c r="E4532" s="348">
        <f t="shared" si="70"/>
        <v>51.61</v>
      </c>
      <c r="F4532" s="220"/>
      <c r="G4532" s="220">
        <v>51.61</v>
      </c>
    </row>
    <row r="4533" spans="1:7">
      <c r="A4533" s="219">
        <v>37451</v>
      </c>
      <c r="B4533" s="212" t="s">
        <v>5808</v>
      </c>
      <c r="C4533" s="219" t="s">
        <v>65</v>
      </c>
      <c r="D4533" s="219" t="s">
        <v>285</v>
      </c>
      <c r="E4533" s="348">
        <f t="shared" si="70"/>
        <v>72.05</v>
      </c>
      <c r="F4533" s="220"/>
      <c r="G4533" s="220">
        <v>72.05</v>
      </c>
    </row>
    <row r="4534" spans="1:7">
      <c r="A4534" s="219">
        <v>37452</v>
      </c>
      <c r="B4534" s="212" t="s">
        <v>5809</v>
      </c>
      <c r="C4534" s="219" t="s">
        <v>65</v>
      </c>
      <c r="D4534" s="219" t="s">
        <v>285</v>
      </c>
      <c r="E4534" s="348">
        <f t="shared" si="70"/>
        <v>104.72</v>
      </c>
      <c r="F4534" s="220"/>
      <c r="G4534" s="220">
        <v>104.72</v>
      </c>
    </row>
    <row r="4535" spans="1:7">
      <c r="A4535" s="219">
        <v>37453</v>
      </c>
      <c r="B4535" s="212" t="s">
        <v>5810</v>
      </c>
      <c r="C4535" s="219" t="s">
        <v>65</v>
      </c>
      <c r="D4535" s="219" t="s">
        <v>285</v>
      </c>
      <c r="E4535" s="348">
        <f t="shared" si="70"/>
        <v>120.6</v>
      </c>
      <c r="F4535" s="220"/>
      <c r="G4535" s="220">
        <v>120.6</v>
      </c>
    </row>
    <row r="4536" spans="1:7">
      <c r="A4536" s="219">
        <v>7778</v>
      </c>
      <c r="B4536" s="212" t="s">
        <v>5811</v>
      </c>
      <c r="C4536" s="219" t="s">
        <v>65</v>
      </c>
      <c r="D4536" s="219" t="s">
        <v>285</v>
      </c>
      <c r="E4536" s="348">
        <f t="shared" si="70"/>
        <v>45.24</v>
      </c>
      <c r="F4536" s="220"/>
      <c r="G4536" s="220">
        <v>45.24</v>
      </c>
    </row>
    <row r="4537" spans="1:7">
      <c r="A4537" s="219">
        <v>7796</v>
      </c>
      <c r="B4537" s="212" t="s">
        <v>5812</v>
      </c>
      <c r="C4537" s="219" t="s">
        <v>65</v>
      </c>
      <c r="D4537" s="219" t="s">
        <v>1699</v>
      </c>
      <c r="E4537" s="348">
        <f t="shared" si="70"/>
        <v>62</v>
      </c>
      <c r="F4537" s="220"/>
      <c r="G4537" s="220">
        <v>62</v>
      </c>
    </row>
    <row r="4538" spans="1:7">
      <c r="A4538" s="219">
        <v>7781</v>
      </c>
      <c r="B4538" s="212" t="s">
        <v>5813</v>
      </c>
      <c r="C4538" s="219" t="s">
        <v>65</v>
      </c>
      <c r="D4538" s="219" t="s">
        <v>285</v>
      </c>
      <c r="E4538" s="348">
        <f t="shared" si="70"/>
        <v>73.260000000000005</v>
      </c>
      <c r="F4538" s="220"/>
      <c r="G4538" s="220">
        <v>73.260000000000005</v>
      </c>
    </row>
    <row r="4539" spans="1:7">
      <c r="A4539" s="219">
        <v>7795</v>
      </c>
      <c r="B4539" s="212" t="s">
        <v>5814</v>
      </c>
      <c r="C4539" s="219" t="s">
        <v>65</v>
      </c>
      <c r="D4539" s="219" t="s">
        <v>285</v>
      </c>
      <c r="E4539" s="348">
        <f t="shared" si="70"/>
        <v>109.04</v>
      </c>
      <c r="F4539" s="220"/>
      <c r="G4539" s="220">
        <v>109.04</v>
      </c>
    </row>
    <row r="4540" spans="1:7">
      <c r="A4540" s="219">
        <v>7791</v>
      </c>
      <c r="B4540" s="212" t="s">
        <v>5815</v>
      </c>
      <c r="C4540" s="219" t="s">
        <v>65</v>
      </c>
      <c r="D4540" s="219" t="s">
        <v>285</v>
      </c>
      <c r="E4540" s="348">
        <f t="shared" si="70"/>
        <v>130.53</v>
      </c>
      <c r="F4540" s="220"/>
      <c r="G4540" s="220">
        <v>130.53</v>
      </c>
    </row>
    <row r="4541" spans="1:7">
      <c r="A4541" s="219">
        <v>7783</v>
      </c>
      <c r="B4541" s="212" t="s">
        <v>5816</v>
      </c>
      <c r="C4541" s="219" t="s">
        <v>65</v>
      </c>
      <c r="D4541" s="219" t="s">
        <v>285</v>
      </c>
      <c r="E4541" s="348">
        <f t="shared" si="70"/>
        <v>46.25</v>
      </c>
      <c r="F4541" s="220"/>
      <c r="G4541" s="220">
        <v>46.25</v>
      </c>
    </row>
    <row r="4542" spans="1:7">
      <c r="A4542" s="219">
        <v>7790</v>
      </c>
      <c r="B4542" s="212" t="s">
        <v>5817</v>
      </c>
      <c r="C4542" s="219" t="s">
        <v>65</v>
      </c>
      <c r="D4542" s="219" t="s">
        <v>285</v>
      </c>
      <c r="E4542" s="348">
        <f t="shared" si="70"/>
        <v>72.89</v>
      </c>
      <c r="F4542" s="220"/>
      <c r="G4542" s="220">
        <v>72.89</v>
      </c>
    </row>
    <row r="4543" spans="1:7">
      <c r="A4543" s="219">
        <v>7785</v>
      </c>
      <c r="B4543" s="212" t="s">
        <v>5818</v>
      </c>
      <c r="C4543" s="219" t="s">
        <v>65</v>
      </c>
      <c r="D4543" s="219" t="s">
        <v>285</v>
      </c>
      <c r="E4543" s="348">
        <f t="shared" si="70"/>
        <v>80.430000000000007</v>
      </c>
      <c r="F4543" s="220"/>
      <c r="G4543" s="220">
        <v>80.430000000000007</v>
      </c>
    </row>
    <row r="4544" spans="1:7">
      <c r="A4544" s="219">
        <v>7792</v>
      </c>
      <c r="B4544" s="212" t="s">
        <v>5819</v>
      </c>
      <c r="C4544" s="219" t="s">
        <v>65</v>
      </c>
      <c r="D4544" s="219" t="s">
        <v>285</v>
      </c>
      <c r="E4544" s="348">
        <f t="shared" si="70"/>
        <v>114.07</v>
      </c>
      <c r="F4544" s="220"/>
      <c r="G4544" s="220">
        <v>114.07</v>
      </c>
    </row>
    <row r="4545" spans="1:7">
      <c r="A4545" s="219">
        <v>7793</v>
      </c>
      <c r="B4545" s="212" t="s">
        <v>5820</v>
      </c>
      <c r="C4545" s="219" t="s">
        <v>65</v>
      </c>
      <c r="D4545" s="219" t="s">
        <v>285</v>
      </c>
      <c r="E4545" s="348">
        <f t="shared" si="70"/>
        <v>134.72</v>
      </c>
      <c r="F4545" s="220"/>
      <c r="G4545" s="220">
        <v>134.72</v>
      </c>
    </row>
    <row r="4546" spans="1:7">
      <c r="A4546" s="219">
        <v>13159</v>
      </c>
      <c r="B4546" s="212" t="s">
        <v>5821</v>
      </c>
      <c r="C4546" s="219" t="s">
        <v>65</v>
      </c>
      <c r="D4546" s="219" t="s">
        <v>285</v>
      </c>
      <c r="E4546" s="348">
        <f t="shared" si="70"/>
        <v>117.29</v>
      </c>
      <c r="F4546" s="220"/>
      <c r="G4546" s="220">
        <v>117.29</v>
      </c>
    </row>
    <row r="4547" spans="1:7">
      <c r="A4547" s="219">
        <v>13168</v>
      </c>
      <c r="B4547" s="212" t="s">
        <v>5822</v>
      </c>
      <c r="C4547" s="219" t="s">
        <v>65</v>
      </c>
      <c r="D4547" s="219" t="s">
        <v>285</v>
      </c>
      <c r="E4547" s="348">
        <f t="shared" si="70"/>
        <v>142.43</v>
      </c>
      <c r="F4547" s="220"/>
      <c r="G4547" s="220">
        <v>142.43</v>
      </c>
    </row>
    <row r="4548" spans="1:7">
      <c r="A4548" s="219">
        <v>13173</v>
      </c>
      <c r="B4548" s="212" t="s">
        <v>5823</v>
      </c>
      <c r="C4548" s="219" t="s">
        <v>65</v>
      </c>
      <c r="D4548" s="219" t="s">
        <v>285</v>
      </c>
      <c r="E4548" s="348">
        <f t="shared" si="70"/>
        <v>192.7</v>
      </c>
      <c r="F4548" s="220"/>
      <c r="G4548" s="220">
        <v>192.7</v>
      </c>
    </row>
    <row r="4549" spans="1:7">
      <c r="A4549" s="219">
        <v>12583</v>
      </c>
      <c r="B4549" s="212" t="s">
        <v>5824</v>
      </c>
      <c r="C4549" s="219" t="s">
        <v>65</v>
      </c>
      <c r="D4549" s="219" t="s">
        <v>285</v>
      </c>
      <c r="E4549" s="348">
        <f t="shared" si="70"/>
        <v>38.54</v>
      </c>
      <c r="F4549" s="220"/>
      <c r="G4549" s="220">
        <v>38.54</v>
      </c>
    </row>
    <row r="4550" spans="1:7">
      <c r="A4550" s="219">
        <v>12584</v>
      </c>
      <c r="B4550" s="212" t="s">
        <v>5825</v>
      </c>
      <c r="C4550" s="219" t="s">
        <v>65</v>
      </c>
      <c r="D4550" s="219" t="s">
        <v>285</v>
      </c>
      <c r="E4550" s="348">
        <f t="shared" si="70"/>
        <v>50.27</v>
      </c>
      <c r="F4550" s="220"/>
      <c r="G4550" s="220">
        <v>50.27</v>
      </c>
    </row>
    <row r="4551" spans="1:7">
      <c r="A4551" s="219">
        <v>12613</v>
      </c>
      <c r="B4551" s="212" t="s">
        <v>5826</v>
      </c>
      <c r="C4551" s="219" t="s">
        <v>23</v>
      </c>
      <c r="D4551" s="219" t="s">
        <v>285</v>
      </c>
      <c r="E4551" s="348">
        <f t="shared" si="70"/>
        <v>21.42</v>
      </c>
      <c r="F4551" s="220">
        <v>21.42</v>
      </c>
      <c r="G4551" s="220">
        <v>19.28</v>
      </c>
    </row>
    <row r="4552" spans="1:7">
      <c r="A4552" s="219">
        <v>1031</v>
      </c>
      <c r="B4552" s="212" t="s">
        <v>5827</v>
      </c>
      <c r="C4552" s="219" t="s">
        <v>23</v>
      </c>
      <c r="D4552" s="219" t="s">
        <v>285</v>
      </c>
      <c r="E4552" s="348">
        <f t="shared" si="70"/>
        <v>15.12</v>
      </c>
      <c r="F4552" s="220">
        <v>15.12</v>
      </c>
      <c r="G4552" s="220">
        <v>15.63</v>
      </c>
    </row>
    <row r="4553" spans="1:7">
      <c r="A4553" s="219">
        <v>39707</v>
      </c>
      <c r="B4553" s="212" t="s">
        <v>5828</v>
      </c>
      <c r="C4553" s="219" t="s">
        <v>65</v>
      </c>
      <c r="D4553" s="219" t="s">
        <v>285</v>
      </c>
      <c r="E4553" s="348">
        <f t="shared" si="70"/>
        <v>4.43</v>
      </c>
      <c r="F4553" s="220"/>
      <c r="G4553" s="220">
        <v>4.43</v>
      </c>
    </row>
    <row r="4554" spans="1:7">
      <c r="A4554" s="219">
        <v>39708</v>
      </c>
      <c r="B4554" s="212" t="s">
        <v>5829</v>
      </c>
      <c r="C4554" s="219" t="s">
        <v>65</v>
      </c>
      <c r="D4554" s="219" t="s">
        <v>285</v>
      </c>
      <c r="E4554" s="348">
        <f t="shared" si="70"/>
        <v>4.29</v>
      </c>
      <c r="F4554" s="220"/>
      <c r="G4554" s="220">
        <v>4.29</v>
      </c>
    </row>
    <row r="4555" spans="1:7">
      <c r="A4555" s="219">
        <v>39710</v>
      </c>
      <c r="B4555" s="212" t="s">
        <v>5830</v>
      </c>
      <c r="C4555" s="219" t="s">
        <v>65</v>
      </c>
      <c r="D4555" s="219" t="s">
        <v>285</v>
      </c>
      <c r="E4555" s="348">
        <f t="shared" si="70"/>
        <v>3.02</v>
      </c>
      <c r="F4555" s="220"/>
      <c r="G4555" s="220">
        <v>3.02</v>
      </c>
    </row>
    <row r="4556" spans="1:7">
      <c r="A4556" s="219">
        <v>39709</v>
      </c>
      <c r="B4556" s="212" t="s">
        <v>5831</v>
      </c>
      <c r="C4556" s="219" t="s">
        <v>65</v>
      </c>
      <c r="D4556" s="219" t="s">
        <v>285</v>
      </c>
      <c r="E4556" s="348">
        <f t="shared" ref="E4556:E4619" si="71">IF(F4556=0,G4556,F4556)</f>
        <v>4.1900000000000004</v>
      </c>
      <c r="F4556" s="220"/>
      <c r="G4556" s="220">
        <v>4.1900000000000004</v>
      </c>
    </row>
    <row r="4557" spans="1:7">
      <c r="A4557" s="219">
        <v>39711</v>
      </c>
      <c r="B4557" s="212" t="s">
        <v>5832</v>
      </c>
      <c r="C4557" s="219" t="s">
        <v>65</v>
      </c>
      <c r="D4557" s="219" t="s">
        <v>285</v>
      </c>
      <c r="E4557" s="348">
        <f t="shared" si="71"/>
        <v>4.7</v>
      </c>
      <c r="F4557" s="220"/>
      <c r="G4557" s="220">
        <v>4.7</v>
      </c>
    </row>
    <row r="4558" spans="1:7">
      <c r="A4558" s="219">
        <v>39714</v>
      </c>
      <c r="B4558" s="212" t="s">
        <v>5833</v>
      </c>
      <c r="C4558" s="219" t="s">
        <v>65</v>
      </c>
      <c r="D4558" s="219" t="s">
        <v>285</v>
      </c>
      <c r="E4558" s="348">
        <f t="shared" si="71"/>
        <v>2.99</v>
      </c>
      <c r="F4558" s="220"/>
      <c r="G4558" s="220">
        <v>2.99</v>
      </c>
    </row>
    <row r="4559" spans="1:7">
      <c r="A4559" s="219">
        <v>39712</v>
      </c>
      <c r="B4559" s="212" t="s">
        <v>5834</v>
      </c>
      <c r="C4559" s="219" t="s">
        <v>65</v>
      </c>
      <c r="D4559" s="219" t="s">
        <v>1699</v>
      </c>
      <c r="E4559" s="348">
        <f t="shared" si="71"/>
        <v>1.65</v>
      </c>
      <c r="F4559" s="220"/>
      <c r="G4559" s="220">
        <v>1.65</v>
      </c>
    </row>
    <row r="4560" spans="1:7">
      <c r="A4560" s="219">
        <v>39713</v>
      </c>
      <c r="B4560" s="212" t="s">
        <v>5835</v>
      </c>
      <c r="C4560" s="219" t="s">
        <v>65</v>
      </c>
      <c r="D4560" s="219" t="s">
        <v>285</v>
      </c>
      <c r="E4560" s="348">
        <f t="shared" si="71"/>
        <v>1.3</v>
      </c>
      <c r="F4560" s="220"/>
      <c r="G4560" s="220">
        <v>1.3</v>
      </c>
    </row>
    <row r="4561" spans="1:7">
      <c r="A4561" s="219">
        <v>39715</v>
      </c>
      <c r="B4561" s="212" t="s">
        <v>5836</v>
      </c>
      <c r="C4561" s="219" t="s">
        <v>65</v>
      </c>
      <c r="D4561" s="219" t="s">
        <v>285</v>
      </c>
      <c r="E4561" s="348">
        <f t="shared" si="71"/>
        <v>2.13</v>
      </c>
      <c r="F4561" s="220"/>
      <c r="G4561" s="220">
        <v>2.13</v>
      </c>
    </row>
    <row r="4562" spans="1:7">
      <c r="A4562" s="219">
        <v>39716</v>
      </c>
      <c r="B4562" s="212" t="s">
        <v>5837</v>
      </c>
      <c r="C4562" s="219" t="s">
        <v>65</v>
      </c>
      <c r="D4562" s="219" t="s">
        <v>285</v>
      </c>
      <c r="E4562" s="348">
        <f t="shared" si="71"/>
        <v>1.61</v>
      </c>
      <c r="F4562" s="220"/>
      <c r="G4562" s="220">
        <v>1.61</v>
      </c>
    </row>
    <row r="4563" spans="1:7">
      <c r="A4563" s="219">
        <v>39718</v>
      </c>
      <c r="B4563" s="212" t="s">
        <v>5838</v>
      </c>
      <c r="C4563" s="219" t="s">
        <v>65</v>
      </c>
      <c r="D4563" s="219" t="s">
        <v>285</v>
      </c>
      <c r="E4563" s="348">
        <f t="shared" si="71"/>
        <v>2.75</v>
      </c>
      <c r="F4563" s="220"/>
      <c r="G4563" s="220">
        <v>2.75</v>
      </c>
    </row>
    <row r="4564" spans="1:7">
      <c r="A4564" s="219">
        <v>9813</v>
      </c>
      <c r="B4564" s="212" t="s">
        <v>5839</v>
      </c>
      <c r="C4564" s="219" t="s">
        <v>65</v>
      </c>
      <c r="D4564" s="219" t="s">
        <v>1699</v>
      </c>
      <c r="E4564" s="348">
        <f t="shared" si="71"/>
        <v>5.1100000000000003</v>
      </c>
      <c r="F4564" s="220"/>
      <c r="G4564" s="220">
        <v>5.1100000000000003</v>
      </c>
    </row>
    <row r="4565" spans="1:7">
      <c r="A4565" s="219">
        <v>9815</v>
      </c>
      <c r="B4565" s="212" t="s">
        <v>5840</v>
      </c>
      <c r="C4565" s="219" t="s">
        <v>65</v>
      </c>
      <c r="D4565" s="219" t="s">
        <v>285</v>
      </c>
      <c r="E4565" s="348">
        <f t="shared" si="71"/>
        <v>10.09</v>
      </c>
      <c r="F4565" s="220"/>
      <c r="G4565" s="220">
        <v>10.09</v>
      </c>
    </row>
    <row r="4566" spans="1:7">
      <c r="A4566" s="219">
        <v>44543</v>
      </c>
      <c r="B4566" s="212" t="s">
        <v>5841</v>
      </c>
      <c r="C4566" s="219" t="s">
        <v>65</v>
      </c>
      <c r="D4566" s="219" t="s">
        <v>285</v>
      </c>
      <c r="E4566" s="348">
        <f t="shared" si="71"/>
        <v>5021.42</v>
      </c>
      <c r="F4566" s="220"/>
      <c r="G4566" s="220">
        <v>5021.42</v>
      </c>
    </row>
    <row r="4567" spans="1:7">
      <c r="A4567" s="219">
        <v>44526</v>
      </c>
      <c r="B4567" s="212" t="s">
        <v>5842</v>
      </c>
      <c r="C4567" s="219" t="s">
        <v>65</v>
      </c>
      <c r="D4567" s="219" t="s">
        <v>285</v>
      </c>
      <c r="E4567" s="348">
        <f t="shared" si="71"/>
        <v>123.07</v>
      </c>
      <c r="F4567" s="220"/>
      <c r="G4567" s="220">
        <v>123.07</v>
      </c>
    </row>
    <row r="4568" spans="1:7">
      <c r="A4568" s="219">
        <v>44545</v>
      </c>
      <c r="B4568" s="212" t="s">
        <v>5843</v>
      </c>
      <c r="C4568" s="219" t="s">
        <v>65</v>
      </c>
      <c r="D4568" s="219" t="s">
        <v>285</v>
      </c>
      <c r="E4568" s="348">
        <f t="shared" si="71"/>
        <v>264.17</v>
      </c>
      <c r="F4568" s="220"/>
      <c r="G4568" s="220">
        <v>264.17</v>
      </c>
    </row>
    <row r="4569" spans="1:7">
      <c r="A4569" s="219">
        <v>44525</v>
      </c>
      <c r="B4569" s="212" t="s">
        <v>5844</v>
      </c>
      <c r="C4569" s="219" t="s">
        <v>65</v>
      </c>
      <c r="D4569" s="219" t="s">
        <v>285</v>
      </c>
      <c r="E4569" s="348">
        <f t="shared" si="71"/>
        <v>4554.3999999999996</v>
      </c>
      <c r="F4569" s="220"/>
      <c r="G4569" s="220">
        <v>4554.3999999999996</v>
      </c>
    </row>
    <row r="4570" spans="1:7">
      <c r="A4570" s="219">
        <v>44547</v>
      </c>
      <c r="B4570" s="212" t="s">
        <v>5845</v>
      </c>
      <c r="C4570" s="219" t="s">
        <v>65</v>
      </c>
      <c r="D4570" s="219" t="s">
        <v>285</v>
      </c>
      <c r="E4570" s="348">
        <f t="shared" si="71"/>
        <v>411.8</v>
      </c>
      <c r="F4570" s="220"/>
      <c r="G4570" s="220">
        <v>411.8</v>
      </c>
    </row>
    <row r="4571" spans="1:7">
      <c r="A4571" s="219">
        <v>44519</v>
      </c>
      <c r="B4571" s="212" t="s">
        <v>5846</v>
      </c>
      <c r="C4571" s="219" t="s">
        <v>65</v>
      </c>
      <c r="D4571" s="219" t="s">
        <v>285</v>
      </c>
      <c r="E4571" s="348">
        <f t="shared" si="71"/>
        <v>1009.03</v>
      </c>
      <c r="F4571" s="220"/>
      <c r="G4571" s="220">
        <v>1009.03</v>
      </c>
    </row>
    <row r="4572" spans="1:7">
      <c r="A4572" s="219">
        <v>44520</v>
      </c>
      <c r="B4572" s="212" t="s">
        <v>5847</v>
      </c>
      <c r="C4572" s="219" t="s">
        <v>65</v>
      </c>
      <c r="D4572" s="219" t="s">
        <v>285</v>
      </c>
      <c r="E4572" s="348">
        <f t="shared" si="71"/>
        <v>1625.17</v>
      </c>
      <c r="F4572" s="220"/>
      <c r="G4572" s="220">
        <v>1625.17</v>
      </c>
    </row>
    <row r="4573" spans="1:7">
      <c r="A4573" s="219">
        <v>44521</v>
      </c>
      <c r="B4573" s="212" t="s">
        <v>5848</v>
      </c>
      <c r="C4573" s="219" t="s">
        <v>65</v>
      </c>
      <c r="D4573" s="219" t="s">
        <v>285</v>
      </c>
      <c r="E4573" s="348">
        <f t="shared" si="71"/>
        <v>26.22</v>
      </c>
      <c r="F4573" s="220"/>
      <c r="G4573" s="220">
        <v>26.22</v>
      </c>
    </row>
    <row r="4574" spans="1:7">
      <c r="A4574" s="219">
        <v>44522</v>
      </c>
      <c r="B4574" s="212" t="s">
        <v>5849</v>
      </c>
      <c r="C4574" s="219" t="s">
        <v>65</v>
      </c>
      <c r="D4574" s="219" t="s">
        <v>285</v>
      </c>
      <c r="E4574" s="348">
        <f t="shared" si="71"/>
        <v>2853.21</v>
      </c>
      <c r="F4574" s="220"/>
      <c r="G4574" s="220">
        <v>2853.21</v>
      </c>
    </row>
    <row r="4575" spans="1:7">
      <c r="A4575" s="219">
        <v>44523</v>
      </c>
      <c r="B4575" s="212" t="s">
        <v>5850</v>
      </c>
      <c r="C4575" s="219" t="s">
        <v>65</v>
      </c>
      <c r="D4575" s="219" t="s">
        <v>285</v>
      </c>
      <c r="E4575" s="348">
        <f t="shared" si="71"/>
        <v>4243.5200000000004</v>
      </c>
      <c r="F4575" s="220"/>
      <c r="G4575" s="220">
        <v>4243.5200000000004</v>
      </c>
    </row>
    <row r="4576" spans="1:7">
      <c r="A4576" s="219">
        <v>44527</v>
      </c>
      <c r="B4576" s="212" t="s">
        <v>5851</v>
      </c>
      <c r="C4576" s="219" t="s">
        <v>65</v>
      </c>
      <c r="D4576" s="219" t="s">
        <v>285</v>
      </c>
      <c r="E4576" s="348">
        <f t="shared" si="71"/>
        <v>2128.02</v>
      </c>
      <c r="F4576" s="220"/>
      <c r="G4576" s="220">
        <v>2128.02</v>
      </c>
    </row>
    <row r="4577" spans="1:7">
      <c r="A4577" s="219">
        <v>44524</v>
      </c>
      <c r="B4577" s="212" t="s">
        <v>5852</v>
      </c>
      <c r="C4577" s="219" t="s">
        <v>65</v>
      </c>
      <c r="D4577" s="219" t="s">
        <v>285</v>
      </c>
      <c r="E4577" s="348">
        <f t="shared" si="71"/>
        <v>58.63</v>
      </c>
      <c r="F4577" s="220"/>
      <c r="G4577" s="220">
        <v>58.63</v>
      </c>
    </row>
    <row r="4578" spans="1:7">
      <c r="A4578" s="219">
        <v>44542</v>
      </c>
      <c r="B4578" s="212" t="s">
        <v>5853</v>
      </c>
      <c r="C4578" s="219" t="s">
        <v>65</v>
      </c>
      <c r="D4578" s="219" t="s">
        <v>285</v>
      </c>
      <c r="E4578" s="348">
        <f t="shared" si="71"/>
        <v>2776.35</v>
      </c>
      <c r="F4578" s="220"/>
      <c r="G4578" s="220">
        <v>2776.35</v>
      </c>
    </row>
    <row r="4579" spans="1:7">
      <c r="A4579" s="219">
        <v>9877</v>
      </c>
      <c r="B4579" s="212" t="s">
        <v>5854</v>
      </c>
      <c r="C4579" s="219" t="s">
        <v>65</v>
      </c>
      <c r="D4579" s="219" t="s">
        <v>285</v>
      </c>
      <c r="E4579" s="348">
        <f t="shared" si="71"/>
        <v>124.46</v>
      </c>
      <c r="F4579" s="220">
        <v>124.46</v>
      </c>
      <c r="G4579" s="220">
        <v>133.01</v>
      </c>
    </row>
    <row r="4580" spans="1:7">
      <c r="A4580" s="219">
        <v>9878</v>
      </c>
      <c r="B4580" s="212" t="s">
        <v>5855</v>
      </c>
      <c r="C4580" s="219" t="s">
        <v>65</v>
      </c>
      <c r="D4580" s="219" t="s">
        <v>285</v>
      </c>
      <c r="E4580" s="348">
        <f t="shared" si="71"/>
        <v>153.22</v>
      </c>
      <c r="F4580" s="220">
        <v>153.22</v>
      </c>
      <c r="G4580" s="220">
        <v>163.75</v>
      </c>
    </row>
    <row r="4581" spans="1:7">
      <c r="A4581" s="219">
        <v>41986</v>
      </c>
      <c r="B4581" s="212" t="s">
        <v>5856</v>
      </c>
      <c r="C4581" s="219" t="s">
        <v>65</v>
      </c>
      <c r="D4581" s="219" t="s">
        <v>285</v>
      </c>
      <c r="E4581" s="348">
        <f t="shared" si="71"/>
        <v>3469.3</v>
      </c>
      <c r="F4581" s="220"/>
      <c r="G4581" s="220">
        <v>3469.3</v>
      </c>
    </row>
    <row r="4582" spans="1:7">
      <c r="A4582" s="219">
        <v>43422</v>
      </c>
      <c r="B4582" s="212" t="s">
        <v>5857</v>
      </c>
      <c r="C4582" s="219" t="s">
        <v>65</v>
      </c>
      <c r="D4582" s="219" t="s">
        <v>285</v>
      </c>
      <c r="E4582" s="348">
        <f t="shared" si="71"/>
        <v>4254.76</v>
      </c>
      <c r="F4582" s="220"/>
      <c r="G4582" s="220">
        <v>4254.76</v>
      </c>
    </row>
    <row r="4583" spans="1:7">
      <c r="A4583" s="219">
        <v>41987</v>
      </c>
      <c r="B4583" s="212" t="s">
        <v>5858</v>
      </c>
      <c r="C4583" s="219" t="s">
        <v>65</v>
      </c>
      <c r="D4583" s="219" t="s">
        <v>285</v>
      </c>
      <c r="E4583" s="348">
        <f t="shared" si="71"/>
        <v>4931.62</v>
      </c>
      <c r="F4583" s="220"/>
      <c r="G4583" s="220">
        <v>4931.62</v>
      </c>
    </row>
    <row r="4584" spans="1:7">
      <c r="A4584" s="219">
        <v>41988</v>
      </c>
      <c r="B4584" s="212" t="s">
        <v>5859</v>
      </c>
      <c r="C4584" s="219" t="s">
        <v>65</v>
      </c>
      <c r="D4584" s="219" t="s">
        <v>285</v>
      </c>
      <c r="E4584" s="348">
        <f t="shared" si="71"/>
        <v>6513.97</v>
      </c>
      <c r="F4584" s="220"/>
      <c r="G4584" s="220">
        <v>6513.97</v>
      </c>
    </row>
    <row r="4585" spans="1:7">
      <c r="A4585" s="219">
        <v>41697</v>
      </c>
      <c r="B4585" s="212" t="s">
        <v>5860</v>
      </c>
      <c r="C4585" s="219" t="s">
        <v>65</v>
      </c>
      <c r="D4585" s="219" t="s">
        <v>285</v>
      </c>
      <c r="E4585" s="348">
        <f t="shared" si="71"/>
        <v>1154.58</v>
      </c>
      <c r="F4585" s="220"/>
      <c r="G4585" s="220">
        <v>1154.58</v>
      </c>
    </row>
    <row r="4586" spans="1:7">
      <c r="A4586" s="219">
        <v>41985</v>
      </c>
      <c r="B4586" s="212" t="s">
        <v>5861</v>
      </c>
      <c r="C4586" s="219" t="s">
        <v>65</v>
      </c>
      <c r="D4586" s="219" t="s">
        <v>285</v>
      </c>
      <c r="E4586" s="348">
        <f t="shared" si="71"/>
        <v>1608.02</v>
      </c>
      <c r="F4586" s="220"/>
      <c r="G4586" s="220">
        <v>1608.02</v>
      </c>
    </row>
    <row r="4587" spans="1:7">
      <c r="A4587" s="219">
        <v>41699</v>
      </c>
      <c r="B4587" s="212" t="s">
        <v>5862</v>
      </c>
      <c r="C4587" s="219" t="s">
        <v>65</v>
      </c>
      <c r="D4587" s="219" t="s">
        <v>285</v>
      </c>
      <c r="E4587" s="348">
        <f t="shared" si="71"/>
        <v>2289.7399999999998</v>
      </c>
      <c r="F4587" s="220"/>
      <c r="G4587" s="220">
        <v>2289.7399999999998</v>
      </c>
    </row>
    <row r="4588" spans="1:7">
      <c r="A4588" s="219">
        <v>38053</v>
      </c>
      <c r="B4588" s="212" t="s">
        <v>5863</v>
      </c>
      <c r="C4588" s="219" t="s">
        <v>65</v>
      </c>
      <c r="D4588" s="219" t="s">
        <v>285</v>
      </c>
      <c r="E4588" s="348">
        <f t="shared" si="71"/>
        <v>24.21</v>
      </c>
      <c r="F4588" s="220"/>
      <c r="G4588" s="220">
        <v>24.21</v>
      </c>
    </row>
    <row r="4589" spans="1:7">
      <c r="A4589" s="219">
        <v>38054</v>
      </c>
      <c r="B4589" s="212" t="s">
        <v>5864</v>
      </c>
      <c r="C4589" s="219" t="s">
        <v>65</v>
      </c>
      <c r="D4589" s="219" t="s">
        <v>285</v>
      </c>
      <c r="E4589" s="348">
        <f t="shared" si="71"/>
        <v>41.61</v>
      </c>
      <c r="F4589" s="220"/>
      <c r="G4589" s="220">
        <v>41.61</v>
      </c>
    </row>
    <row r="4590" spans="1:7">
      <c r="A4590" s="219">
        <v>38052</v>
      </c>
      <c r="B4590" s="212" t="s">
        <v>5865</v>
      </c>
      <c r="C4590" s="219" t="s">
        <v>65</v>
      </c>
      <c r="D4590" s="219" t="s">
        <v>1699</v>
      </c>
      <c r="E4590" s="348">
        <f t="shared" si="71"/>
        <v>11.72</v>
      </c>
      <c r="F4590" s="220"/>
      <c r="G4590" s="220">
        <v>11.72</v>
      </c>
    </row>
    <row r="4591" spans="1:7">
      <c r="A4591" s="219">
        <v>38051</v>
      </c>
      <c r="B4591" s="212" t="s">
        <v>5866</v>
      </c>
      <c r="C4591" s="219" t="s">
        <v>65</v>
      </c>
      <c r="D4591" s="219" t="s">
        <v>285</v>
      </c>
      <c r="E4591" s="348">
        <f t="shared" si="71"/>
        <v>7.31</v>
      </c>
      <c r="F4591" s="220"/>
      <c r="G4591" s="220">
        <v>7.31</v>
      </c>
    </row>
    <row r="4592" spans="1:7">
      <c r="A4592" s="219">
        <v>38787</v>
      </c>
      <c r="B4592" s="212" t="s">
        <v>5867</v>
      </c>
      <c r="C4592" s="219" t="s">
        <v>65</v>
      </c>
      <c r="D4592" s="219" t="s">
        <v>1699</v>
      </c>
      <c r="E4592" s="348">
        <f t="shared" si="71"/>
        <v>4.58</v>
      </c>
      <c r="F4592" s="220"/>
      <c r="G4592" s="220">
        <v>4.58</v>
      </c>
    </row>
    <row r="4593" spans="1:7">
      <c r="A4593" s="219">
        <v>38825</v>
      </c>
      <c r="B4593" s="212" t="s">
        <v>5868</v>
      </c>
      <c r="C4593" s="219" t="s">
        <v>65</v>
      </c>
      <c r="D4593" s="219" t="s">
        <v>285</v>
      </c>
      <c r="E4593" s="348">
        <f t="shared" si="71"/>
        <v>5.92</v>
      </c>
      <c r="F4593" s="220"/>
      <c r="G4593" s="220">
        <v>5.92</v>
      </c>
    </row>
    <row r="4594" spans="1:7">
      <c r="A4594" s="219">
        <v>38826</v>
      </c>
      <c r="B4594" s="212" t="s">
        <v>5869</v>
      </c>
      <c r="C4594" s="219" t="s">
        <v>65</v>
      </c>
      <c r="D4594" s="219" t="s">
        <v>285</v>
      </c>
      <c r="E4594" s="348">
        <f t="shared" si="71"/>
        <v>8.42</v>
      </c>
      <c r="F4594" s="220"/>
      <c r="G4594" s="220">
        <v>8.42</v>
      </c>
    </row>
    <row r="4595" spans="1:7">
      <c r="A4595" s="219">
        <v>38827</v>
      </c>
      <c r="B4595" s="212" t="s">
        <v>5870</v>
      </c>
      <c r="C4595" s="219" t="s">
        <v>65</v>
      </c>
      <c r="D4595" s="219" t="s">
        <v>285</v>
      </c>
      <c r="E4595" s="348">
        <f t="shared" si="71"/>
        <v>13.77</v>
      </c>
      <c r="F4595" s="220"/>
      <c r="G4595" s="220">
        <v>13.77</v>
      </c>
    </row>
    <row r="4596" spans="1:7">
      <c r="A4596" s="219">
        <v>38828</v>
      </c>
      <c r="B4596" s="212" t="s">
        <v>5871</v>
      </c>
      <c r="C4596" s="219" t="s">
        <v>65</v>
      </c>
      <c r="D4596" s="219" t="s">
        <v>285</v>
      </c>
      <c r="E4596" s="348">
        <f t="shared" si="71"/>
        <v>8.82</v>
      </c>
      <c r="F4596" s="220"/>
      <c r="G4596" s="220">
        <v>8.82</v>
      </c>
    </row>
    <row r="4597" spans="1:7">
      <c r="A4597" s="219">
        <v>38829</v>
      </c>
      <c r="B4597" s="212" t="s">
        <v>5872</v>
      </c>
      <c r="C4597" s="219" t="s">
        <v>65</v>
      </c>
      <c r="D4597" s="219" t="s">
        <v>285</v>
      </c>
      <c r="E4597" s="348">
        <f t="shared" si="71"/>
        <v>14.45</v>
      </c>
      <c r="F4597" s="220"/>
      <c r="G4597" s="220">
        <v>14.45</v>
      </c>
    </row>
    <row r="4598" spans="1:7">
      <c r="A4598" s="219">
        <v>38830</v>
      </c>
      <c r="B4598" s="212" t="s">
        <v>5873</v>
      </c>
      <c r="C4598" s="219" t="s">
        <v>65</v>
      </c>
      <c r="D4598" s="219" t="s">
        <v>285</v>
      </c>
      <c r="E4598" s="348">
        <f t="shared" si="71"/>
        <v>20</v>
      </c>
      <c r="F4598" s="220"/>
      <c r="G4598" s="220">
        <v>20</v>
      </c>
    </row>
    <row r="4599" spans="1:7">
      <c r="A4599" s="219">
        <v>38831</v>
      </c>
      <c r="B4599" s="212" t="s">
        <v>5874</v>
      </c>
      <c r="C4599" s="219" t="s">
        <v>65</v>
      </c>
      <c r="D4599" s="219" t="s">
        <v>285</v>
      </c>
      <c r="E4599" s="348">
        <f t="shared" si="71"/>
        <v>27.9</v>
      </c>
      <c r="F4599" s="220"/>
      <c r="G4599" s="220">
        <v>27.9</v>
      </c>
    </row>
    <row r="4600" spans="1:7">
      <c r="A4600" s="219">
        <v>36274</v>
      </c>
      <c r="B4600" s="212" t="s">
        <v>5875</v>
      </c>
      <c r="C4600" s="219" t="s">
        <v>65</v>
      </c>
      <c r="D4600" s="219" t="s">
        <v>1699</v>
      </c>
      <c r="E4600" s="348">
        <f t="shared" si="71"/>
        <v>8.52</v>
      </c>
      <c r="F4600" s="220"/>
      <c r="G4600" s="220">
        <v>8.52</v>
      </c>
    </row>
    <row r="4601" spans="1:7">
      <c r="A4601" s="219">
        <v>36278</v>
      </c>
      <c r="B4601" s="212" t="s">
        <v>5876</v>
      </c>
      <c r="C4601" s="219" t="s">
        <v>65</v>
      </c>
      <c r="D4601" s="219" t="s">
        <v>285</v>
      </c>
      <c r="E4601" s="348">
        <f t="shared" si="71"/>
        <v>11.55</v>
      </c>
      <c r="F4601" s="220"/>
      <c r="G4601" s="220">
        <v>11.55</v>
      </c>
    </row>
    <row r="4602" spans="1:7">
      <c r="A4602" s="219">
        <v>38977</v>
      </c>
      <c r="B4602" s="212" t="s">
        <v>5877</v>
      </c>
      <c r="C4602" s="219" t="s">
        <v>65</v>
      </c>
      <c r="D4602" s="219" t="s">
        <v>285</v>
      </c>
      <c r="E4602" s="348">
        <f t="shared" si="71"/>
        <v>113.03</v>
      </c>
      <c r="F4602" s="220"/>
      <c r="G4602" s="220">
        <v>113.03</v>
      </c>
    </row>
    <row r="4603" spans="1:7">
      <c r="A4603" s="219">
        <v>38971</v>
      </c>
      <c r="B4603" s="212" t="s">
        <v>5878</v>
      </c>
      <c r="C4603" s="219" t="s">
        <v>65</v>
      </c>
      <c r="D4603" s="219" t="s">
        <v>285</v>
      </c>
      <c r="E4603" s="348">
        <f t="shared" si="71"/>
        <v>9.48</v>
      </c>
      <c r="F4603" s="220"/>
      <c r="G4603" s="220">
        <v>9.48</v>
      </c>
    </row>
    <row r="4604" spans="1:7">
      <c r="A4604" s="219">
        <v>38972</v>
      </c>
      <c r="B4604" s="212" t="s">
        <v>5879</v>
      </c>
      <c r="C4604" s="219" t="s">
        <v>65</v>
      </c>
      <c r="D4604" s="219" t="s">
        <v>285</v>
      </c>
      <c r="E4604" s="348">
        <f t="shared" si="71"/>
        <v>12.79</v>
      </c>
      <c r="F4604" s="220"/>
      <c r="G4604" s="220">
        <v>12.79</v>
      </c>
    </row>
    <row r="4605" spans="1:7">
      <c r="A4605" s="219">
        <v>38973</v>
      </c>
      <c r="B4605" s="212" t="s">
        <v>5880</v>
      </c>
      <c r="C4605" s="219" t="s">
        <v>65</v>
      </c>
      <c r="D4605" s="219" t="s">
        <v>285</v>
      </c>
      <c r="E4605" s="348">
        <f t="shared" si="71"/>
        <v>21.13</v>
      </c>
      <c r="F4605" s="220"/>
      <c r="G4605" s="220">
        <v>21.13</v>
      </c>
    </row>
    <row r="4606" spans="1:7">
      <c r="A4606" s="219">
        <v>38974</v>
      </c>
      <c r="B4606" s="212" t="s">
        <v>5881</v>
      </c>
      <c r="C4606" s="219" t="s">
        <v>65</v>
      </c>
      <c r="D4606" s="219" t="s">
        <v>285</v>
      </c>
      <c r="E4606" s="348">
        <f t="shared" si="71"/>
        <v>34.32</v>
      </c>
      <c r="F4606" s="220"/>
      <c r="G4606" s="220">
        <v>34.32</v>
      </c>
    </row>
    <row r="4607" spans="1:7">
      <c r="A4607" s="219">
        <v>38975</v>
      </c>
      <c r="B4607" s="212" t="s">
        <v>5882</v>
      </c>
      <c r="C4607" s="219" t="s">
        <v>65</v>
      </c>
      <c r="D4607" s="219" t="s">
        <v>285</v>
      </c>
      <c r="E4607" s="348">
        <f t="shared" si="71"/>
        <v>44.01</v>
      </c>
      <c r="F4607" s="220"/>
      <c r="G4607" s="220">
        <v>44.01</v>
      </c>
    </row>
    <row r="4608" spans="1:7">
      <c r="A4608" s="219">
        <v>38976</v>
      </c>
      <c r="B4608" s="212" t="s">
        <v>5883</v>
      </c>
      <c r="C4608" s="219" t="s">
        <v>65</v>
      </c>
      <c r="D4608" s="219" t="s">
        <v>285</v>
      </c>
      <c r="E4608" s="348">
        <f t="shared" si="71"/>
        <v>75.650000000000006</v>
      </c>
      <c r="F4608" s="220"/>
      <c r="G4608" s="220">
        <v>75.650000000000006</v>
      </c>
    </row>
    <row r="4609" spans="1:7">
      <c r="A4609" s="219">
        <v>44176</v>
      </c>
      <c r="B4609" s="212" t="s">
        <v>5884</v>
      </c>
      <c r="C4609" s="219" t="s">
        <v>65</v>
      </c>
      <c r="D4609" s="219" t="s">
        <v>285</v>
      </c>
      <c r="E4609" s="348">
        <f t="shared" si="71"/>
        <v>17.39</v>
      </c>
      <c r="F4609" s="220"/>
      <c r="G4609" s="220">
        <v>17.39</v>
      </c>
    </row>
    <row r="4610" spans="1:7">
      <c r="A4610" s="219">
        <v>38986</v>
      </c>
      <c r="B4610" s="212" t="s">
        <v>5885</v>
      </c>
      <c r="C4610" s="219" t="s">
        <v>65</v>
      </c>
      <c r="D4610" s="219" t="s">
        <v>285</v>
      </c>
      <c r="E4610" s="348">
        <f t="shared" si="71"/>
        <v>228.36</v>
      </c>
      <c r="F4610" s="220"/>
      <c r="G4610" s="220">
        <v>228.36</v>
      </c>
    </row>
    <row r="4611" spans="1:7">
      <c r="A4611" s="219">
        <v>38978</v>
      </c>
      <c r="B4611" s="212" t="s">
        <v>5886</v>
      </c>
      <c r="C4611" s="219" t="s">
        <v>65</v>
      </c>
      <c r="D4611" s="219" t="s">
        <v>285</v>
      </c>
      <c r="E4611" s="348">
        <f t="shared" si="71"/>
        <v>9.3699999999999992</v>
      </c>
      <c r="F4611" s="220"/>
      <c r="G4611" s="220">
        <v>9.3699999999999992</v>
      </c>
    </row>
    <row r="4612" spans="1:7">
      <c r="A4612" s="219">
        <v>38979</v>
      </c>
      <c r="B4612" s="212" t="s">
        <v>5887</v>
      </c>
      <c r="C4612" s="219" t="s">
        <v>65</v>
      </c>
      <c r="D4612" s="219" t="s">
        <v>285</v>
      </c>
      <c r="E4612" s="348">
        <f t="shared" si="71"/>
        <v>12.95</v>
      </c>
      <c r="F4612" s="220"/>
      <c r="G4612" s="220">
        <v>12.95</v>
      </c>
    </row>
    <row r="4613" spans="1:7">
      <c r="A4613" s="219">
        <v>38980</v>
      </c>
      <c r="B4613" s="212" t="s">
        <v>5888</v>
      </c>
      <c r="C4613" s="219" t="s">
        <v>65</v>
      </c>
      <c r="D4613" s="219" t="s">
        <v>285</v>
      </c>
      <c r="E4613" s="348">
        <f t="shared" si="71"/>
        <v>17.329999999999998</v>
      </c>
      <c r="F4613" s="220"/>
      <c r="G4613" s="220">
        <v>17.329999999999998</v>
      </c>
    </row>
    <row r="4614" spans="1:7">
      <c r="A4614" s="219">
        <v>38981</v>
      </c>
      <c r="B4614" s="212" t="s">
        <v>5889</v>
      </c>
      <c r="C4614" s="219" t="s">
        <v>65</v>
      </c>
      <c r="D4614" s="219" t="s">
        <v>285</v>
      </c>
      <c r="E4614" s="348">
        <f t="shared" si="71"/>
        <v>25.01</v>
      </c>
      <c r="F4614" s="220"/>
      <c r="G4614" s="220">
        <v>25.01</v>
      </c>
    </row>
    <row r="4615" spans="1:7">
      <c r="A4615" s="219">
        <v>38982</v>
      </c>
      <c r="B4615" s="212" t="s">
        <v>5890</v>
      </c>
      <c r="C4615" s="219" t="s">
        <v>65</v>
      </c>
      <c r="D4615" s="219" t="s">
        <v>285</v>
      </c>
      <c r="E4615" s="348">
        <f t="shared" si="71"/>
        <v>39.520000000000003</v>
      </c>
      <c r="F4615" s="220"/>
      <c r="G4615" s="220">
        <v>39.520000000000003</v>
      </c>
    </row>
    <row r="4616" spans="1:7">
      <c r="A4616" s="219">
        <v>38983</v>
      </c>
      <c r="B4616" s="212" t="s">
        <v>5891</v>
      </c>
      <c r="C4616" s="219" t="s">
        <v>65</v>
      </c>
      <c r="D4616" s="219" t="s">
        <v>285</v>
      </c>
      <c r="E4616" s="348">
        <f t="shared" si="71"/>
        <v>69.53</v>
      </c>
      <c r="F4616" s="220"/>
      <c r="G4616" s="220">
        <v>69.53</v>
      </c>
    </row>
    <row r="4617" spans="1:7">
      <c r="A4617" s="219">
        <v>38984</v>
      </c>
      <c r="B4617" s="212" t="s">
        <v>5892</v>
      </c>
      <c r="C4617" s="219" t="s">
        <v>65</v>
      </c>
      <c r="D4617" s="219" t="s">
        <v>285</v>
      </c>
      <c r="E4617" s="348">
        <f t="shared" si="71"/>
        <v>95.58</v>
      </c>
      <c r="F4617" s="220"/>
      <c r="G4617" s="220">
        <v>95.58</v>
      </c>
    </row>
    <row r="4618" spans="1:7">
      <c r="A4618" s="219">
        <v>38985</v>
      </c>
      <c r="B4618" s="212" t="s">
        <v>5893</v>
      </c>
      <c r="C4618" s="219" t="s">
        <v>65</v>
      </c>
      <c r="D4618" s="219" t="s">
        <v>285</v>
      </c>
      <c r="E4618" s="348">
        <f t="shared" si="71"/>
        <v>164.34</v>
      </c>
      <c r="F4618" s="220"/>
      <c r="G4618" s="220">
        <v>164.34</v>
      </c>
    </row>
    <row r="4619" spans="1:7">
      <c r="A4619" s="219">
        <v>38032</v>
      </c>
      <c r="B4619" s="212" t="s">
        <v>5894</v>
      </c>
      <c r="C4619" s="219" t="s">
        <v>65</v>
      </c>
      <c r="D4619" s="219" t="s">
        <v>285</v>
      </c>
      <c r="E4619" s="348">
        <f t="shared" si="71"/>
        <v>59.27</v>
      </c>
      <c r="F4619" s="220">
        <v>59.27</v>
      </c>
      <c r="G4619" s="220">
        <v>63.34</v>
      </c>
    </row>
    <row r="4620" spans="1:7">
      <c r="A4620" s="219">
        <v>38033</v>
      </c>
      <c r="B4620" s="212" t="s">
        <v>5895</v>
      </c>
      <c r="C4620" s="219" t="s">
        <v>65</v>
      </c>
      <c r="D4620" s="219" t="s">
        <v>285</v>
      </c>
      <c r="E4620" s="348">
        <f t="shared" ref="E4620:E4683" si="72">IF(F4620=0,G4620,F4620)</f>
        <v>100.75</v>
      </c>
      <c r="F4620" s="220">
        <v>100.75</v>
      </c>
      <c r="G4620" s="220">
        <v>107.67</v>
      </c>
    </row>
    <row r="4621" spans="1:7">
      <c r="A4621" s="219">
        <v>38034</v>
      </c>
      <c r="B4621" s="212" t="s">
        <v>5896</v>
      </c>
      <c r="C4621" s="219" t="s">
        <v>65</v>
      </c>
      <c r="D4621" s="219" t="s">
        <v>285</v>
      </c>
      <c r="E4621" s="348">
        <f t="shared" si="72"/>
        <v>157.83000000000001</v>
      </c>
      <c r="F4621" s="220">
        <v>157.83000000000001</v>
      </c>
      <c r="G4621" s="220">
        <v>168.67</v>
      </c>
    </row>
    <row r="4622" spans="1:7">
      <c r="A4622" s="219">
        <v>38035</v>
      </c>
      <c r="B4622" s="212" t="s">
        <v>5897</v>
      </c>
      <c r="C4622" s="219" t="s">
        <v>65</v>
      </c>
      <c r="D4622" s="219" t="s">
        <v>285</v>
      </c>
      <c r="E4622" s="348">
        <f t="shared" si="72"/>
        <v>232.19</v>
      </c>
      <c r="F4622" s="220">
        <v>232.19</v>
      </c>
      <c r="G4622" s="220">
        <v>248.13</v>
      </c>
    </row>
    <row r="4623" spans="1:7">
      <c r="A4623" s="219">
        <v>38036</v>
      </c>
      <c r="B4623" s="212" t="s">
        <v>5898</v>
      </c>
      <c r="C4623" s="219" t="s">
        <v>65</v>
      </c>
      <c r="D4623" s="219" t="s">
        <v>285</v>
      </c>
      <c r="E4623" s="348">
        <f t="shared" si="72"/>
        <v>312.79000000000002</v>
      </c>
      <c r="F4623" s="220">
        <v>312.79000000000002</v>
      </c>
      <c r="G4623" s="220">
        <v>334.27</v>
      </c>
    </row>
    <row r="4624" spans="1:7">
      <c r="A4624" s="219">
        <v>38037</v>
      </c>
      <c r="B4624" s="212" t="s">
        <v>5899</v>
      </c>
      <c r="C4624" s="219" t="s">
        <v>65</v>
      </c>
      <c r="D4624" s="219" t="s">
        <v>285</v>
      </c>
      <c r="E4624" s="348">
        <f t="shared" si="72"/>
        <v>413.15</v>
      </c>
      <c r="F4624" s="220">
        <v>413.15</v>
      </c>
      <c r="G4624" s="220">
        <v>441.52</v>
      </c>
    </row>
    <row r="4625" spans="1:7">
      <c r="A4625" s="219">
        <v>9850</v>
      </c>
      <c r="B4625" s="212" t="s">
        <v>5900</v>
      </c>
      <c r="C4625" s="219" t="s">
        <v>65</v>
      </c>
      <c r="D4625" s="219" t="s">
        <v>1699</v>
      </c>
      <c r="E4625" s="348">
        <f t="shared" si="72"/>
        <v>147.75</v>
      </c>
      <c r="F4625" s="220"/>
      <c r="G4625" s="220">
        <v>147.75</v>
      </c>
    </row>
    <row r="4626" spans="1:7">
      <c r="A4626" s="219">
        <v>9853</v>
      </c>
      <c r="B4626" s="212" t="s">
        <v>5901</v>
      </c>
      <c r="C4626" s="219" t="s">
        <v>65</v>
      </c>
      <c r="D4626" s="219" t="s">
        <v>285</v>
      </c>
      <c r="E4626" s="348">
        <f t="shared" si="72"/>
        <v>262.74</v>
      </c>
      <c r="F4626" s="220"/>
      <c r="G4626" s="220">
        <v>262.74</v>
      </c>
    </row>
    <row r="4627" spans="1:7">
      <c r="A4627" s="219">
        <v>9854</v>
      </c>
      <c r="B4627" s="212" t="s">
        <v>5902</v>
      </c>
      <c r="C4627" s="219" t="s">
        <v>65</v>
      </c>
      <c r="D4627" s="219" t="s">
        <v>285</v>
      </c>
      <c r="E4627" s="348">
        <f t="shared" si="72"/>
        <v>115.12</v>
      </c>
      <c r="F4627" s="220"/>
      <c r="G4627" s="220">
        <v>115.12</v>
      </c>
    </row>
    <row r="4628" spans="1:7">
      <c r="A4628" s="219">
        <v>9851</v>
      </c>
      <c r="B4628" s="212" t="s">
        <v>5903</v>
      </c>
      <c r="C4628" s="219" t="s">
        <v>65</v>
      </c>
      <c r="D4628" s="219" t="s">
        <v>285</v>
      </c>
      <c r="E4628" s="348">
        <f t="shared" si="72"/>
        <v>199.62</v>
      </c>
      <c r="F4628" s="220"/>
      <c r="G4628" s="220">
        <v>199.62</v>
      </c>
    </row>
    <row r="4629" spans="1:7">
      <c r="A4629" s="219">
        <v>9825</v>
      </c>
      <c r="B4629" s="212" t="s">
        <v>5904</v>
      </c>
      <c r="C4629" s="219" t="s">
        <v>65</v>
      </c>
      <c r="D4629" s="219" t="s">
        <v>285</v>
      </c>
      <c r="E4629" s="348">
        <f t="shared" si="72"/>
        <v>50.67</v>
      </c>
      <c r="F4629" s="220"/>
      <c r="G4629" s="220">
        <v>50.67</v>
      </c>
    </row>
    <row r="4630" spans="1:7">
      <c r="A4630" s="219">
        <v>9828</v>
      </c>
      <c r="B4630" s="212" t="s">
        <v>5905</v>
      </c>
      <c r="C4630" s="219" t="s">
        <v>65</v>
      </c>
      <c r="D4630" s="219" t="s">
        <v>285</v>
      </c>
      <c r="E4630" s="348">
        <f t="shared" si="72"/>
        <v>136.35</v>
      </c>
      <c r="F4630" s="220"/>
      <c r="G4630" s="220">
        <v>136.35</v>
      </c>
    </row>
    <row r="4631" spans="1:7">
      <c r="A4631" s="219">
        <v>9829</v>
      </c>
      <c r="B4631" s="212" t="s">
        <v>5906</v>
      </c>
      <c r="C4631" s="219" t="s">
        <v>65</v>
      </c>
      <c r="D4631" s="219" t="s">
        <v>285</v>
      </c>
      <c r="E4631" s="348">
        <f t="shared" si="72"/>
        <v>231.08</v>
      </c>
      <c r="F4631" s="220"/>
      <c r="G4631" s="220">
        <v>231.08</v>
      </c>
    </row>
    <row r="4632" spans="1:7">
      <c r="A4632" s="219">
        <v>9826</v>
      </c>
      <c r="B4632" s="212" t="s">
        <v>5907</v>
      </c>
      <c r="C4632" s="219" t="s">
        <v>65</v>
      </c>
      <c r="D4632" s="219" t="s">
        <v>285</v>
      </c>
      <c r="E4632" s="348">
        <f t="shared" si="72"/>
        <v>351.79</v>
      </c>
      <c r="F4632" s="220"/>
      <c r="G4632" s="220">
        <v>351.79</v>
      </c>
    </row>
    <row r="4633" spans="1:7">
      <c r="A4633" s="219">
        <v>9827</v>
      </c>
      <c r="B4633" s="212" t="s">
        <v>5908</v>
      </c>
      <c r="C4633" s="219" t="s">
        <v>65</v>
      </c>
      <c r="D4633" s="219" t="s">
        <v>285</v>
      </c>
      <c r="E4633" s="348">
        <f t="shared" si="72"/>
        <v>499.54</v>
      </c>
      <c r="F4633" s="220"/>
      <c r="G4633" s="220">
        <v>499.54</v>
      </c>
    </row>
    <row r="4634" spans="1:7">
      <c r="A4634" s="219">
        <v>36374</v>
      </c>
      <c r="B4634" s="212" t="s">
        <v>5909</v>
      </c>
      <c r="C4634" s="219" t="s">
        <v>65</v>
      </c>
      <c r="D4634" s="219" t="s">
        <v>285</v>
      </c>
      <c r="E4634" s="348">
        <f t="shared" si="72"/>
        <v>60.72</v>
      </c>
      <c r="F4634" s="220"/>
      <c r="G4634" s="220">
        <v>60.72</v>
      </c>
    </row>
    <row r="4635" spans="1:7">
      <c r="A4635" s="219">
        <v>36084</v>
      </c>
      <c r="B4635" s="212" t="s">
        <v>5910</v>
      </c>
      <c r="C4635" s="219" t="s">
        <v>65</v>
      </c>
      <c r="D4635" s="219" t="s">
        <v>1699</v>
      </c>
      <c r="E4635" s="348">
        <f t="shared" si="72"/>
        <v>17.989999999999998</v>
      </c>
      <c r="F4635" s="220"/>
      <c r="G4635" s="220">
        <v>17.989999999999998</v>
      </c>
    </row>
    <row r="4636" spans="1:7">
      <c r="A4636" s="219">
        <v>36373</v>
      </c>
      <c r="B4636" s="212" t="s">
        <v>5911</v>
      </c>
      <c r="C4636" s="219" t="s">
        <v>65</v>
      </c>
      <c r="D4636" s="219" t="s">
        <v>285</v>
      </c>
      <c r="E4636" s="348">
        <f t="shared" si="72"/>
        <v>37.36</v>
      </c>
      <c r="F4636" s="220"/>
      <c r="G4636" s="220">
        <v>37.36</v>
      </c>
    </row>
    <row r="4637" spans="1:7">
      <c r="A4637" s="219">
        <v>36377</v>
      </c>
      <c r="B4637" s="212" t="s">
        <v>5912</v>
      </c>
      <c r="C4637" s="219" t="s">
        <v>65</v>
      </c>
      <c r="D4637" s="219" t="s">
        <v>285</v>
      </c>
      <c r="E4637" s="348">
        <f t="shared" si="72"/>
        <v>72.84</v>
      </c>
      <c r="F4637" s="220"/>
      <c r="G4637" s="220">
        <v>72.84</v>
      </c>
    </row>
    <row r="4638" spans="1:7">
      <c r="A4638" s="219">
        <v>36375</v>
      </c>
      <c r="B4638" s="212" t="s">
        <v>5913</v>
      </c>
      <c r="C4638" s="219" t="s">
        <v>65</v>
      </c>
      <c r="D4638" s="219" t="s">
        <v>285</v>
      </c>
      <c r="E4638" s="348">
        <f t="shared" si="72"/>
        <v>22.2</v>
      </c>
      <c r="F4638" s="220"/>
      <c r="G4638" s="220">
        <v>22.2</v>
      </c>
    </row>
    <row r="4639" spans="1:7">
      <c r="A4639" s="219">
        <v>36376</v>
      </c>
      <c r="B4639" s="212" t="s">
        <v>5914</v>
      </c>
      <c r="C4639" s="219" t="s">
        <v>65</v>
      </c>
      <c r="D4639" s="219" t="s">
        <v>285</v>
      </c>
      <c r="E4639" s="348">
        <f t="shared" si="72"/>
        <v>43.6</v>
      </c>
      <c r="F4639" s="220"/>
      <c r="G4639" s="220">
        <v>43.6</v>
      </c>
    </row>
    <row r="4640" spans="1:7">
      <c r="A4640" s="219">
        <v>36380</v>
      </c>
      <c r="B4640" s="212" t="s">
        <v>5915</v>
      </c>
      <c r="C4640" s="219" t="s">
        <v>65</v>
      </c>
      <c r="D4640" s="219" t="s">
        <v>285</v>
      </c>
      <c r="E4640" s="348">
        <f t="shared" si="72"/>
        <v>91.08</v>
      </c>
      <c r="F4640" s="220"/>
      <c r="G4640" s="220">
        <v>91.08</v>
      </c>
    </row>
    <row r="4641" spans="1:7">
      <c r="A4641" s="219">
        <v>36378</v>
      </c>
      <c r="B4641" s="212" t="s">
        <v>5916</v>
      </c>
      <c r="C4641" s="219" t="s">
        <v>65</v>
      </c>
      <c r="D4641" s="219" t="s">
        <v>285</v>
      </c>
      <c r="E4641" s="348">
        <f t="shared" si="72"/>
        <v>27.29</v>
      </c>
      <c r="F4641" s="220"/>
      <c r="G4641" s="220">
        <v>27.29</v>
      </c>
    </row>
    <row r="4642" spans="1:7">
      <c r="A4642" s="219">
        <v>36379</v>
      </c>
      <c r="B4642" s="212" t="s">
        <v>5917</v>
      </c>
      <c r="C4642" s="219" t="s">
        <v>65</v>
      </c>
      <c r="D4642" s="219" t="s">
        <v>285</v>
      </c>
      <c r="E4642" s="348">
        <f t="shared" si="72"/>
        <v>55.02</v>
      </c>
      <c r="F4642" s="220"/>
      <c r="G4642" s="220">
        <v>55.02</v>
      </c>
    </row>
    <row r="4643" spans="1:7">
      <c r="A4643" s="219">
        <v>9859</v>
      </c>
      <c r="B4643" s="212" t="s">
        <v>5918</v>
      </c>
      <c r="C4643" s="219" t="s">
        <v>65</v>
      </c>
      <c r="D4643" s="219" t="s">
        <v>285</v>
      </c>
      <c r="E4643" s="348">
        <f t="shared" si="72"/>
        <v>10.52</v>
      </c>
      <c r="F4643" s="220">
        <v>10.52</v>
      </c>
      <c r="G4643" s="220">
        <v>9.91</v>
      </c>
    </row>
    <row r="4644" spans="1:7">
      <c r="A4644" s="219">
        <v>9836</v>
      </c>
      <c r="B4644" s="212" t="s">
        <v>539</v>
      </c>
      <c r="C4644" s="219" t="s">
        <v>65</v>
      </c>
      <c r="D4644" s="219" t="s">
        <v>1699</v>
      </c>
      <c r="E4644" s="348">
        <f t="shared" si="72"/>
        <v>15</v>
      </c>
      <c r="F4644" s="220">
        <v>15</v>
      </c>
      <c r="G4644" s="220">
        <v>16.03</v>
      </c>
    </row>
    <row r="4645" spans="1:7">
      <c r="A4645" s="219">
        <v>20065</v>
      </c>
      <c r="B4645" s="212" t="s">
        <v>5919</v>
      </c>
      <c r="C4645" s="219" t="s">
        <v>65</v>
      </c>
      <c r="D4645" s="219" t="s">
        <v>285</v>
      </c>
      <c r="E4645" s="348">
        <f t="shared" si="72"/>
        <v>39.21</v>
      </c>
      <c r="F4645" s="220">
        <v>39.21</v>
      </c>
      <c r="G4645" s="220">
        <v>41.9</v>
      </c>
    </row>
    <row r="4646" spans="1:7">
      <c r="A4646" s="219">
        <v>9835</v>
      </c>
      <c r="B4646" s="212" t="s">
        <v>1427</v>
      </c>
      <c r="C4646" s="219" t="s">
        <v>65</v>
      </c>
      <c r="D4646" s="219" t="s">
        <v>285</v>
      </c>
      <c r="E4646" s="348">
        <f t="shared" si="72"/>
        <v>6.55</v>
      </c>
      <c r="F4646" s="220">
        <v>6.55</v>
      </c>
      <c r="G4646" s="220">
        <v>7</v>
      </c>
    </row>
    <row r="4647" spans="1:7">
      <c r="A4647" s="219">
        <v>9838</v>
      </c>
      <c r="B4647" s="212" t="s">
        <v>1428</v>
      </c>
      <c r="C4647" s="219" t="s">
        <v>65</v>
      </c>
      <c r="D4647" s="219" t="s">
        <v>285</v>
      </c>
      <c r="E4647" s="348">
        <f t="shared" si="72"/>
        <v>10.82</v>
      </c>
      <c r="F4647" s="220">
        <v>10.82</v>
      </c>
      <c r="G4647" s="220">
        <v>11.56</v>
      </c>
    </row>
    <row r="4648" spans="1:7">
      <c r="A4648" s="219">
        <v>9837</v>
      </c>
      <c r="B4648" s="212" t="s">
        <v>361</v>
      </c>
      <c r="C4648" s="219" t="s">
        <v>65</v>
      </c>
      <c r="D4648" s="219" t="s">
        <v>285</v>
      </c>
      <c r="E4648" s="348">
        <f t="shared" si="72"/>
        <v>14.2</v>
      </c>
      <c r="F4648" s="220">
        <v>14.2</v>
      </c>
      <c r="G4648" s="220">
        <v>15.18</v>
      </c>
    </row>
    <row r="4649" spans="1:7">
      <c r="A4649" s="219">
        <v>44315</v>
      </c>
      <c r="B4649" s="212" t="s">
        <v>5920</v>
      </c>
      <c r="C4649" s="219" t="s">
        <v>65</v>
      </c>
      <c r="D4649" s="219" t="s">
        <v>285</v>
      </c>
      <c r="E4649" s="348">
        <f t="shared" si="72"/>
        <v>58.73</v>
      </c>
      <c r="F4649" s="220">
        <v>58.73</v>
      </c>
      <c r="G4649" s="220">
        <v>62.76</v>
      </c>
    </row>
    <row r="4650" spans="1:7">
      <c r="A4650" s="219">
        <v>9862</v>
      </c>
      <c r="B4650" s="212" t="s">
        <v>5921</v>
      </c>
      <c r="C4650" s="219" t="s">
        <v>65</v>
      </c>
      <c r="D4650" s="219" t="s">
        <v>285</v>
      </c>
      <c r="E4650" s="348">
        <f t="shared" si="72"/>
        <v>32.44</v>
      </c>
      <c r="F4650" s="220">
        <v>32.44</v>
      </c>
      <c r="G4650" s="220">
        <v>30.56</v>
      </c>
    </row>
    <row r="4651" spans="1:7">
      <c r="A4651" s="219">
        <v>9861</v>
      </c>
      <c r="B4651" s="212" t="s">
        <v>5922</v>
      </c>
      <c r="C4651" s="219" t="s">
        <v>65</v>
      </c>
      <c r="D4651" s="219" t="s">
        <v>285</v>
      </c>
      <c r="E4651" s="348">
        <f t="shared" si="72"/>
        <v>25.48</v>
      </c>
      <c r="F4651" s="220">
        <v>25.48</v>
      </c>
      <c r="G4651" s="220">
        <v>24</v>
      </c>
    </row>
    <row r="4652" spans="1:7">
      <c r="A4652" s="219">
        <v>9866</v>
      </c>
      <c r="B4652" s="212" t="s">
        <v>5923</v>
      </c>
      <c r="C4652" s="219" t="s">
        <v>65</v>
      </c>
      <c r="D4652" s="219" t="s">
        <v>285</v>
      </c>
      <c r="E4652" s="348">
        <f t="shared" si="72"/>
        <v>21.99</v>
      </c>
      <c r="F4652" s="220">
        <v>21.99</v>
      </c>
      <c r="G4652" s="220">
        <v>20.71</v>
      </c>
    </row>
    <row r="4653" spans="1:7">
      <c r="A4653" s="219">
        <v>9856</v>
      </c>
      <c r="B4653" s="212" t="s">
        <v>5924</v>
      </c>
      <c r="C4653" s="219" t="s">
        <v>65</v>
      </c>
      <c r="D4653" s="219" t="s">
        <v>285</v>
      </c>
      <c r="E4653" s="348">
        <f t="shared" si="72"/>
        <v>8.2200000000000006</v>
      </c>
      <c r="F4653" s="220">
        <v>8.2200000000000006</v>
      </c>
      <c r="G4653" s="220">
        <v>7.74</v>
      </c>
    </row>
    <row r="4654" spans="1:7">
      <c r="A4654" s="219">
        <v>9863</v>
      </c>
      <c r="B4654" s="212" t="s">
        <v>5925</v>
      </c>
      <c r="C4654" s="219" t="s">
        <v>65</v>
      </c>
      <c r="D4654" s="219" t="s">
        <v>285</v>
      </c>
      <c r="E4654" s="348">
        <f t="shared" si="72"/>
        <v>63.61</v>
      </c>
      <c r="F4654" s="220">
        <v>63.61</v>
      </c>
      <c r="G4654" s="220">
        <v>59.91</v>
      </c>
    </row>
    <row r="4655" spans="1:7">
      <c r="A4655" s="219">
        <v>9860</v>
      </c>
      <c r="B4655" s="212" t="s">
        <v>5926</v>
      </c>
      <c r="C4655" s="219" t="s">
        <v>65</v>
      </c>
      <c r="D4655" s="219" t="s">
        <v>285</v>
      </c>
      <c r="E4655" s="348">
        <f t="shared" si="72"/>
        <v>46.43</v>
      </c>
      <c r="F4655" s="220">
        <v>46.43</v>
      </c>
      <c r="G4655" s="220">
        <v>43.73</v>
      </c>
    </row>
    <row r="4656" spans="1:7">
      <c r="A4656" s="219">
        <v>9841</v>
      </c>
      <c r="B4656" s="212" t="s">
        <v>1452</v>
      </c>
      <c r="C4656" s="219" t="s">
        <v>65</v>
      </c>
      <c r="D4656" s="219" t="s">
        <v>285</v>
      </c>
      <c r="E4656" s="348">
        <f t="shared" si="72"/>
        <v>28.25</v>
      </c>
      <c r="F4656" s="220">
        <v>28.25</v>
      </c>
      <c r="G4656" s="220">
        <v>30.19</v>
      </c>
    </row>
    <row r="4657" spans="1:7">
      <c r="A4657" s="219">
        <v>9840</v>
      </c>
      <c r="B4657" s="212" t="s">
        <v>1458</v>
      </c>
      <c r="C4657" s="219" t="s">
        <v>65</v>
      </c>
      <c r="D4657" s="219" t="s">
        <v>285</v>
      </c>
      <c r="E4657" s="348">
        <f t="shared" si="72"/>
        <v>59.67</v>
      </c>
      <c r="F4657" s="220">
        <v>59.67</v>
      </c>
      <c r="G4657" s="220">
        <v>63.77</v>
      </c>
    </row>
    <row r="4658" spans="1:7">
      <c r="A4658" s="219">
        <v>20067</v>
      </c>
      <c r="B4658" s="212" t="s">
        <v>5927</v>
      </c>
      <c r="C4658" s="219" t="s">
        <v>65</v>
      </c>
      <c r="D4658" s="219" t="s">
        <v>285</v>
      </c>
      <c r="E4658" s="348">
        <f t="shared" si="72"/>
        <v>9.16</v>
      </c>
      <c r="F4658" s="220">
        <v>9.16</v>
      </c>
      <c r="G4658" s="220">
        <v>9.7899999999999991</v>
      </c>
    </row>
    <row r="4659" spans="1:7">
      <c r="A4659" s="219">
        <v>20068</v>
      </c>
      <c r="B4659" s="212" t="s">
        <v>1451</v>
      </c>
      <c r="C4659" s="219" t="s">
        <v>65</v>
      </c>
      <c r="D4659" s="219" t="s">
        <v>285</v>
      </c>
      <c r="E4659" s="348">
        <f t="shared" si="72"/>
        <v>12.9</v>
      </c>
      <c r="F4659" s="220">
        <v>12.9</v>
      </c>
      <c r="G4659" s="220">
        <v>13.79</v>
      </c>
    </row>
    <row r="4660" spans="1:7">
      <c r="A4660" s="219">
        <v>9839</v>
      </c>
      <c r="B4660" s="212" t="s">
        <v>5928</v>
      </c>
      <c r="C4660" s="219" t="s">
        <v>65</v>
      </c>
      <c r="D4660" s="219" t="s">
        <v>285</v>
      </c>
      <c r="E4660" s="348">
        <f t="shared" si="72"/>
        <v>23.4</v>
      </c>
      <c r="F4660" s="220">
        <v>23.4</v>
      </c>
      <c r="G4660" s="220">
        <v>25</v>
      </c>
    </row>
    <row r="4661" spans="1:7">
      <c r="A4661" s="219">
        <v>9870</v>
      </c>
      <c r="B4661" s="212" t="s">
        <v>5929</v>
      </c>
      <c r="C4661" s="219" t="s">
        <v>65</v>
      </c>
      <c r="D4661" s="219" t="s">
        <v>285</v>
      </c>
      <c r="E4661" s="348">
        <f t="shared" si="72"/>
        <v>94.86</v>
      </c>
      <c r="F4661" s="220">
        <v>94.86</v>
      </c>
      <c r="G4661" s="220">
        <v>89.34</v>
      </c>
    </row>
    <row r="4662" spans="1:7">
      <c r="A4662" s="219">
        <v>9867</v>
      </c>
      <c r="B4662" s="212" t="s">
        <v>5930</v>
      </c>
      <c r="C4662" s="219" t="s">
        <v>65</v>
      </c>
      <c r="D4662" s="219" t="s">
        <v>285</v>
      </c>
      <c r="E4662" s="348">
        <f t="shared" si="72"/>
        <v>3.81</v>
      </c>
      <c r="F4662" s="220">
        <v>3.81</v>
      </c>
      <c r="G4662" s="220">
        <v>3.59</v>
      </c>
    </row>
    <row r="4663" spans="1:7">
      <c r="A4663" s="219">
        <v>9868</v>
      </c>
      <c r="B4663" s="212" t="s">
        <v>1375</v>
      </c>
      <c r="C4663" s="219" t="s">
        <v>65</v>
      </c>
      <c r="D4663" s="219" t="s">
        <v>1699</v>
      </c>
      <c r="E4663" s="348">
        <f t="shared" si="72"/>
        <v>4.3</v>
      </c>
      <c r="F4663" s="220">
        <v>4.3</v>
      </c>
      <c r="G4663" s="220">
        <v>4.05</v>
      </c>
    </row>
    <row r="4664" spans="1:7">
      <c r="A4664" s="219">
        <v>9869</v>
      </c>
      <c r="B4664" s="212" t="s">
        <v>5931</v>
      </c>
      <c r="C4664" s="219" t="s">
        <v>65</v>
      </c>
      <c r="D4664" s="219" t="s">
        <v>285</v>
      </c>
      <c r="E4664" s="348">
        <f t="shared" si="72"/>
        <v>9.2799999999999994</v>
      </c>
      <c r="F4664" s="220">
        <v>9.2799999999999994</v>
      </c>
      <c r="G4664" s="220">
        <v>8.74</v>
      </c>
    </row>
    <row r="4665" spans="1:7">
      <c r="A4665" s="219">
        <v>9874</v>
      </c>
      <c r="B4665" s="212" t="s">
        <v>1409</v>
      </c>
      <c r="C4665" s="219" t="s">
        <v>65</v>
      </c>
      <c r="D4665" s="219" t="s">
        <v>285</v>
      </c>
      <c r="E4665" s="348">
        <f t="shared" si="72"/>
        <v>14.57</v>
      </c>
      <c r="F4665" s="220">
        <v>14.57</v>
      </c>
      <c r="G4665" s="220">
        <v>13.72</v>
      </c>
    </row>
    <row r="4666" spans="1:7">
      <c r="A4666" s="219">
        <v>9875</v>
      </c>
      <c r="B4666" s="212" t="s">
        <v>5932</v>
      </c>
      <c r="C4666" s="219" t="s">
        <v>65</v>
      </c>
      <c r="D4666" s="219" t="s">
        <v>285</v>
      </c>
      <c r="E4666" s="348">
        <f t="shared" si="72"/>
        <v>15.98</v>
      </c>
      <c r="F4666" s="220">
        <v>15.98</v>
      </c>
      <c r="G4666" s="220">
        <v>15.05</v>
      </c>
    </row>
    <row r="4667" spans="1:7">
      <c r="A4667" s="219">
        <v>9873</v>
      </c>
      <c r="B4667" s="212" t="s">
        <v>5933</v>
      </c>
      <c r="C4667" s="219" t="s">
        <v>65</v>
      </c>
      <c r="D4667" s="219" t="s">
        <v>285</v>
      </c>
      <c r="E4667" s="348">
        <f t="shared" si="72"/>
        <v>26.29</v>
      </c>
      <c r="F4667" s="220">
        <v>26.29</v>
      </c>
      <c r="G4667" s="220">
        <v>24.77</v>
      </c>
    </row>
    <row r="4668" spans="1:7">
      <c r="A4668" s="219">
        <v>9871</v>
      </c>
      <c r="B4668" s="212" t="s">
        <v>1378</v>
      </c>
      <c r="C4668" s="219" t="s">
        <v>65</v>
      </c>
      <c r="D4668" s="219" t="s">
        <v>285</v>
      </c>
      <c r="E4668" s="348">
        <f t="shared" si="72"/>
        <v>43.57</v>
      </c>
      <c r="F4668" s="220">
        <v>43.57</v>
      </c>
      <c r="G4668" s="220">
        <v>41.04</v>
      </c>
    </row>
    <row r="4669" spans="1:7">
      <c r="A4669" s="219">
        <v>9872</v>
      </c>
      <c r="B4669" s="212" t="s">
        <v>5934</v>
      </c>
      <c r="C4669" s="219" t="s">
        <v>65</v>
      </c>
      <c r="D4669" s="219" t="s">
        <v>285</v>
      </c>
      <c r="E4669" s="348">
        <f t="shared" si="72"/>
        <v>60.62</v>
      </c>
      <c r="F4669" s="220">
        <v>60.62</v>
      </c>
      <c r="G4669" s="220">
        <v>57.09</v>
      </c>
    </row>
    <row r="4670" spans="1:7">
      <c r="A4670" s="219">
        <v>12425</v>
      </c>
      <c r="B4670" s="212" t="s">
        <v>5935</v>
      </c>
      <c r="C4670" s="219" t="s">
        <v>23</v>
      </c>
      <c r="D4670" s="219" t="s">
        <v>285</v>
      </c>
      <c r="E4670" s="348">
        <f t="shared" si="72"/>
        <v>69.650000000000006</v>
      </c>
      <c r="F4670" s="220"/>
      <c r="G4670" s="220">
        <v>69.650000000000006</v>
      </c>
    </row>
    <row r="4671" spans="1:7">
      <c r="A4671" s="219">
        <v>12426</v>
      </c>
      <c r="B4671" s="212" t="s">
        <v>5936</v>
      </c>
      <c r="C4671" s="219" t="s">
        <v>23</v>
      </c>
      <c r="D4671" s="219" t="s">
        <v>285</v>
      </c>
      <c r="E4671" s="348">
        <f t="shared" si="72"/>
        <v>50.7</v>
      </c>
      <c r="F4671" s="220"/>
      <c r="G4671" s="220">
        <v>50.7</v>
      </c>
    </row>
    <row r="4672" spans="1:7">
      <c r="A4672" s="219">
        <v>12427</v>
      </c>
      <c r="B4672" s="212" t="s">
        <v>5937</v>
      </c>
      <c r="C4672" s="219" t="s">
        <v>23</v>
      </c>
      <c r="D4672" s="219" t="s">
        <v>285</v>
      </c>
      <c r="E4672" s="348">
        <f t="shared" si="72"/>
        <v>289.11</v>
      </c>
      <c r="F4672" s="220"/>
      <c r="G4672" s="220">
        <v>289.11</v>
      </c>
    </row>
    <row r="4673" spans="1:7">
      <c r="A4673" s="219">
        <v>12428</v>
      </c>
      <c r="B4673" s="212" t="s">
        <v>5938</v>
      </c>
      <c r="C4673" s="219" t="s">
        <v>23</v>
      </c>
      <c r="D4673" s="219" t="s">
        <v>285</v>
      </c>
      <c r="E4673" s="348">
        <f t="shared" si="72"/>
        <v>185.57</v>
      </c>
      <c r="F4673" s="220"/>
      <c r="G4673" s="220">
        <v>185.57</v>
      </c>
    </row>
    <row r="4674" spans="1:7">
      <c r="A4674" s="219">
        <v>12429</v>
      </c>
      <c r="B4674" s="212" t="s">
        <v>5939</v>
      </c>
      <c r="C4674" s="219" t="s">
        <v>23</v>
      </c>
      <c r="D4674" s="219" t="s">
        <v>285</v>
      </c>
      <c r="E4674" s="348">
        <f t="shared" si="72"/>
        <v>467.5</v>
      </c>
      <c r="F4674" s="220"/>
      <c r="G4674" s="220">
        <v>467.5</v>
      </c>
    </row>
    <row r="4675" spans="1:7">
      <c r="A4675" s="219">
        <v>12430</v>
      </c>
      <c r="B4675" s="212" t="s">
        <v>5940</v>
      </c>
      <c r="C4675" s="219" t="s">
        <v>23</v>
      </c>
      <c r="D4675" s="219" t="s">
        <v>285</v>
      </c>
      <c r="E4675" s="348">
        <f t="shared" si="72"/>
        <v>62.15</v>
      </c>
      <c r="F4675" s="220"/>
      <c r="G4675" s="220">
        <v>62.15</v>
      </c>
    </row>
    <row r="4676" spans="1:7">
      <c r="A4676" s="219">
        <v>12431</v>
      </c>
      <c r="B4676" s="212" t="s">
        <v>5941</v>
      </c>
      <c r="C4676" s="219" t="s">
        <v>23</v>
      </c>
      <c r="D4676" s="219" t="s">
        <v>285</v>
      </c>
      <c r="E4676" s="348">
        <f t="shared" si="72"/>
        <v>795.6</v>
      </c>
      <c r="F4676" s="220"/>
      <c r="G4676" s="220">
        <v>795.6</v>
      </c>
    </row>
    <row r="4677" spans="1:7">
      <c r="A4677" s="219">
        <v>12432</v>
      </c>
      <c r="B4677" s="212" t="s">
        <v>5942</v>
      </c>
      <c r="C4677" s="219" t="s">
        <v>23</v>
      </c>
      <c r="D4677" s="219" t="s">
        <v>285</v>
      </c>
      <c r="E4677" s="348">
        <f t="shared" si="72"/>
        <v>163.63</v>
      </c>
      <c r="F4677" s="220"/>
      <c r="G4677" s="220">
        <v>163.63</v>
      </c>
    </row>
    <row r="4678" spans="1:7">
      <c r="A4678" s="219">
        <v>12433</v>
      </c>
      <c r="B4678" s="212" t="s">
        <v>5943</v>
      </c>
      <c r="C4678" s="219" t="s">
        <v>23</v>
      </c>
      <c r="D4678" s="219" t="s">
        <v>285</v>
      </c>
      <c r="E4678" s="348">
        <f t="shared" si="72"/>
        <v>104.17</v>
      </c>
      <c r="F4678" s="220"/>
      <c r="G4678" s="220">
        <v>104.17</v>
      </c>
    </row>
    <row r="4679" spans="1:7">
      <c r="A4679" s="219">
        <v>12434</v>
      </c>
      <c r="B4679" s="212" t="s">
        <v>5944</v>
      </c>
      <c r="C4679" s="219" t="s">
        <v>23</v>
      </c>
      <c r="D4679" s="219" t="s">
        <v>285</v>
      </c>
      <c r="E4679" s="348">
        <f t="shared" si="72"/>
        <v>53.32</v>
      </c>
      <c r="F4679" s="220"/>
      <c r="G4679" s="220">
        <v>53.32</v>
      </c>
    </row>
    <row r="4680" spans="1:7">
      <c r="A4680" s="219">
        <v>12435</v>
      </c>
      <c r="B4680" s="212" t="s">
        <v>5945</v>
      </c>
      <c r="C4680" s="219" t="s">
        <v>23</v>
      </c>
      <c r="D4680" s="219" t="s">
        <v>285</v>
      </c>
      <c r="E4680" s="348">
        <f t="shared" si="72"/>
        <v>322.38</v>
      </c>
      <c r="F4680" s="220"/>
      <c r="G4680" s="220">
        <v>322.38</v>
      </c>
    </row>
    <row r="4681" spans="1:7">
      <c r="A4681" s="219">
        <v>12437</v>
      </c>
      <c r="B4681" s="212" t="s">
        <v>5946</v>
      </c>
      <c r="C4681" s="219" t="s">
        <v>23</v>
      </c>
      <c r="D4681" s="219" t="s">
        <v>285</v>
      </c>
      <c r="E4681" s="348">
        <f t="shared" si="72"/>
        <v>260.36</v>
      </c>
      <c r="F4681" s="220"/>
      <c r="G4681" s="220">
        <v>260.36</v>
      </c>
    </row>
    <row r="4682" spans="1:7">
      <c r="A4682" s="219">
        <v>12438</v>
      </c>
      <c r="B4682" s="212" t="s">
        <v>5947</v>
      </c>
      <c r="C4682" s="219" t="s">
        <v>23</v>
      </c>
      <c r="D4682" s="219" t="s">
        <v>285</v>
      </c>
      <c r="E4682" s="348">
        <f t="shared" si="72"/>
        <v>471.17</v>
      </c>
      <c r="F4682" s="220"/>
      <c r="G4682" s="220">
        <v>471.17</v>
      </c>
    </row>
    <row r="4683" spans="1:7">
      <c r="A4683" s="219">
        <v>12439</v>
      </c>
      <c r="B4683" s="212" t="s">
        <v>5948</v>
      </c>
      <c r="C4683" s="219" t="s">
        <v>23</v>
      </c>
      <c r="D4683" s="219" t="s">
        <v>285</v>
      </c>
      <c r="E4683" s="348">
        <f t="shared" si="72"/>
        <v>83.56</v>
      </c>
      <c r="F4683" s="220"/>
      <c r="G4683" s="220">
        <v>83.56</v>
      </c>
    </row>
    <row r="4684" spans="1:7">
      <c r="A4684" s="219">
        <v>12436</v>
      </c>
      <c r="B4684" s="212" t="s">
        <v>5949</v>
      </c>
      <c r="C4684" s="219" t="s">
        <v>23</v>
      </c>
      <c r="D4684" s="219" t="s">
        <v>285</v>
      </c>
      <c r="E4684" s="348">
        <f t="shared" ref="E4684:E4747" si="73">IF(F4684=0,G4684,F4684)</f>
        <v>595.19000000000005</v>
      </c>
      <c r="F4684" s="220"/>
      <c r="G4684" s="220">
        <v>595.19000000000005</v>
      </c>
    </row>
    <row r="4685" spans="1:7">
      <c r="A4685" s="219">
        <v>36357</v>
      </c>
      <c r="B4685" s="212" t="s">
        <v>5950</v>
      </c>
      <c r="C4685" s="219" t="s">
        <v>23</v>
      </c>
      <c r="D4685" s="219" t="s">
        <v>285</v>
      </c>
      <c r="E4685" s="348">
        <f t="shared" si="73"/>
        <v>126.11</v>
      </c>
      <c r="F4685" s="220"/>
      <c r="G4685" s="220">
        <v>126.11</v>
      </c>
    </row>
    <row r="4686" spans="1:7">
      <c r="A4686" s="219">
        <v>12424</v>
      </c>
      <c r="B4686" s="212" t="s">
        <v>5951</v>
      </c>
      <c r="C4686" s="219" t="s">
        <v>23</v>
      </c>
      <c r="D4686" s="219" t="s">
        <v>285</v>
      </c>
      <c r="E4686" s="348">
        <f t="shared" si="73"/>
        <v>107.25</v>
      </c>
      <c r="F4686" s="220"/>
      <c r="G4686" s="220">
        <v>107.25</v>
      </c>
    </row>
    <row r="4687" spans="1:7">
      <c r="A4687" s="219">
        <v>12440</v>
      </c>
      <c r="B4687" s="212" t="s">
        <v>5952</v>
      </c>
      <c r="C4687" s="219" t="s">
        <v>23</v>
      </c>
      <c r="D4687" s="219" t="s">
        <v>285</v>
      </c>
      <c r="E4687" s="348">
        <f t="shared" si="73"/>
        <v>103.67</v>
      </c>
      <c r="F4687" s="220"/>
      <c r="G4687" s="220">
        <v>103.67</v>
      </c>
    </row>
    <row r="4688" spans="1:7">
      <c r="A4688" s="219">
        <v>9884</v>
      </c>
      <c r="B4688" s="212" t="s">
        <v>5953</v>
      </c>
      <c r="C4688" s="219" t="s">
        <v>23</v>
      </c>
      <c r="D4688" s="219" t="s">
        <v>285</v>
      </c>
      <c r="E4688" s="348">
        <f t="shared" si="73"/>
        <v>77.319999999999993</v>
      </c>
      <c r="F4688" s="220"/>
      <c r="G4688" s="220">
        <v>77.319999999999993</v>
      </c>
    </row>
    <row r="4689" spans="1:7">
      <c r="A4689" s="219">
        <v>9888</v>
      </c>
      <c r="B4689" s="212" t="s">
        <v>5954</v>
      </c>
      <c r="C4689" s="219" t="s">
        <v>23</v>
      </c>
      <c r="D4689" s="219" t="s">
        <v>285</v>
      </c>
      <c r="E4689" s="348">
        <f t="shared" si="73"/>
        <v>62.13</v>
      </c>
      <c r="F4689" s="220"/>
      <c r="G4689" s="220">
        <v>62.13</v>
      </c>
    </row>
    <row r="4690" spans="1:7">
      <c r="A4690" s="219">
        <v>9886</v>
      </c>
      <c r="B4690" s="212" t="s">
        <v>5955</v>
      </c>
      <c r="C4690" s="219" t="s">
        <v>23</v>
      </c>
      <c r="D4690" s="219" t="s">
        <v>285</v>
      </c>
      <c r="E4690" s="348">
        <f t="shared" si="73"/>
        <v>37.130000000000003</v>
      </c>
      <c r="F4690" s="220"/>
      <c r="G4690" s="220">
        <v>37.130000000000003</v>
      </c>
    </row>
    <row r="4691" spans="1:7">
      <c r="A4691" s="219">
        <v>9883</v>
      </c>
      <c r="B4691" s="212" t="s">
        <v>5956</v>
      </c>
      <c r="C4691" s="219" t="s">
        <v>23</v>
      </c>
      <c r="D4691" s="219" t="s">
        <v>285</v>
      </c>
      <c r="E4691" s="348">
        <f t="shared" si="73"/>
        <v>27.11</v>
      </c>
      <c r="F4691" s="220"/>
      <c r="G4691" s="220">
        <v>27.11</v>
      </c>
    </row>
    <row r="4692" spans="1:7">
      <c r="A4692" s="219">
        <v>9889</v>
      </c>
      <c r="B4692" s="212" t="s">
        <v>5957</v>
      </c>
      <c r="C4692" s="219" t="s">
        <v>23</v>
      </c>
      <c r="D4692" s="219" t="s">
        <v>285</v>
      </c>
      <c r="E4692" s="348">
        <f t="shared" si="73"/>
        <v>188.12</v>
      </c>
      <c r="F4692" s="220"/>
      <c r="G4692" s="220">
        <v>188.12</v>
      </c>
    </row>
    <row r="4693" spans="1:7">
      <c r="A4693" s="219">
        <v>9887</v>
      </c>
      <c r="B4693" s="212" t="s">
        <v>5958</v>
      </c>
      <c r="C4693" s="219" t="s">
        <v>23</v>
      </c>
      <c r="D4693" s="219" t="s">
        <v>285</v>
      </c>
      <c r="E4693" s="348">
        <f t="shared" si="73"/>
        <v>113.7</v>
      </c>
      <c r="F4693" s="220"/>
      <c r="G4693" s="220">
        <v>113.7</v>
      </c>
    </row>
    <row r="4694" spans="1:7">
      <c r="A4694" s="219">
        <v>9890</v>
      </c>
      <c r="B4694" s="212" t="s">
        <v>5959</v>
      </c>
      <c r="C4694" s="219" t="s">
        <v>23</v>
      </c>
      <c r="D4694" s="219" t="s">
        <v>285</v>
      </c>
      <c r="E4694" s="348">
        <f t="shared" si="73"/>
        <v>291.45</v>
      </c>
      <c r="F4694" s="220"/>
      <c r="G4694" s="220">
        <v>291.45</v>
      </c>
    </row>
    <row r="4695" spans="1:7">
      <c r="A4695" s="219">
        <v>9885</v>
      </c>
      <c r="B4695" s="212" t="s">
        <v>5960</v>
      </c>
      <c r="C4695" s="219" t="s">
        <v>23</v>
      </c>
      <c r="D4695" s="219" t="s">
        <v>285</v>
      </c>
      <c r="E4695" s="348">
        <f t="shared" si="73"/>
        <v>35.9</v>
      </c>
      <c r="F4695" s="220"/>
      <c r="G4695" s="220">
        <v>35.9</v>
      </c>
    </row>
    <row r="4696" spans="1:7">
      <c r="A4696" s="219">
        <v>9891</v>
      </c>
      <c r="B4696" s="212" t="s">
        <v>5961</v>
      </c>
      <c r="C4696" s="219" t="s">
        <v>23</v>
      </c>
      <c r="D4696" s="219" t="s">
        <v>285</v>
      </c>
      <c r="E4696" s="348">
        <f t="shared" si="73"/>
        <v>409.14</v>
      </c>
      <c r="F4696" s="220"/>
      <c r="G4696" s="220">
        <v>409.14</v>
      </c>
    </row>
    <row r="4697" spans="1:7">
      <c r="A4697" s="219">
        <v>36316</v>
      </c>
      <c r="B4697" s="212" t="s">
        <v>5962</v>
      </c>
      <c r="C4697" s="219" t="s">
        <v>23</v>
      </c>
      <c r="D4697" s="219" t="s">
        <v>285</v>
      </c>
      <c r="E4697" s="348">
        <f t="shared" si="73"/>
        <v>20.55</v>
      </c>
      <c r="F4697" s="220"/>
      <c r="G4697" s="220">
        <v>20.55</v>
      </c>
    </row>
    <row r="4698" spans="1:7">
      <c r="A4698" s="219">
        <v>36313</v>
      </c>
      <c r="B4698" s="212" t="s">
        <v>5963</v>
      </c>
      <c r="C4698" s="219" t="s">
        <v>23</v>
      </c>
      <c r="D4698" s="219" t="s">
        <v>285</v>
      </c>
      <c r="E4698" s="348">
        <f t="shared" si="73"/>
        <v>13.2</v>
      </c>
      <c r="F4698" s="220"/>
      <c r="G4698" s="220">
        <v>13.2</v>
      </c>
    </row>
    <row r="4699" spans="1:7">
      <c r="A4699" s="219">
        <v>64</v>
      </c>
      <c r="B4699" s="212" t="s">
        <v>5964</v>
      </c>
      <c r="C4699" s="219" t="s">
        <v>23</v>
      </c>
      <c r="D4699" s="219" t="s">
        <v>285</v>
      </c>
      <c r="E4699" s="348">
        <f t="shared" si="73"/>
        <v>5.0999999999999996</v>
      </c>
      <c r="F4699" s="220"/>
      <c r="G4699" s="220">
        <v>5.0999999999999996</v>
      </c>
    </row>
    <row r="4700" spans="1:7">
      <c r="A4700" s="219">
        <v>37423</v>
      </c>
      <c r="B4700" s="212" t="s">
        <v>5965</v>
      </c>
      <c r="C4700" s="219" t="s">
        <v>23</v>
      </c>
      <c r="D4700" s="219" t="s">
        <v>285</v>
      </c>
      <c r="E4700" s="348">
        <f t="shared" si="73"/>
        <v>12.61</v>
      </c>
      <c r="F4700" s="220"/>
      <c r="G4700" s="220">
        <v>12.61</v>
      </c>
    </row>
    <row r="4701" spans="1:7">
      <c r="A4701" s="219">
        <v>9892</v>
      </c>
      <c r="B4701" s="212" t="s">
        <v>5966</v>
      </c>
      <c r="C4701" s="219" t="s">
        <v>23</v>
      </c>
      <c r="D4701" s="219" t="s">
        <v>285</v>
      </c>
      <c r="E4701" s="348">
        <f t="shared" si="73"/>
        <v>6.98</v>
      </c>
      <c r="F4701" s="220">
        <v>6.98</v>
      </c>
      <c r="G4701" s="220">
        <v>6.57</v>
      </c>
    </row>
    <row r="4702" spans="1:7">
      <c r="A4702" s="219">
        <v>9901</v>
      </c>
      <c r="B4702" s="212" t="s">
        <v>5967</v>
      </c>
      <c r="C4702" s="219" t="s">
        <v>23</v>
      </c>
      <c r="D4702" s="219" t="s">
        <v>285</v>
      </c>
      <c r="E4702" s="348">
        <f t="shared" si="73"/>
        <v>33.76</v>
      </c>
      <c r="F4702" s="220">
        <v>33.76</v>
      </c>
      <c r="G4702" s="220">
        <v>31.8</v>
      </c>
    </row>
    <row r="4703" spans="1:7">
      <c r="A4703" s="219">
        <v>9900</v>
      </c>
      <c r="B4703" s="212" t="s">
        <v>5968</v>
      </c>
      <c r="C4703" s="219" t="s">
        <v>23</v>
      </c>
      <c r="D4703" s="219" t="s">
        <v>285</v>
      </c>
      <c r="E4703" s="348">
        <f t="shared" si="73"/>
        <v>19.559999999999999</v>
      </c>
      <c r="F4703" s="220">
        <v>19.559999999999999</v>
      </c>
      <c r="G4703" s="220">
        <v>18.420000000000002</v>
      </c>
    </row>
    <row r="4704" spans="1:7">
      <c r="A4704" s="219">
        <v>9899</v>
      </c>
      <c r="B4704" s="212" t="s">
        <v>5969</v>
      </c>
      <c r="C4704" s="219" t="s">
        <v>23</v>
      </c>
      <c r="D4704" s="219" t="s">
        <v>285</v>
      </c>
      <c r="E4704" s="348">
        <f t="shared" si="73"/>
        <v>8.77</v>
      </c>
      <c r="F4704" s="220">
        <v>8.77</v>
      </c>
      <c r="G4704" s="220">
        <v>8.26</v>
      </c>
    </row>
    <row r="4705" spans="1:7">
      <c r="A4705" s="219">
        <v>9908</v>
      </c>
      <c r="B4705" s="212" t="s">
        <v>5970</v>
      </c>
      <c r="C4705" s="219" t="s">
        <v>23</v>
      </c>
      <c r="D4705" s="219" t="s">
        <v>285</v>
      </c>
      <c r="E4705" s="348">
        <f t="shared" si="73"/>
        <v>394.37</v>
      </c>
      <c r="F4705" s="220">
        <v>394.37</v>
      </c>
      <c r="G4705" s="220">
        <v>371.44</v>
      </c>
    </row>
    <row r="4706" spans="1:7">
      <c r="A4706" s="219">
        <v>9905</v>
      </c>
      <c r="B4706" s="212" t="s">
        <v>5971</v>
      </c>
      <c r="C4706" s="219" t="s">
        <v>23</v>
      </c>
      <c r="D4706" s="219" t="s">
        <v>285</v>
      </c>
      <c r="E4706" s="348">
        <f t="shared" si="73"/>
        <v>6.86</v>
      </c>
      <c r="F4706" s="220">
        <v>6.86</v>
      </c>
      <c r="G4706" s="220">
        <v>6.46</v>
      </c>
    </row>
    <row r="4707" spans="1:7">
      <c r="A4707" s="219">
        <v>9906</v>
      </c>
      <c r="B4707" s="212" t="s">
        <v>5972</v>
      </c>
      <c r="C4707" s="219" t="s">
        <v>23</v>
      </c>
      <c r="D4707" s="219" t="s">
        <v>285</v>
      </c>
      <c r="E4707" s="348">
        <f t="shared" si="73"/>
        <v>8.27</v>
      </c>
      <c r="F4707" s="220">
        <v>8.27</v>
      </c>
      <c r="G4707" s="220">
        <v>7.79</v>
      </c>
    </row>
    <row r="4708" spans="1:7">
      <c r="A4708" s="219">
        <v>9895</v>
      </c>
      <c r="B4708" s="212" t="s">
        <v>5973</v>
      </c>
      <c r="C4708" s="219" t="s">
        <v>23</v>
      </c>
      <c r="D4708" s="219" t="s">
        <v>285</v>
      </c>
      <c r="E4708" s="348">
        <f t="shared" si="73"/>
        <v>13.93</v>
      </c>
      <c r="F4708" s="220">
        <v>13.93</v>
      </c>
      <c r="G4708" s="220">
        <v>13.12</v>
      </c>
    </row>
    <row r="4709" spans="1:7">
      <c r="A4709" s="219">
        <v>9894</v>
      </c>
      <c r="B4709" s="212" t="s">
        <v>5974</v>
      </c>
      <c r="C4709" s="219" t="s">
        <v>23</v>
      </c>
      <c r="D4709" s="219" t="s">
        <v>285</v>
      </c>
      <c r="E4709" s="348">
        <f t="shared" si="73"/>
        <v>26.79</v>
      </c>
      <c r="F4709" s="220">
        <v>26.79</v>
      </c>
      <c r="G4709" s="220">
        <v>25.24</v>
      </c>
    </row>
    <row r="4710" spans="1:7">
      <c r="A4710" s="219">
        <v>9897</v>
      </c>
      <c r="B4710" s="212" t="s">
        <v>5975</v>
      </c>
      <c r="C4710" s="219" t="s">
        <v>23</v>
      </c>
      <c r="D4710" s="219" t="s">
        <v>285</v>
      </c>
      <c r="E4710" s="348">
        <f t="shared" si="73"/>
        <v>28.61</v>
      </c>
      <c r="F4710" s="220">
        <v>28.61</v>
      </c>
      <c r="G4710" s="220">
        <v>26.95</v>
      </c>
    </row>
    <row r="4711" spans="1:7">
      <c r="A4711" s="219">
        <v>9910</v>
      </c>
      <c r="B4711" s="212" t="s">
        <v>5976</v>
      </c>
      <c r="C4711" s="219" t="s">
        <v>23</v>
      </c>
      <c r="D4711" s="219" t="s">
        <v>285</v>
      </c>
      <c r="E4711" s="348">
        <f t="shared" si="73"/>
        <v>74.44</v>
      </c>
      <c r="F4711" s="220">
        <v>74.44</v>
      </c>
      <c r="G4711" s="220">
        <v>70.11</v>
      </c>
    </row>
    <row r="4712" spans="1:7">
      <c r="A4712" s="219">
        <v>9909</v>
      </c>
      <c r="B4712" s="212" t="s">
        <v>5977</v>
      </c>
      <c r="C4712" s="219" t="s">
        <v>23</v>
      </c>
      <c r="D4712" s="219" t="s">
        <v>285</v>
      </c>
      <c r="E4712" s="348">
        <f t="shared" si="73"/>
        <v>151.6</v>
      </c>
      <c r="F4712" s="220">
        <v>151.6</v>
      </c>
      <c r="G4712" s="220">
        <v>142.79</v>
      </c>
    </row>
    <row r="4713" spans="1:7">
      <c r="A4713" s="219">
        <v>9907</v>
      </c>
      <c r="B4713" s="212" t="s">
        <v>5978</v>
      </c>
      <c r="C4713" s="219" t="s">
        <v>23</v>
      </c>
      <c r="D4713" s="219" t="s">
        <v>285</v>
      </c>
      <c r="E4713" s="348">
        <f t="shared" si="73"/>
        <v>179</v>
      </c>
      <c r="F4713" s="220">
        <v>179</v>
      </c>
      <c r="G4713" s="220">
        <v>168.59</v>
      </c>
    </row>
    <row r="4714" spans="1:7">
      <c r="A4714" s="219">
        <v>20973</v>
      </c>
      <c r="B4714" s="212" t="s">
        <v>5979</v>
      </c>
      <c r="C4714" s="219" t="s">
        <v>23</v>
      </c>
      <c r="D4714" s="219" t="s">
        <v>285</v>
      </c>
      <c r="E4714" s="348">
        <f t="shared" si="73"/>
        <v>202.56</v>
      </c>
      <c r="F4714" s="220"/>
      <c r="G4714" s="220">
        <v>202.56</v>
      </c>
    </row>
    <row r="4715" spans="1:7">
      <c r="A4715" s="219">
        <v>20974</v>
      </c>
      <c r="B4715" s="212" t="s">
        <v>5980</v>
      </c>
      <c r="C4715" s="219" t="s">
        <v>23</v>
      </c>
      <c r="D4715" s="219" t="s">
        <v>285</v>
      </c>
      <c r="E4715" s="348">
        <f t="shared" si="73"/>
        <v>289.79000000000002</v>
      </c>
      <c r="F4715" s="220"/>
      <c r="G4715" s="220">
        <v>289.79000000000002</v>
      </c>
    </row>
    <row r="4716" spans="1:7">
      <c r="A4716" s="219">
        <v>37989</v>
      </c>
      <c r="B4716" s="212" t="s">
        <v>5981</v>
      </c>
      <c r="C4716" s="219" t="s">
        <v>23</v>
      </c>
      <c r="D4716" s="219" t="s">
        <v>285</v>
      </c>
      <c r="E4716" s="348">
        <f t="shared" si="73"/>
        <v>14.22</v>
      </c>
      <c r="F4716" s="220">
        <v>14.22</v>
      </c>
      <c r="G4716" s="220">
        <v>15.49</v>
      </c>
    </row>
    <row r="4717" spans="1:7">
      <c r="A4717" s="219">
        <v>37990</v>
      </c>
      <c r="B4717" s="212" t="s">
        <v>5982</v>
      </c>
      <c r="C4717" s="219" t="s">
        <v>23</v>
      </c>
      <c r="D4717" s="219" t="s">
        <v>285</v>
      </c>
      <c r="E4717" s="348">
        <f t="shared" si="73"/>
        <v>15.68</v>
      </c>
      <c r="F4717" s="220">
        <v>15.68</v>
      </c>
      <c r="G4717" s="220">
        <v>17.09</v>
      </c>
    </row>
    <row r="4718" spans="1:7">
      <c r="A4718" s="219">
        <v>37991</v>
      </c>
      <c r="B4718" s="212" t="s">
        <v>5983</v>
      </c>
      <c r="C4718" s="219" t="s">
        <v>23</v>
      </c>
      <c r="D4718" s="219" t="s">
        <v>285</v>
      </c>
      <c r="E4718" s="348">
        <f t="shared" si="73"/>
        <v>20.87</v>
      </c>
      <c r="F4718" s="220">
        <v>20.87</v>
      </c>
      <c r="G4718" s="220">
        <v>22.74</v>
      </c>
    </row>
    <row r="4719" spans="1:7">
      <c r="A4719" s="219">
        <v>37992</v>
      </c>
      <c r="B4719" s="212" t="s">
        <v>5984</v>
      </c>
      <c r="C4719" s="219" t="s">
        <v>23</v>
      </c>
      <c r="D4719" s="219" t="s">
        <v>285</v>
      </c>
      <c r="E4719" s="348">
        <f t="shared" si="73"/>
        <v>32.380000000000003</v>
      </c>
      <c r="F4719" s="220">
        <v>32.380000000000003</v>
      </c>
      <c r="G4719" s="220">
        <v>35.29</v>
      </c>
    </row>
    <row r="4720" spans="1:7">
      <c r="A4720" s="219">
        <v>37993</v>
      </c>
      <c r="B4720" s="212" t="s">
        <v>5985</v>
      </c>
      <c r="C4720" s="219" t="s">
        <v>23</v>
      </c>
      <c r="D4720" s="219" t="s">
        <v>285</v>
      </c>
      <c r="E4720" s="348">
        <f t="shared" si="73"/>
        <v>49.13</v>
      </c>
      <c r="F4720" s="220">
        <v>49.13</v>
      </c>
      <c r="G4720" s="220">
        <v>53.54</v>
      </c>
    </row>
    <row r="4721" spans="1:7">
      <c r="A4721" s="219">
        <v>37994</v>
      </c>
      <c r="B4721" s="212" t="s">
        <v>5986</v>
      </c>
      <c r="C4721" s="219" t="s">
        <v>23</v>
      </c>
      <c r="D4721" s="219" t="s">
        <v>285</v>
      </c>
      <c r="E4721" s="348">
        <f t="shared" si="73"/>
        <v>116.98</v>
      </c>
      <c r="F4721" s="220">
        <v>116.98</v>
      </c>
      <c r="G4721" s="220">
        <v>127.5</v>
      </c>
    </row>
    <row r="4722" spans="1:7">
      <c r="A4722" s="219">
        <v>37995</v>
      </c>
      <c r="B4722" s="212" t="s">
        <v>5987</v>
      </c>
      <c r="C4722" s="219" t="s">
        <v>23</v>
      </c>
      <c r="D4722" s="219" t="s">
        <v>285</v>
      </c>
      <c r="E4722" s="348">
        <f t="shared" si="73"/>
        <v>152.47999999999999</v>
      </c>
      <c r="F4722" s="220">
        <v>152.47999999999999</v>
      </c>
      <c r="G4722" s="220">
        <v>166.19</v>
      </c>
    </row>
    <row r="4723" spans="1:7">
      <c r="A4723" s="219">
        <v>37996</v>
      </c>
      <c r="B4723" s="212" t="s">
        <v>5988</v>
      </c>
      <c r="C4723" s="219" t="s">
        <v>23</v>
      </c>
      <c r="D4723" s="219" t="s">
        <v>285</v>
      </c>
      <c r="E4723" s="348">
        <f t="shared" si="73"/>
        <v>232.19</v>
      </c>
      <c r="F4723" s="220">
        <v>232.19</v>
      </c>
      <c r="G4723" s="220">
        <v>253.06</v>
      </c>
    </row>
    <row r="4724" spans="1:7">
      <c r="A4724" s="219">
        <v>13883</v>
      </c>
      <c r="B4724" s="212" t="s">
        <v>5989</v>
      </c>
      <c r="C4724" s="219" t="s">
        <v>23</v>
      </c>
      <c r="D4724" s="219" t="s">
        <v>285</v>
      </c>
      <c r="E4724" s="348">
        <f t="shared" si="73"/>
        <v>160434.76</v>
      </c>
      <c r="F4724" s="220"/>
      <c r="G4724" s="220">
        <v>160434.76</v>
      </c>
    </row>
    <row r="4725" spans="1:7">
      <c r="A4725" s="219">
        <v>38604</v>
      </c>
      <c r="B4725" s="212" t="s">
        <v>5990</v>
      </c>
      <c r="C4725" s="219" t="s">
        <v>23</v>
      </c>
      <c r="D4725" s="219" t="s">
        <v>285</v>
      </c>
      <c r="E4725" s="348">
        <f t="shared" si="73"/>
        <v>199819.37</v>
      </c>
      <c r="F4725" s="220"/>
      <c r="G4725" s="220">
        <v>199819.37</v>
      </c>
    </row>
    <row r="4726" spans="1:7">
      <c r="A4726" s="219">
        <v>10601</v>
      </c>
      <c r="B4726" s="212" t="s">
        <v>5991</v>
      </c>
      <c r="C4726" s="219" t="s">
        <v>23</v>
      </c>
      <c r="D4726" s="219" t="s">
        <v>285</v>
      </c>
      <c r="E4726" s="348">
        <f t="shared" si="73"/>
        <v>3886885.35</v>
      </c>
      <c r="F4726" s="220"/>
      <c r="G4726" s="220">
        <v>3886885.35</v>
      </c>
    </row>
    <row r="4727" spans="1:7">
      <c r="A4727" s="219">
        <v>44469</v>
      </c>
      <c r="B4727" s="212" t="s">
        <v>5992</v>
      </c>
      <c r="C4727" s="219" t="s">
        <v>23</v>
      </c>
      <c r="D4727" s="219" t="s">
        <v>285</v>
      </c>
      <c r="E4727" s="348">
        <f t="shared" si="73"/>
        <v>10234031.970000001</v>
      </c>
      <c r="F4727" s="220"/>
      <c r="G4727" s="220">
        <v>10234031.970000001</v>
      </c>
    </row>
    <row r="4728" spans="1:7">
      <c r="A4728" s="219">
        <v>13894</v>
      </c>
      <c r="B4728" s="212" t="s">
        <v>5993</v>
      </c>
      <c r="C4728" s="219" t="s">
        <v>23</v>
      </c>
      <c r="D4728" s="219" t="s">
        <v>285</v>
      </c>
      <c r="E4728" s="348">
        <f t="shared" si="73"/>
        <v>399604.75</v>
      </c>
      <c r="F4728" s="220"/>
      <c r="G4728" s="220">
        <v>399604.75</v>
      </c>
    </row>
    <row r="4729" spans="1:7">
      <c r="A4729" s="219">
        <v>13895</v>
      </c>
      <c r="B4729" s="212" t="s">
        <v>5994</v>
      </c>
      <c r="C4729" s="219" t="s">
        <v>23</v>
      </c>
      <c r="D4729" s="219" t="s">
        <v>285</v>
      </c>
      <c r="E4729" s="348">
        <f t="shared" si="73"/>
        <v>537335.18000000005</v>
      </c>
      <c r="F4729" s="220"/>
      <c r="G4729" s="220">
        <v>537335.18000000005</v>
      </c>
    </row>
    <row r="4730" spans="1:7">
      <c r="A4730" s="219">
        <v>13892</v>
      </c>
      <c r="B4730" s="212" t="s">
        <v>5995</v>
      </c>
      <c r="C4730" s="219" t="s">
        <v>23</v>
      </c>
      <c r="D4730" s="219" t="s">
        <v>285</v>
      </c>
      <c r="E4730" s="348">
        <f t="shared" si="73"/>
        <v>658491.12</v>
      </c>
      <c r="F4730" s="220"/>
      <c r="G4730" s="220">
        <v>658491.12</v>
      </c>
    </row>
    <row r="4731" spans="1:7">
      <c r="A4731" s="219">
        <v>9914</v>
      </c>
      <c r="B4731" s="212" t="s">
        <v>5996</v>
      </c>
      <c r="C4731" s="219" t="s">
        <v>23</v>
      </c>
      <c r="D4731" s="219" t="s">
        <v>1699</v>
      </c>
      <c r="E4731" s="348">
        <f t="shared" si="73"/>
        <v>712400</v>
      </c>
      <c r="F4731" s="220"/>
      <c r="G4731" s="220">
        <v>712400</v>
      </c>
    </row>
    <row r="4732" spans="1:7">
      <c r="A4732" s="219">
        <v>36485</v>
      </c>
      <c r="B4732" s="212" t="s">
        <v>5997</v>
      </c>
      <c r="C4732" s="219" t="s">
        <v>23</v>
      </c>
      <c r="D4732" s="219" t="s">
        <v>285</v>
      </c>
      <c r="E4732" s="348">
        <f t="shared" si="73"/>
        <v>665336.65</v>
      </c>
      <c r="F4732" s="220"/>
      <c r="G4732" s="220">
        <v>665336.65</v>
      </c>
    </row>
    <row r="4733" spans="1:7">
      <c r="A4733" s="219">
        <v>9912</v>
      </c>
      <c r="B4733" s="212" t="s">
        <v>5998</v>
      </c>
      <c r="C4733" s="219" t="s">
        <v>23</v>
      </c>
      <c r="D4733" s="219" t="s">
        <v>1699</v>
      </c>
      <c r="E4733" s="348">
        <f t="shared" si="73"/>
        <v>3164362.64</v>
      </c>
      <c r="F4733" s="220"/>
      <c r="G4733" s="220">
        <v>3164362.64</v>
      </c>
    </row>
    <row r="4734" spans="1:7">
      <c r="A4734" s="219">
        <v>9921</v>
      </c>
      <c r="B4734" s="212" t="s">
        <v>5999</v>
      </c>
      <c r="C4734" s="219" t="s">
        <v>23</v>
      </c>
      <c r="D4734" s="219" t="s">
        <v>285</v>
      </c>
      <c r="E4734" s="348">
        <f t="shared" si="73"/>
        <v>1632327.92</v>
      </c>
      <c r="F4734" s="220"/>
      <c r="G4734" s="220">
        <v>1632327.92</v>
      </c>
    </row>
    <row r="4735" spans="1:7">
      <c r="A4735" s="219">
        <v>21112</v>
      </c>
      <c r="B4735" s="212" t="s">
        <v>6000</v>
      </c>
      <c r="C4735" s="219" t="s">
        <v>23</v>
      </c>
      <c r="D4735" s="219" t="s">
        <v>285</v>
      </c>
      <c r="E4735" s="348">
        <f t="shared" si="73"/>
        <v>214.73</v>
      </c>
      <c r="F4735" s="220">
        <v>214.73</v>
      </c>
      <c r="G4735" s="220">
        <v>317.64</v>
      </c>
    </row>
    <row r="4736" spans="1:7">
      <c r="A4736" s="219">
        <v>10228</v>
      </c>
      <c r="B4736" s="212" t="s">
        <v>6001</v>
      </c>
      <c r="C4736" s="219" t="s">
        <v>23</v>
      </c>
      <c r="D4736" s="219" t="s">
        <v>1699</v>
      </c>
      <c r="E4736" s="348">
        <f t="shared" si="73"/>
        <v>249.45</v>
      </c>
      <c r="F4736" s="220">
        <v>249.45</v>
      </c>
      <c r="G4736" s="220">
        <v>369</v>
      </c>
    </row>
    <row r="4737" spans="1:7">
      <c r="A4737" s="219">
        <v>11781</v>
      </c>
      <c r="B4737" s="212" t="s">
        <v>1404</v>
      </c>
      <c r="C4737" s="219" t="s">
        <v>23</v>
      </c>
      <c r="D4737" s="219" t="s">
        <v>285</v>
      </c>
      <c r="E4737" s="348">
        <f t="shared" si="73"/>
        <v>202.08</v>
      </c>
      <c r="F4737" s="220">
        <v>202.08</v>
      </c>
      <c r="G4737" s="220">
        <v>298.93</v>
      </c>
    </row>
    <row r="4738" spans="1:7">
      <c r="A4738" s="219">
        <v>37588</v>
      </c>
      <c r="B4738" s="212" t="s">
        <v>1492</v>
      </c>
      <c r="C4738" s="219" t="s">
        <v>23</v>
      </c>
      <c r="D4738" s="219" t="s">
        <v>285</v>
      </c>
      <c r="E4738" s="348">
        <f t="shared" si="73"/>
        <v>63.61</v>
      </c>
      <c r="F4738" s="220">
        <v>63.61</v>
      </c>
      <c r="G4738" s="220">
        <v>55.05</v>
      </c>
    </row>
    <row r="4739" spans="1:7">
      <c r="A4739" s="219">
        <v>11751</v>
      </c>
      <c r="B4739" s="212" t="s">
        <v>6002</v>
      </c>
      <c r="C4739" s="219" t="s">
        <v>23</v>
      </c>
      <c r="D4739" s="219" t="s">
        <v>285</v>
      </c>
      <c r="E4739" s="348">
        <f t="shared" si="73"/>
        <v>130.27000000000001</v>
      </c>
      <c r="F4739" s="220">
        <v>130.27000000000001</v>
      </c>
      <c r="G4739" s="220">
        <v>97.79</v>
      </c>
    </row>
    <row r="4740" spans="1:7">
      <c r="A4740" s="219">
        <v>11750</v>
      </c>
      <c r="B4740" s="212" t="s">
        <v>6003</v>
      </c>
      <c r="C4740" s="219" t="s">
        <v>23</v>
      </c>
      <c r="D4740" s="219" t="s">
        <v>285</v>
      </c>
      <c r="E4740" s="348">
        <f t="shared" si="73"/>
        <v>108.1</v>
      </c>
      <c r="F4740" s="220">
        <v>108.1</v>
      </c>
      <c r="G4740" s="220">
        <v>81.150000000000006</v>
      </c>
    </row>
    <row r="4741" spans="1:7">
      <c r="A4741" s="219">
        <v>11746</v>
      </c>
      <c r="B4741" s="212" t="s">
        <v>6004</v>
      </c>
      <c r="C4741" s="219" t="s">
        <v>23</v>
      </c>
      <c r="D4741" s="219" t="s">
        <v>285</v>
      </c>
      <c r="E4741" s="348">
        <f t="shared" si="73"/>
        <v>72.53</v>
      </c>
      <c r="F4741" s="220">
        <v>72.53</v>
      </c>
      <c r="G4741" s="220">
        <v>54.44</v>
      </c>
    </row>
    <row r="4742" spans="1:7">
      <c r="A4742" s="219">
        <v>11748</v>
      </c>
      <c r="B4742" s="212" t="s">
        <v>6005</v>
      </c>
      <c r="C4742" s="219" t="s">
        <v>23</v>
      </c>
      <c r="D4742" s="219" t="s">
        <v>285</v>
      </c>
      <c r="E4742" s="348">
        <f t="shared" si="73"/>
        <v>46.54</v>
      </c>
      <c r="F4742" s="220">
        <v>46.54</v>
      </c>
      <c r="G4742" s="220">
        <v>34.94</v>
      </c>
    </row>
    <row r="4743" spans="1:7">
      <c r="A4743" s="219">
        <v>11747</v>
      </c>
      <c r="B4743" s="212" t="s">
        <v>6006</v>
      </c>
      <c r="C4743" s="219" t="s">
        <v>23</v>
      </c>
      <c r="D4743" s="219" t="s">
        <v>285</v>
      </c>
      <c r="E4743" s="348">
        <f t="shared" si="73"/>
        <v>200.87</v>
      </c>
      <c r="F4743" s="220">
        <v>200.87</v>
      </c>
      <c r="G4743" s="220">
        <v>150.79</v>
      </c>
    </row>
    <row r="4744" spans="1:7">
      <c r="A4744" s="219">
        <v>11749</v>
      </c>
      <c r="B4744" s="212" t="s">
        <v>6007</v>
      </c>
      <c r="C4744" s="219" t="s">
        <v>23</v>
      </c>
      <c r="D4744" s="219" t="s">
        <v>285</v>
      </c>
      <c r="E4744" s="348">
        <f t="shared" si="73"/>
        <v>53.72</v>
      </c>
      <c r="F4744" s="220">
        <v>53.72</v>
      </c>
      <c r="G4744" s="220">
        <v>40.33</v>
      </c>
    </row>
    <row r="4745" spans="1:7">
      <c r="A4745" s="219">
        <v>10236</v>
      </c>
      <c r="B4745" s="212" t="s">
        <v>6008</v>
      </c>
      <c r="C4745" s="219" t="s">
        <v>23</v>
      </c>
      <c r="D4745" s="219" t="s">
        <v>285</v>
      </c>
      <c r="E4745" s="348">
        <f t="shared" si="73"/>
        <v>125.5</v>
      </c>
      <c r="F4745" s="220">
        <v>125.5</v>
      </c>
      <c r="G4745" s="220">
        <v>137.1</v>
      </c>
    </row>
    <row r="4746" spans="1:7">
      <c r="A4746" s="219">
        <v>10233</v>
      </c>
      <c r="B4746" s="212" t="s">
        <v>6009</v>
      </c>
      <c r="C4746" s="219" t="s">
        <v>23</v>
      </c>
      <c r="D4746" s="219" t="s">
        <v>285</v>
      </c>
      <c r="E4746" s="348">
        <f t="shared" si="73"/>
        <v>117.61</v>
      </c>
      <c r="F4746" s="220">
        <v>117.61</v>
      </c>
      <c r="G4746" s="220">
        <v>128.47</v>
      </c>
    </row>
    <row r="4747" spans="1:7">
      <c r="A4747" s="219">
        <v>10234</v>
      </c>
      <c r="B4747" s="212" t="s">
        <v>6010</v>
      </c>
      <c r="C4747" s="219" t="s">
        <v>23</v>
      </c>
      <c r="D4747" s="219" t="s">
        <v>285</v>
      </c>
      <c r="E4747" s="348">
        <f t="shared" si="73"/>
        <v>74.08</v>
      </c>
      <c r="F4747" s="220">
        <v>74.08</v>
      </c>
      <c r="G4747" s="220">
        <v>80.930000000000007</v>
      </c>
    </row>
    <row r="4748" spans="1:7">
      <c r="A4748" s="219">
        <v>10231</v>
      </c>
      <c r="B4748" s="212" t="s">
        <v>6011</v>
      </c>
      <c r="C4748" s="219" t="s">
        <v>23</v>
      </c>
      <c r="D4748" s="219" t="s">
        <v>285</v>
      </c>
      <c r="E4748" s="348">
        <f t="shared" ref="E4748:E4811" si="74">IF(F4748=0,G4748,F4748)</f>
        <v>339.73</v>
      </c>
      <c r="F4748" s="220">
        <v>339.73</v>
      </c>
      <c r="G4748" s="220">
        <v>371.11</v>
      </c>
    </row>
    <row r="4749" spans="1:7">
      <c r="A4749" s="219">
        <v>10232</v>
      </c>
      <c r="B4749" s="212" t="s">
        <v>6012</v>
      </c>
      <c r="C4749" s="219" t="s">
        <v>23</v>
      </c>
      <c r="D4749" s="219" t="s">
        <v>285</v>
      </c>
      <c r="E4749" s="348">
        <f t="shared" si="74"/>
        <v>190.1</v>
      </c>
      <c r="F4749" s="220">
        <v>190.1</v>
      </c>
      <c r="G4749" s="220">
        <v>207.67</v>
      </c>
    </row>
    <row r="4750" spans="1:7">
      <c r="A4750" s="219">
        <v>10235</v>
      </c>
      <c r="B4750" s="212" t="s">
        <v>6013</v>
      </c>
      <c r="C4750" s="219" t="s">
        <v>23</v>
      </c>
      <c r="D4750" s="219" t="s">
        <v>285</v>
      </c>
      <c r="E4750" s="348">
        <f t="shared" si="74"/>
        <v>465.73</v>
      </c>
      <c r="F4750" s="220">
        <v>465.73</v>
      </c>
      <c r="G4750" s="220">
        <v>508.76</v>
      </c>
    </row>
    <row r="4751" spans="1:7">
      <c r="A4751" s="219">
        <v>10229</v>
      </c>
      <c r="B4751" s="212" t="s">
        <v>6014</v>
      </c>
      <c r="C4751" s="219" t="s">
        <v>23</v>
      </c>
      <c r="D4751" s="219" t="s">
        <v>1699</v>
      </c>
      <c r="E4751" s="348">
        <f t="shared" si="74"/>
        <v>67</v>
      </c>
      <c r="F4751" s="220">
        <v>67</v>
      </c>
      <c r="G4751" s="220">
        <v>73.19</v>
      </c>
    </row>
    <row r="4752" spans="1:7">
      <c r="A4752" s="219">
        <v>10230</v>
      </c>
      <c r="B4752" s="212" t="s">
        <v>6015</v>
      </c>
      <c r="C4752" s="219" t="s">
        <v>23</v>
      </c>
      <c r="D4752" s="219" t="s">
        <v>285</v>
      </c>
      <c r="E4752" s="348">
        <f t="shared" si="74"/>
        <v>819.64</v>
      </c>
      <c r="F4752" s="220">
        <v>819.64</v>
      </c>
      <c r="G4752" s="220">
        <v>895.36</v>
      </c>
    </row>
    <row r="4753" spans="1:7">
      <c r="A4753" s="219">
        <v>10409</v>
      </c>
      <c r="B4753" s="212" t="s">
        <v>6016</v>
      </c>
      <c r="C4753" s="219" t="s">
        <v>23</v>
      </c>
      <c r="D4753" s="219" t="s">
        <v>285</v>
      </c>
      <c r="E4753" s="348">
        <f t="shared" si="74"/>
        <v>243.51</v>
      </c>
      <c r="F4753" s="220">
        <v>243.51</v>
      </c>
      <c r="G4753" s="220">
        <v>266</v>
      </c>
    </row>
    <row r="4754" spans="1:7">
      <c r="A4754" s="219">
        <v>10411</v>
      </c>
      <c r="B4754" s="212" t="s">
        <v>6017</v>
      </c>
      <c r="C4754" s="219" t="s">
        <v>23</v>
      </c>
      <c r="D4754" s="219" t="s">
        <v>285</v>
      </c>
      <c r="E4754" s="348">
        <f t="shared" si="74"/>
        <v>217.89</v>
      </c>
      <c r="F4754" s="220">
        <v>217.89</v>
      </c>
      <c r="G4754" s="220">
        <v>238.02</v>
      </c>
    </row>
    <row r="4755" spans="1:7">
      <c r="A4755" s="219">
        <v>10410</v>
      </c>
      <c r="B4755" s="212" t="s">
        <v>6018</v>
      </c>
      <c r="C4755" s="219" t="s">
        <v>23</v>
      </c>
      <c r="D4755" s="219" t="s">
        <v>285</v>
      </c>
      <c r="E4755" s="348">
        <f t="shared" si="74"/>
        <v>145.55000000000001</v>
      </c>
      <c r="F4755" s="220">
        <v>145.55000000000001</v>
      </c>
      <c r="G4755" s="220">
        <v>158.99</v>
      </c>
    </row>
    <row r="4756" spans="1:7">
      <c r="A4756" s="219">
        <v>10404</v>
      </c>
      <c r="B4756" s="212" t="s">
        <v>6019</v>
      </c>
      <c r="C4756" s="219" t="s">
        <v>23</v>
      </c>
      <c r="D4756" s="219" t="s">
        <v>285</v>
      </c>
      <c r="E4756" s="348">
        <f t="shared" si="74"/>
        <v>88.36</v>
      </c>
      <c r="F4756" s="220">
        <v>88.36</v>
      </c>
      <c r="G4756" s="220">
        <v>96.53</v>
      </c>
    </row>
    <row r="4757" spans="1:7">
      <c r="A4757" s="219">
        <v>10405</v>
      </c>
      <c r="B4757" s="212" t="s">
        <v>6020</v>
      </c>
      <c r="C4757" s="219" t="s">
        <v>23</v>
      </c>
      <c r="D4757" s="219" t="s">
        <v>285</v>
      </c>
      <c r="E4757" s="348">
        <f t="shared" si="74"/>
        <v>487.86</v>
      </c>
      <c r="F4757" s="220">
        <v>487.86</v>
      </c>
      <c r="G4757" s="220">
        <v>532.94000000000005</v>
      </c>
    </row>
    <row r="4758" spans="1:7">
      <c r="A4758" s="219">
        <v>10408</v>
      </c>
      <c r="B4758" s="212" t="s">
        <v>6021</v>
      </c>
      <c r="C4758" s="219" t="s">
        <v>23</v>
      </c>
      <c r="D4758" s="219" t="s">
        <v>285</v>
      </c>
      <c r="E4758" s="348">
        <f t="shared" si="74"/>
        <v>341.15</v>
      </c>
      <c r="F4758" s="220">
        <v>341.15</v>
      </c>
      <c r="G4758" s="220">
        <v>372.67</v>
      </c>
    </row>
    <row r="4759" spans="1:7">
      <c r="A4759" s="219">
        <v>10406</v>
      </c>
      <c r="B4759" s="212" t="s">
        <v>6022</v>
      </c>
      <c r="C4759" s="219" t="s">
        <v>23</v>
      </c>
      <c r="D4759" s="219" t="s">
        <v>285</v>
      </c>
      <c r="E4759" s="348">
        <f t="shared" si="74"/>
        <v>673.84</v>
      </c>
      <c r="F4759" s="220">
        <v>673.84</v>
      </c>
      <c r="G4759" s="220">
        <v>736.09</v>
      </c>
    </row>
    <row r="4760" spans="1:7">
      <c r="A4760" s="219">
        <v>10412</v>
      </c>
      <c r="B4760" s="212" t="s">
        <v>6023</v>
      </c>
      <c r="C4760" s="219" t="s">
        <v>23</v>
      </c>
      <c r="D4760" s="219" t="s">
        <v>285</v>
      </c>
      <c r="E4760" s="348">
        <f t="shared" si="74"/>
        <v>107.09</v>
      </c>
      <c r="F4760" s="220">
        <v>107.09</v>
      </c>
      <c r="G4760" s="220">
        <v>116.98</v>
      </c>
    </row>
    <row r="4761" spans="1:7">
      <c r="A4761" s="219">
        <v>10407</v>
      </c>
      <c r="B4761" s="212" t="s">
        <v>6024</v>
      </c>
      <c r="C4761" s="219" t="s">
        <v>23</v>
      </c>
      <c r="D4761" s="219" t="s">
        <v>285</v>
      </c>
      <c r="E4761" s="348">
        <f t="shared" si="74"/>
        <v>1045.1300000000001</v>
      </c>
      <c r="F4761" s="220">
        <v>1045.1300000000001</v>
      </c>
      <c r="G4761" s="220">
        <v>1141.69</v>
      </c>
    </row>
    <row r="4762" spans="1:7">
      <c r="A4762" s="219">
        <v>10416</v>
      </c>
      <c r="B4762" s="212" t="s">
        <v>6025</v>
      </c>
      <c r="C4762" s="219" t="s">
        <v>23</v>
      </c>
      <c r="D4762" s="219" t="s">
        <v>285</v>
      </c>
      <c r="E4762" s="348">
        <f t="shared" si="74"/>
        <v>129.63</v>
      </c>
      <c r="F4762" s="220">
        <v>129.63</v>
      </c>
      <c r="G4762" s="220">
        <v>141.61000000000001</v>
      </c>
    </row>
    <row r="4763" spans="1:7">
      <c r="A4763" s="219">
        <v>10419</v>
      </c>
      <c r="B4763" s="212" t="s">
        <v>6026</v>
      </c>
      <c r="C4763" s="219" t="s">
        <v>23</v>
      </c>
      <c r="D4763" s="219" t="s">
        <v>285</v>
      </c>
      <c r="E4763" s="348">
        <f t="shared" si="74"/>
        <v>112.52</v>
      </c>
      <c r="F4763" s="220">
        <v>112.52</v>
      </c>
      <c r="G4763" s="220">
        <v>122.92</v>
      </c>
    </row>
    <row r="4764" spans="1:7">
      <c r="A4764" s="219">
        <v>10418</v>
      </c>
      <c r="B4764" s="212" t="s">
        <v>6027</v>
      </c>
      <c r="C4764" s="219" t="s">
        <v>23</v>
      </c>
      <c r="D4764" s="219" t="s">
        <v>285</v>
      </c>
      <c r="E4764" s="348">
        <f t="shared" si="74"/>
        <v>75</v>
      </c>
      <c r="F4764" s="220">
        <v>75</v>
      </c>
      <c r="G4764" s="220">
        <v>81.93</v>
      </c>
    </row>
    <row r="4765" spans="1:7">
      <c r="A4765" s="219">
        <v>21092</v>
      </c>
      <c r="B4765" s="212" t="s">
        <v>6028</v>
      </c>
      <c r="C4765" s="219" t="s">
        <v>23</v>
      </c>
      <c r="D4765" s="219" t="s">
        <v>285</v>
      </c>
      <c r="E4765" s="348">
        <f t="shared" si="74"/>
        <v>64.33</v>
      </c>
      <c r="F4765" s="220">
        <v>64.33</v>
      </c>
      <c r="G4765" s="220">
        <v>70.27</v>
      </c>
    </row>
    <row r="4766" spans="1:7">
      <c r="A4766" s="219">
        <v>12657</v>
      </c>
      <c r="B4766" s="212" t="s">
        <v>6029</v>
      </c>
      <c r="C4766" s="219" t="s">
        <v>23</v>
      </c>
      <c r="D4766" s="219" t="s">
        <v>285</v>
      </c>
      <c r="E4766" s="348">
        <f t="shared" si="74"/>
        <v>302.67</v>
      </c>
      <c r="F4766" s="220">
        <v>302.67</v>
      </c>
      <c r="G4766" s="220">
        <v>330.64</v>
      </c>
    </row>
    <row r="4767" spans="1:7">
      <c r="A4767" s="219">
        <v>10417</v>
      </c>
      <c r="B4767" s="212" t="s">
        <v>6030</v>
      </c>
      <c r="C4767" s="219" t="s">
        <v>23</v>
      </c>
      <c r="D4767" s="219" t="s">
        <v>285</v>
      </c>
      <c r="E4767" s="348">
        <f t="shared" si="74"/>
        <v>188.88</v>
      </c>
      <c r="F4767" s="220">
        <v>188.88</v>
      </c>
      <c r="G4767" s="220">
        <v>206.34</v>
      </c>
    </row>
    <row r="4768" spans="1:7">
      <c r="A4768" s="219">
        <v>10414</v>
      </c>
      <c r="B4768" s="212" t="s">
        <v>6031</v>
      </c>
      <c r="C4768" s="219" t="s">
        <v>23</v>
      </c>
      <c r="D4768" s="219" t="s">
        <v>285</v>
      </c>
      <c r="E4768" s="348">
        <f t="shared" si="74"/>
        <v>413.32</v>
      </c>
      <c r="F4768" s="220">
        <v>413.32</v>
      </c>
      <c r="G4768" s="220">
        <v>451.51</v>
      </c>
    </row>
    <row r="4769" spans="1:7">
      <c r="A4769" s="219">
        <v>10413</v>
      </c>
      <c r="B4769" s="212" t="s">
        <v>6032</v>
      </c>
      <c r="C4769" s="219" t="s">
        <v>23</v>
      </c>
      <c r="D4769" s="219" t="s">
        <v>285</v>
      </c>
      <c r="E4769" s="348">
        <f t="shared" si="74"/>
        <v>68.650000000000006</v>
      </c>
      <c r="F4769" s="220">
        <v>68.650000000000006</v>
      </c>
      <c r="G4769" s="220">
        <v>74.989999999999995</v>
      </c>
    </row>
    <row r="4770" spans="1:7">
      <c r="A4770" s="219">
        <v>10415</v>
      </c>
      <c r="B4770" s="212" t="s">
        <v>6033</v>
      </c>
      <c r="C4770" s="219" t="s">
        <v>23</v>
      </c>
      <c r="D4770" s="219" t="s">
        <v>285</v>
      </c>
      <c r="E4770" s="348">
        <f t="shared" si="74"/>
        <v>717.34</v>
      </c>
      <c r="F4770" s="220">
        <v>717.34</v>
      </c>
      <c r="G4770" s="220">
        <v>783.62</v>
      </c>
    </row>
    <row r="4771" spans="1:7">
      <c r="A4771" s="219">
        <v>38643</v>
      </c>
      <c r="B4771" s="212" t="s">
        <v>6034</v>
      </c>
      <c r="C4771" s="219" t="s">
        <v>23</v>
      </c>
      <c r="D4771" s="219" t="s">
        <v>285</v>
      </c>
      <c r="E4771" s="348">
        <f t="shared" si="74"/>
        <v>50.55</v>
      </c>
      <c r="F4771" s="220">
        <v>50.55</v>
      </c>
      <c r="G4771" s="220">
        <v>43.75</v>
      </c>
    </row>
    <row r="4772" spans="1:7">
      <c r="A4772" s="219">
        <v>6157</v>
      </c>
      <c r="B4772" s="212" t="s">
        <v>1490</v>
      </c>
      <c r="C4772" s="219" t="s">
        <v>23</v>
      </c>
      <c r="D4772" s="219" t="s">
        <v>285</v>
      </c>
      <c r="E4772" s="348">
        <f t="shared" si="74"/>
        <v>69.05</v>
      </c>
      <c r="F4772" s="220">
        <v>69.05</v>
      </c>
      <c r="G4772" s="220">
        <v>59.76</v>
      </c>
    </row>
    <row r="4773" spans="1:7">
      <c r="A4773" s="219">
        <v>6158</v>
      </c>
      <c r="B4773" s="212" t="s">
        <v>6035</v>
      </c>
      <c r="C4773" s="219" t="s">
        <v>23</v>
      </c>
      <c r="D4773" s="219" t="s">
        <v>285</v>
      </c>
      <c r="E4773" s="348">
        <f t="shared" si="74"/>
        <v>6.83</v>
      </c>
      <c r="F4773" s="220">
        <v>6.83</v>
      </c>
      <c r="G4773" s="220">
        <v>8.8699999999999992</v>
      </c>
    </row>
    <row r="4774" spans="1:7">
      <c r="A4774" s="219">
        <v>6156</v>
      </c>
      <c r="B4774" s="212" t="s">
        <v>6036</v>
      </c>
      <c r="C4774" s="219" t="s">
        <v>23</v>
      </c>
      <c r="D4774" s="219" t="s">
        <v>285</v>
      </c>
      <c r="E4774" s="348">
        <f t="shared" si="74"/>
        <v>5.86</v>
      </c>
      <c r="F4774" s="220">
        <v>5.86</v>
      </c>
      <c r="G4774" s="220">
        <v>7.61</v>
      </c>
    </row>
    <row r="4775" spans="1:7">
      <c r="A4775" s="219">
        <v>6153</v>
      </c>
      <c r="B4775" s="212" t="s">
        <v>1481</v>
      </c>
      <c r="C4775" s="219" t="s">
        <v>23</v>
      </c>
      <c r="D4775" s="219" t="s">
        <v>285</v>
      </c>
      <c r="E4775" s="348">
        <f t="shared" si="74"/>
        <v>4.7</v>
      </c>
      <c r="F4775" s="220">
        <v>4.7</v>
      </c>
      <c r="G4775" s="220">
        <v>6.11</v>
      </c>
    </row>
    <row r="4776" spans="1:7">
      <c r="A4776" s="219">
        <v>6154</v>
      </c>
      <c r="B4776" s="212" t="s">
        <v>6037</v>
      </c>
      <c r="C4776" s="219" t="s">
        <v>23</v>
      </c>
      <c r="D4776" s="219" t="s">
        <v>285</v>
      </c>
      <c r="E4776" s="348">
        <f t="shared" si="74"/>
        <v>8.36</v>
      </c>
      <c r="F4776" s="220">
        <v>8.36</v>
      </c>
      <c r="G4776" s="220">
        <v>10.86</v>
      </c>
    </row>
    <row r="4777" spans="1:7">
      <c r="A4777" s="219">
        <v>6155</v>
      </c>
      <c r="B4777" s="212" t="s">
        <v>6038</v>
      </c>
      <c r="C4777" s="219" t="s">
        <v>23</v>
      </c>
      <c r="D4777" s="219" t="s">
        <v>285</v>
      </c>
      <c r="E4777" s="348">
        <f t="shared" si="74"/>
        <v>19.239999999999998</v>
      </c>
      <c r="F4777" s="220">
        <v>19.239999999999998</v>
      </c>
      <c r="G4777" s="220">
        <v>24.99</v>
      </c>
    </row>
    <row r="4778" spans="1:7">
      <c r="A4778" s="219">
        <v>43595</v>
      </c>
      <c r="B4778" s="212" t="s">
        <v>6039</v>
      </c>
      <c r="C4778" s="219" t="s">
        <v>23</v>
      </c>
      <c r="D4778" s="219" t="s">
        <v>285</v>
      </c>
      <c r="E4778" s="348">
        <f t="shared" si="74"/>
        <v>20.38</v>
      </c>
      <c r="F4778" s="220">
        <v>20.38</v>
      </c>
      <c r="G4778" s="220">
        <v>18.57</v>
      </c>
    </row>
    <row r="4779" spans="1:7">
      <c r="A4779" s="219">
        <v>43596</v>
      </c>
      <c r="B4779" s="212" t="s">
        <v>6040</v>
      </c>
      <c r="C4779" s="219" t="s">
        <v>23</v>
      </c>
      <c r="D4779" s="219" t="s">
        <v>285</v>
      </c>
      <c r="E4779" s="348">
        <f t="shared" si="74"/>
        <v>23.56</v>
      </c>
      <c r="F4779" s="220">
        <v>23.56</v>
      </c>
      <c r="G4779" s="220">
        <v>21.46</v>
      </c>
    </row>
    <row r="4780" spans="1:7">
      <c r="A4780" s="219">
        <v>38108</v>
      </c>
      <c r="B4780" s="212" t="s">
        <v>6041</v>
      </c>
      <c r="C4780" s="219" t="s">
        <v>23</v>
      </c>
      <c r="D4780" s="219" t="s">
        <v>285</v>
      </c>
      <c r="E4780" s="348">
        <f t="shared" si="74"/>
        <v>42.44</v>
      </c>
      <c r="F4780" s="220">
        <v>42.44</v>
      </c>
      <c r="G4780" s="220">
        <v>50.52</v>
      </c>
    </row>
    <row r="4781" spans="1:7">
      <c r="A4781" s="219">
        <v>38087</v>
      </c>
      <c r="B4781" s="212" t="s">
        <v>6042</v>
      </c>
      <c r="C4781" s="219" t="s">
        <v>23</v>
      </c>
      <c r="D4781" s="219" t="s">
        <v>285</v>
      </c>
      <c r="E4781" s="348">
        <f t="shared" si="74"/>
        <v>54.59</v>
      </c>
      <c r="F4781" s="220">
        <v>54.59</v>
      </c>
      <c r="G4781" s="220">
        <v>64.97</v>
      </c>
    </row>
    <row r="4782" spans="1:7">
      <c r="A4782" s="219">
        <v>38109</v>
      </c>
      <c r="B4782" s="212" t="s">
        <v>6043</v>
      </c>
      <c r="C4782" s="219" t="s">
        <v>23</v>
      </c>
      <c r="D4782" s="219" t="s">
        <v>285</v>
      </c>
      <c r="E4782" s="348">
        <f t="shared" si="74"/>
        <v>67.83</v>
      </c>
      <c r="F4782" s="220">
        <v>67.83</v>
      </c>
      <c r="G4782" s="220">
        <v>80.739999999999995</v>
      </c>
    </row>
    <row r="4783" spans="1:7">
      <c r="A4783" s="219">
        <v>38088</v>
      </c>
      <c r="B4783" s="212" t="s">
        <v>6044</v>
      </c>
      <c r="C4783" s="219" t="s">
        <v>23</v>
      </c>
      <c r="D4783" s="219" t="s">
        <v>285</v>
      </c>
      <c r="E4783" s="348">
        <f t="shared" si="74"/>
        <v>71.33</v>
      </c>
      <c r="F4783" s="220">
        <v>71.33</v>
      </c>
      <c r="G4783" s="220">
        <v>84.89</v>
      </c>
    </row>
    <row r="4784" spans="1:7">
      <c r="A4784" s="219">
        <v>38110</v>
      </c>
      <c r="B4784" s="212" t="s">
        <v>6045</v>
      </c>
      <c r="C4784" s="219" t="s">
        <v>23</v>
      </c>
      <c r="D4784" s="219" t="s">
        <v>285</v>
      </c>
      <c r="E4784" s="348">
        <f t="shared" si="74"/>
        <v>26.09</v>
      </c>
      <c r="F4784" s="220">
        <v>26.09</v>
      </c>
      <c r="G4784" s="220">
        <v>31.06</v>
      </c>
    </row>
    <row r="4785" spans="1:7">
      <c r="A4785" s="219">
        <v>38089</v>
      </c>
      <c r="B4785" s="212" t="s">
        <v>6046</v>
      </c>
      <c r="C4785" s="219" t="s">
        <v>23</v>
      </c>
      <c r="D4785" s="219" t="s">
        <v>285</v>
      </c>
      <c r="E4785" s="348">
        <f t="shared" si="74"/>
        <v>45.47</v>
      </c>
      <c r="F4785" s="220">
        <v>45.47</v>
      </c>
      <c r="G4785" s="220">
        <v>54.12</v>
      </c>
    </row>
    <row r="4786" spans="1:7">
      <c r="A4786" s="219">
        <v>38111</v>
      </c>
      <c r="B4786" s="212" t="s">
        <v>6047</v>
      </c>
      <c r="C4786" s="219" t="s">
        <v>23</v>
      </c>
      <c r="D4786" s="219" t="s">
        <v>285</v>
      </c>
      <c r="E4786" s="348">
        <f t="shared" si="74"/>
        <v>29.18</v>
      </c>
      <c r="F4786" s="220">
        <v>29.18</v>
      </c>
      <c r="G4786" s="220">
        <v>34.729999999999997</v>
      </c>
    </row>
    <row r="4787" spans="1:7">
      <c r="A4787" s="219">
        <v>38090</v>
      </c>
      <c r="B4787" s="212" t="s">
        <v>6048</v>
      </c>
      <c r="C4787" s="219" t="s">
        <v>23</v>
      </c>
      <c r="D4787" s="219" t="s">
        <v>285</v>
      </c>
      <c r="E4787" s="348">
        <f t="shared" si="74"/>
        <v>47</v>
      </c>
      <c r="F4787" s="220">
        <v>47</v>
      </c>
      <c r="G4787" s="220">
        <v>55.94</v>
      </c>
    </row>
    <row r="4788" spans="1:7">
      <c r="A4788" s="219">
        <v>38400</v>
      </c>
      <c r="B4788" s="212" t="s">
        <v>6049</v>
      </c>
      <c r="C4788" s="219" t="s">
        <v>23</v>
      </c>
      <c r="D4788" s="219" t="s">
        <v>285</v>
      </c>
      <c r="E4788" s="348">
        <f t="shared" si="74"/>
        <v>24.18</v>
      </c>
      <c r="F4788" s="220">
        <v>24.18</v>
      </c>
      <c r="G4788" s="220">
        <v>14.35</v>
      </c>
    </row>
    <row r="4789" spans="1:7">
      <c r="A4789" s="219">
        <v>13726</v>
      </c>
      <c r="B4789" s="212" t="s">
        <v>6050</v>
      </c>
      <c r="C4789" s="219" t="s">
        <v>23</v>
      </c>
      <c r="D4789" s="219" t="s">
        <v>285</v>
      </c>
      <c r="E4789" s="348">
        <f t="shared" si="74"/>
        <v>70306.12</v>
      </c>
      <c r="F4789" s="220"/>
      <c r="G4789" s="220">
        <v>70306.12</v>
      </c>
    </row>
    <row r="4790" spans="1:7">
      <c r="A4790" s="219">
        <v>12627</v>
      </c>
      <c r="B4790" s="212" t="s">
        <v>6051</v>
      </c>
      <c r="C4790" s="219" t="s">
        <v>23</v>
      </c>
      <c r="D4790" s="219" t="s">
        <v>285</v>
      </c>
      <c r="E4790" s="348">
        <f t="shared" si="74"/>
        <v>1.29</v>
      </c>
      <c r="F4790" s="220">
        <v>1.29</v>
      </c>
      <c r="G4790" s="220">
        <v>1.38</v>
      </c>
    </row>
    <row r="4791" spans="1:7">
      <c r="A4791" s="219">
        <v>39996</v>
      </c>
      <c r="B4791" s="212" t="s">
        <v>6052</v>
      </c>
      <c r="C4791" s="219" t="s">
        <v>65</v>
      </c>
      <c r="D4791" s="219" t="s">
        <v>285</v>
      </c>
      <c r="E4791" s="348">
        <f t="shared" si="74"/>
        <v>3.29</v>
      </c>
      <c r="F4791" s="220">
        <v>3.29</v>
      </c>
      <c r="G4791" s="220">
        <v>2.71</v>
      </c>
    </row>
    <row r="4792" spans="1:7">
      <c r="A4792" s="219">
        <v>10478</v>
      </c>
      <c r="B4792" s="212" t="s">
        <v>6053</v>
      </c>
      <c r="C4792" s="219" t="s">
        <v>168</v>
      </c>
      <c r="D4792" s="219" t="s">
        <v>1699</v>
      </c>
      <c r="E4792" s="348">
        <f t="shared" si="74"/>
        <v>38.200000000000003</v>
      </c>
      <c r="F4792" s="220">
        <v>38.200000000000003</v>
      </c>
      <c r="G4792" s="220">
        <v>41.93</v>
      </c>
    </row>
    <row r="4793" spans="1:7">
      <c r="A4793" s="219">
        <v>10481</v>
      </c>
      <c r="B4793" s="212" t="s">
        <v>6054</v>
      </c>
      <c r="C4793" s="219" t="s">
        <v>168</v>
      </c>
      <c r="D4793" s="219" t="s">
        <v>285</v>
      </c>
      <c r="E4793" s="348">
        <f t="shared" si="74"/>
        <v>33.97</v>
      </c>
      <c r="F4793" s="220">
        <v>33.97</v>
      </c>
      <c r="G4793" s="220">
        <v>37.29</v>
      </c>
    </row>
    <row r="4794" spans="1:7">
      <c r="A4794" s="219">
        <v>10475</v>
      </c>
      <c r="B4794" s="212" t="s">
        <v>362</v>
      </c>
      <c r="C4794" s="219" t="s">
        <v>168</v>
      </c>
      <c r="D4794" s="219" t="s">
        <v>285</v>
      </c>
      <c r="E4794" s="348">
        <f t="shared" si="74"/>
        <v>32.869999999999997</v>
      </c>
      <c r="F4794" s="220">
        <v>32.869999999999997</v>
      </c>
      <c r="G4794" s="220">
        <v>36.08</v>
      </c>
    </row>
    <row r="4795" spans="1:7">
      <c r="A4795" s="219">
        <v>4030</v>
      </c>
      <c r="B4795" s="212" t="s">
        <v>1333</v>
      </c>
      <c r="C4795" s="219" t="s">
        <v>53</v>
      </c>
      <c r="D4795" s="219" t="s">
        <v>285</v>
      </c>
      <c r="E4795" s="348">
        <f t="shared" si="74"/>
        <v>5.85</v>
      </c>
      <c r="F4795" s="220">
        <v>5.85</v>
      </c>
      <c r="G4795" s="220">
        <v>7.51</v>
      </c>
    </row>
    <row r="4796" spans="1:7">
      <c r="A4796" s="219">
        <v>4031</v>
      </c>
      <c r="B4796" s="212" t="s">
        <v>6055</v>
      </c>
      <c r="C4796" s="219" t="s">
        <v>53</v>
      </c>
      <c r="D4796" s="219" t="s">
        <v>285</v>
      </c>
      <c r="E4796" s="348">
        <f t="shared" si="74"/>
        <v>27.49</v>
      </c>
      <c r="F4796" s="220">
        <v>27.49</v>
      </c>
      <c r="G4796" s="220">
        <v>35.299999999999997</v>
      </c>
    </row>
    <row r="4797" spans="1:7">
      <c r="A4797" s="219">
        <v>39399</v>
      </c>
      <c r="B4797" s="212" t="s">
        <v>6056</v>
      </c>
      <c r="C4797" s="219" t="s">
        <v>23</v>
      </c>
      <c r="D4797" s="219" t="s">
        <v>285</v>
      </c>
      <c r="E4797" s="348">
        <f t="shared" si="74"/>
        <v>1440.99</v>
      </c>
      <c r="F4797" s="220"/>
      <c r="G4797" s="220">
        <v>1440.99</v>
      </c>
    </row>
    <row r="4798" spans="1:7">
      <c r="A4798" s="219">
        <v>39400</v>
      </c>
      <c r="B4798" s="212" t="s">
        <v>6057</v>
      </c>
      <c r="C4798" s="219" t="s">
        <v>23</v>
      </c>
      <c r="D4798" s="219" t="s">
        <v>285</v>
      </c>
      <c r="E4798" s="348">
        <f t="shared" si="74"/>
        <v>1566.29</v>
      </c>
      <c r="F4798" s="220"/>
      <c r="G4798" s="220">
        <v>1566.29</v>
      </c>
    </row>
    <row r="4799" spans="1:7">
      <c r="A4799" s="219">
        <v>39401</v>
      </c>
      <c r="B4799" s="212" t="s">
        <v>6058</v>
      </c>
      <c r="C4799" s="219" t="s">
        <v>23</v>
      </c>
      <c r="D4799" s="219" t="s">
        <v>285</v>
      </c>
      <c r="E4799" s="348">
        <f t="shared" si="74"/>
        <v>1757.01</v>
      </c>
      <c r="F4799" s="220"/>
      <c r="G4799" s="220">
        <v>1757.01</v>
      </c>
    </row>
    <row r="4800" spans="1:7">
      <c r="A4800" s="219">
        <v>11652</v>
      </c>
      <c r="B4800" s="212" t="s">
        <v>6059</v>
      </c>
      <c r="C4800" s="219" t="s">
        <v>23</v>
      </c>
      <c r="D4800" s="219" t="s">
        <v>1699</v>
      </c>
      <c r="E4800" s="348">
        <f t="shared" si="74"/>
        <v>3780</v>
      </c>
      <c r="F4800" s="220"/>
      <c r="G4800" s="220">
        <v>3780</v>
      </c>
    </row>
    <row r="4801" spans="1:7">
      <c r="A4801" s="219">
        <v>13475</v>
      </c>
      <c r="B4801" s="212" t="s">
        <v>6060</v>
      </c>
      <c r="C4801" s="219" t="s">
        <v>23</v>
      </c>
      <c r="D4801" s="219" t="s">
        <v>285</v>
      </c>
      <c r="E4801" s="348">
        <f t="shared" si="74"/>
        <v>4130.63</v>
      </c>
      <c r="F4801" s="220"/>
      <c r="G4801" s="220">
        <v>4130.63</v>
      </c>
    </row>
    <row r="4802" spans="1:7">
      <c r="A4802" s="219">
        <v>13896</v>
      </c>
      <c r="B4802" s="212" t="s">
        <v>1248</v>
      </c>
      <c r="C4802" s="219" t="s">
        <v>23</v>
      </c>
      <c r="D4802" s="219" t="s">
        <v>285</v>
      </c>
      <c r="E4802" s="348">
        <f t="shared" si="74"/>
        <v>3390.99</v>
      </c>
      <c r="F4802" s="220"/>
      <c r="G4802" s="220">
        <v>3390.99</v>
      </c>
    </row>
    <row r="4803" spans="1:7">
      <c r="A4803" s="219">
        <v>44470</v>
      </c>
      <c r="B4803" s="212" t="s">
        <v>6061</v>
      </c>
      <c r="C4803" s="219" t="s">
        <v>23</v>
      </c>
      <c r="D4803" s="219" t="s">
        <v>285</v>
      </c>
      <c r="E4803" s="348">
        <f t="shared" si="74"/>
        <v>1781714.31</v>
      </c>
      <c r="F4803" s="220"/>
      <c r="G4803" s="220">
        <v>1781714.31</v>
      </c>
    </row>
    <row r="4804" spans="1:7">
      <c r="A4804" s="219">
        <v>13476</v>
      </c>
      <c r="B4804" s="212" t="s">
        <v>6062</v>
      </c>
      <c r="C4804" s="219" t="s">
        <v>23</v>
      </c>
      <c r="D4804" s="219" t="s">
        <v>285</v>
      </c>
      <c r="E4804" s="348">
        <f t="shared" si="74"/>
        <v>1794625.41</v>
      </c>
      <c r="F4804" s="220"/>
      <c r="G4804" s="220">
        <v>1794625.41</v>
      </c>
    </row>
    <row r="4805" spans="1:7">
      <c r="A4805" s="219">
        <v>44491</v>
      </c>
      <c r="B4805" s="212" t="s">
        <v>6063</v>
      </c>
      <c r="C4805" s="219" t="s">
        <v>23</v>
      </c>
      <c r="D4805" s="219" t="s">
        <v>285</v>
      </c>
      <c r="E4805" s="348">
        <f t="shared" si="74"/>
        <v>4232217.1900000004</v>
      </c>
      <c r="F4805" s="220"/>
      <c r="G4805" s="220">
        <v>4232217.1900000004</v>
      </c>
    </row>
    <row r="4806" spans="1:7">
      <c r="A4806" s="219">
        <v>10488</v>
      </c>
      <c r="B4806" s="212" t="s">
        <v>6064</v>
      </c>
      <c r="C4806" s="219" t="s">
        <v>23</v>
      </c>
      <c r="D4806" s="219" t="s">
        <v>1699</v>
      </c>
      <c r="E4806" s="348">
        <f t="shared" si="74"/>
        <v>2174208</v>
      </c>
      <c r="F4806" s="220"/>
      <c r="G4806" s="220">
        <v>2174208</v>
      </c>
    </row>
    <row r="4807" spans="1:7">
      <c r="A4807" s="219">
        <v>13606</v>
      </c>
      <c r="B4807" s="212" t="s">
        <v>6065</v>
      </c>
      <c r="C4807" s="219" t="s">
        <v>23</v>
      </c>
      <c r="D4807" s="219" t="s">
        <v>285</v>
      </c>
      <c r="E4807" s="348">
        <f t="shared" si="74"/>
        <v>1926317.19</v>
      </c>
      <c r="F4807" s="220"/>
      <c r="G4807" s="220">
        <v>1926317.19</v>
      </c>
    </row>
    <row r="4808" spans="1:7">
      <c r="A4808" s="219">
        <v>10489</v>
      </c>
      <c r="B4808" s="212" t="s">
        <v>363</v>
      </c>
      <c r="C4808" s="219" t="s">
        <v>134</v>
      </c>
      <c r="D4808" s="219" t="s">
        <v>285</v>
      </c>
      <c r="E4808" s="348">
        <f t="shared" si="74"/>
        <v>19.37</v>
      </c>
      <c r="F4808" s="220">
        <v>19.37</v>
      </c>
      <c r="G4808" s="220">
        <v>20.23</v>
      </c>
    </row>
    <row r="4809" spans="1:7">
      <c r="A4809" s="219">
        <v>41073</v>
      </c>
      <c r="B4809" s="212" t="s">
        <v>6066</v>
      </c>
      <c r="C4809" s="219" t="s">
        <v>426</v>
      </c>
      <c r="D4809" s="219" t="s">
        <v>285</v>
      </c>
      <c r="E4809" s="348">
        <f t="shared" si="74"/>
        <v>3416.23</v>
      </c>
      <c r="F4809" s="220">
        <v>3416.23</v>
      </c>
      <c r="G4809" s="220">
        <v>3546.19</v>
      </c>
    </row>
    <row r="4810" spans="1:7">
      <c r="A4810" s="219">
        <v>34391</v>
      </c>
      <c r="B4810" s="212" t="s">
        <v>364</v>
      </c>
      <c r="C4810" s="219" t="s">
        <v>53</v>
      </c>
      <c r="D4810" s="219" t="s">
        <v>285</v>
      </c>
      <c r="E4810" s="348">
        <f t="shared" si="74"/>
        <v>593.65</v>
      </c>
      <c r="F4810" s="220">
        <v>593.65</v>
      </c>
      <c r="G4810" s="220">
        <v>861.75</v>
      </c>
    </row>
    <row r="4811" spans="1:7">
      <c r="A4811" s="219">
        <v>10496</v>
      </c>
      <c r="B4811" s="212" t="s">
        <v>6067</v>
      </c>
      <c r="C4811" s="219" t="s">
        <v>53</v>
      </c>
      <c r="D4811" s="219" t="s">
        <v>285</v>
      </c>
      <c r="E4811" s="348">
        <f t="shared" si="74"/>
        <v>516.66</v>
      </c>
      <c r="F4811" s="220">
        <v>516.66</v>
      </c>
      <c r="G4811" s="220">
        <v>750</v>
      </c>
    </row>
    <row r="4812" spans="1:7">
      <c r="A4812" s="219">
        <v>10497</v>
      </c>
      <c r="B4812" s="212" t="s">
        <v>6068</v>
      </c>
      <c r="C4812" s="219" t="s">
        <v>53</v>
      </c>
      <c r="D4812" s="219" t="s">
        <v>285</v>
      </c>
      <c r="E4812" s="348">
        <f t="shared" ref="E4812:E4847" si="75">IF(F4812=0,G4812,F4812)</f>
        <v>1343.33</v>
      </c>
      <c r="F4812" s="220">
        <v>1343.33</v>
      </c>
      <c r="G4812" s="220">
        <v>1949.99</v>
      </c>
    </row>
    <row r="4813" spans="1:7">
      <c r="A4813" s="219">
        <v>10504</v>
      </c>
      <c r="B4813" s="212" t="s">
        <v>6069</v>
      </c>
      <c r="C4813" s="219" t="s">
        <v>53</v>
      </c>
      <c r="D4813" s="219" t="s">
        <v>285</v>
      </c>
      <c r="E4813" s="348">
        <f t="shared" si="75"/>
        <v>1570.66</v>
      </c>
      <c r="F4813" s="220">
        <v>1570.66</v>
      </c>
      <c r="G4813" s="220">
        <v>2280</v>
      </c>
    </row>
    <row r="4814" spans="1:7">
      <c r="A4814" s="219">
        <v>34390</v>
      </c>
      <c r="B4814" s="212" t="s">
        <v>6070</v>
      </c>
      <c r="C4814" s="219" t="s">
        <v>53</v>
      </c>
      <c r="D4814" s="219" t="s">
        <v>285</v>
      </c>
      <c r="E4814" s="348">
        <f t="shared" si="75"/>
        <v>462.93</v>
      </c>
      <c r="F4814" s="220">
        <v>462.93</v>
      </c>
      <c r="G4814" s="220">
        <v>671.99</v>
      </c>
    </row>
    <row r="4815" spans="1:7">
      <c r="A4815" s="219">
        <v>34389</v>
      </c>
      <c r="B4815" s="212" t="s">
        <v>6071</v>
      </c>
      <c r="C4815" s="219" t="s">
        <v>53</v>
      </c>
      <c r="D4815" s="219" t="s">
        <v>285</v>
      </c>
      <c r="E4815" s="348">
        <f t="shared" si="75"/>
        <v>144.66</v>
      </c>
      <c r="F4815" s="220">
        <v>144.66</v>
      </c>
      <c r="G4815" s="220">
        <v>210</v>
      </c>
    </row>
    <row r="4816" spans="1:7">
      <c r="A4816" s="219">
        <v>34388</v>
      </c>
      <c r="B4816" s="212" t="s">
        <v>6072</v>
      </c>
      <c r="C4816" s="219" t="s">
        <v>53</v>
      </c>
      <c r="D4816" s="219" t="s">
        <v>285</v>
      </c>
      <c r="E4816" s="348">
        <f t="shared" si="75"/>
        <v>205.61</v>
      </c>
      <c r="F4816" s="220">
        <v>205.61</v>
      </c>
      <c r="G4816" s="220">
        <v>298.47000000000003</v>
      </c>
    </row>
    <row r="4817" spans="1:7">
      <c r="A4817" s="219">
        <v>34387</v>
      </c>
      <c r="B4817" s="212" t="s">
        <v>6073</v>
      </c>
      <c r="C4817" s="219" t="s">
        <v>53</v>
      </c>
      <c r="D4817" s="219" t="s">
        <v>285</v>
      </c>
      <c r="E4817" s="348">
        <f t="shared" si="75"/>
        <v>333.76</v>
      </c>
      <c r="F4817" s="220">
        <v>333.76</v>
      </c>
      <c r="G4817" s="220">
        <v>484.5</v>
      </c>
    </row>
    <row r="4818" spans="1:7">
      <c r="A4818" s="219">
        <v>11188</v>
      </c>
      <c r="B4818" s="212" t="s">
        <v>6074</v>
      </c>
      <c r="C4818" s="219" t="s">
        <v>53</v>
      </c>
      <c r="D4818" s="219" t="s">
        <v>285</v>
      </c>
      <c r="E4818" s="348">
        <f t="shared" si="75"/>
        <v>165.33</v>
      </c>
      <c r="F4818" s="220">
        <v>165.33</v>
      </c>
      <c r="G4818" s="220">
        <v>239.99</v>
      </c>
    </row>
    <row r="4819" spans="1:7">
      <c r="A4819" s="219">
        <v>11189</v>
      </c>
      <c r="B4819" s="212" t="s">
        <v>6075</v>
      </c>
      <c r="C4819" s="219" t="s">
        <v>53</v>
      </c>
      <c r="D4819" s="219" t="s">
        <v>285</v>
      </c>
      <c r="E4819" s="348">
        <f t="shared" si="75"/>
        <v>248</v>
      </c>
      <c r="F4819" s="220">
        <v>248</v>
      </c>
      <c r="G4819" s="220">
        <v>360</v>
      </c>
    </row>
    <row r="4820" spans="1:7">
      <c r="A4820" s="219">
        <v>21107</v>
      </c>
      <c r="B4820" s="212" t="s">
        <v>6076</v>
      </c>
      <c r="C4820" s="219" t="s">
        <v>53</v>
      </c>
      <c r="D4820" s="219" t="s">
        <v>285</v>
      </c>
      <c r="E4820" s="348">
        <f t="shared" si="75"/>
        <v>178.47</v>
      </c>
      <c r="F4820" s="220">
        <v>178.47</v>
      </c>
      <c r="G4820" s="220">
        <v>259.07</v>
      </c>
    </row>
    <row r="4821" spans="1:7">
      <c r="A4821" s="219">
        <v>34386</v>
      </c>
      <c r="B4821" s="212" t="s">
        <v>6077</v>
      </c>
      <c r="C4821" s="219" t="s">
        <v>53</v>
      </c>
      <c r="D4821" s="219" t="s">
        <v>285</v>
      </c>
      <c r="E4821" s="348">
        <f t="shared" si="75"/>
        <v>310</v>
      </c>
      <c r="F4821" s="220">
        <v>310</v>
      </c>
      <c r="G4821" s="220">
        <v>450</v>
      </c>
    </row>
    <row r="4822" spans="1:7">
      <c r="A4822" s="219">
        <v>10490</v>
      </c>
      <c r="B4822" s="212" t="s">
        <v>6078</v>
      </c>
      <c r="C4822" s="219" t="s">
        <v>53</v>
      </c>
      <c r="D4822" s="219" t="s">
        <v>285</v>
      </c>
      <c r="E4822" s="348">
        <f t="shared" si="75"/>
        <v>108.5</v>
      </c>
      <c r="F4822" s="220">
        <v>108.5</v>
      </c>
      <c r="G4822" s="220">
        <v>157.5</v>
      </c>
    </row>
    <row r="4823" spans="1:7">
      <c r="A4823" s="219">
        <v>10492</v>
      </c>
      <c r="B4823" s="212" t="s">
        <v>6079</v>
      </c>
      <c r="C4823" s="219" t="s">
        <v>53</v>
      </c>
      <c r="D4823" s="219" t="s">
        <v>1699</v>
      </c>
      <c r="E4823" s="348">
        <f t="shared" si="75"/>
        <v>124</v>
      </c>
      <c r="F4823" s="220">
        <v>124</v>
      </c>
      <c r="G4823" s="220">
        <v>180</v>
      </c>
    </row>
    <row r="4824" spans="1:7">
      <c r="A4824" s="219">
        <v>10493</v>
      </c>
      <c r="B4824" s="212" t="s">
        <v>6080</v>
      </c>
      <c r="C4824" s="219" t="s">
        <v>53</v>
      </c>
      <c r="D4824" s="219" t="s">
        <v>285</v>
      </c>
      <c r="E4824" s="348">
        <f t="shared" si="75"/>
        <v>144.66</v>
      </c>
      <c r="F4824" s="220">
        <v>144.66</v>
      </c>
      <c r="G4824" s="220">
        <v>210</v>
      </c>
    </row>
    <row r="4825" spans="1:7">
      <c r="A4825" s="219">
        <v>10491</v>
      </c>
      <c r="B4825" s="212" t="s">
        <v>6081</v>
      </c>
      <c r="C4825" s="219" t="s">
        <v>53</v>
      </c>
      <c r="D4825" s="219" t="s">
        <v>285</v>
      </c>
      <c r="E4825" s="348">
        <f t="shared" si="75"/>
        <v>175.66</v>
      </c>
      <c r="F4825" s="220">
        <v>175.66</v>
      </c>
      <c r="G4825" s="220">
        <v>255</v>
      </c>
    </row>
    <row r="4826" spans="1:7">
      <c r="A4826" s="219">
        <v>34385</v>
      </c>
      <c r="B4826" s="212" t="s">
        <v>6082</v>
      </c>
      <c r="C4826" s="219" t="s">
        <v>53</v>
      </c>
      <c r="D4826" s="219" t="s">
        <v>285</v>
      </c>
      <c r="E4826" s="348">
        <f t="shared" si="75"/>
        <v>256.26</v>
      </c>
      <c r="F4826" s="220">
        <v>256.26</v>
      </c>
      <c r="G4826" s="220">
        <v>372</v>
      </c>
    </row>
    <row r="4827" spans="1:7">
      <c r="A4827" s="219">
        <v>10499</v>
      </c>
      <c r="B4827" s="212" t="s">
        <v>6083</v>
      </c>
      <c r="C4827" s="219" t="s">
        <v>53</v>
      </c>
      <c r="D4827" s="219" t="s">
        <v>285</v>
      </c>
      <c r="E4827" s="348">
        <f t="shared" si="75"/>
        <v>103.33</v>
      </c>
      <c r="F4827" s="220">
        <v>103.33</v>
      </c>
      <c r="G4827" s="220">
        <v>149.99</v>
      </c>
    </row>
    <row r="4828" spans="1:7">
      <c r="A4828" s="219">
        <v>34384</v>
      </c>
      <c r="B4828" s="212" t="s">
        <v>6084</v>
      </c>
      <c r="C4828" s="219" t="s">
        <v>53</v>
      </c>
      <c r="D4828" s="219" t="s">
        <v>285</v>
      </c>
      <c r="E4828" s="348">
        <f t="shared" si="75"/>
        <v>310</v>
      </c>
      <c r="F4828" s="220">
        <v>310</v>
      </c>
      <c r="G4828" s="220">
        <v>450</v>
      </c>
    </row>
    <row r="4829" spans="1:7">
      <c r="A4829" s="219">
        <v>11185</v>
      </c>
      <c r="B4829" s="212" t="s">
        <v>6085</v>
      </c>
      <c r="C4829" s="219" t="s">
        <v>53</v>
      </c>
      <c r="D4829" s="219" t="s">
        <v>285</v>
      </c>
      <c r="E4829" s="348">
        <f t="shared" si="75"/>
        <v>320.33</v>
      </c>
      <c r="F4829" s="220">
        <v>320.33</v>
      </c>
      <c r="G4829" s="220">
        <v>464.99</v>
      </c>
    </row>
    <row r="4830" spans="1:7">
      <c r="A4830" s="219">
        <v>10507</v>
      </c>
      <c r="B4830" s="212" t="s">
        <v>205</v>
      </c>
      <c r="C4830" s="219" t="s">
        <v>53</v>
      </c>
      <c r="D4830" s="219" t="s">
        <v>285</v>
      </c>
      <c r="E4830" s="348">
        <f t="shared" si="75"/>
        <v>292.62</v>
      </c>
      <c r="F4830" s="220">
        <v>292.62</v>
      </c>
      <c r="G4830" s="220">
        <v>462.27</v>
      </c>
    </row>
    <row r="4831" spans="1:7">
      <c r="A4831" s="219">
        <v>10505</v>
      </c>
      <c r="B4831" s="212" t="s">
        <v>6086</v>
      </c>
      <c r="C4831" s="219" t="s">
        <v>53</v>
      </c>
      <c r="D4831" s="219" t="s">
        <v>285</v>
      </c>
      <c r="E4831" s="348">
        <f t="shared" si="75"/>
        <v>172.66</v>
      </c>
      <c r="F4831" s="220">
        <v>172.66</v>
      </c>
      <c r="G4831" s="220">
        <v>272.77</v>
      </c>
    </row>
    <row r="4832" spans="1:7">
      <c r="A4832" s="219">
        <v>10506</v>
      </c>
      <c r="B4832" s="212" t="s">
        <v>6087</v>
      </c>
      <c r="C4832" s="219" t="s">
        <v>53</v>
      </c>
      <c r="D4832" s="219" t="s">
        <v>285</v>
      </c>
      <c r="E4832" s="348">
        <f t="shared" si="75"/>
        <v>225.4</v>
      </c>
      <c r="F4832" s="220">
        <v>225.4</v>
      </c>
      <c r="G4832" s="220">
        <v>356.08</v>
      </c>
    </row>
    <row r="4833" spans="1:7">
      <c r="A4833" s="219">
        <v>5031</v>
      </c>
      <c r="B4833" s="212" t="s">
        <v>365</v>
      </c>
      <c r="C4833" s="219" t="s">
        <v>53</v>
      </c>
      <c r="D4833" s="219" t="s">
        <v>1699</v>
      </c>
      <c r="E4833" s="348">
        <f t="shared" si="75"/>
        <v>316.5</v>
      </c>
      <c r="F4833" s="220">
        <v>316.5</v>
      </c>
      <c r="G4833" s="220">
        <v>500</v>
      </c>
    </row>
    <row r="4834" spans="1:7">
      <c r="A4834" s="219">
        <v>10502</v>
      </c>
      <c r="B4834" s="212" t="s">
        <v>6088</v>
      </c>
      <c r="C4834" s="219" t="s">
        <v>53</v>
      </c>
      <c r="D4834" s="219" t="s">
        <v>285</v>
      </c>
      <c r="E4834" s="348">
        <f t="shared" si="75"/>
        <v>368.79</v>
      </c>
      <c r="F4834" s="220">
        <v>368.79</v>
      </c>
      <c r="G4834" s="220">
        <v>582.62</v>
      </c>
    </row>
    <row r="4835" spans="1:7">
      <c r="A4835" s="219">
        <v>10501</v>
      </c>
      <c r="B4835" s="212" t="s">
        <v>6089</v>
      </c>
      <c r="C4835" s="219" t="s">
        <v>53</v>
      </c>
      <c r="D4835" s="219" t="s">
        <v>285</v>
      </c>
      <c r="E4835" s="348">
        <f t="shared" si="75"/>
        <v>208.36</v>
      </c>
      <c r="F4835" s="220">
        <v>208.36</v>
      </c>
      <c r="G4835" s="220">
        <v>329.16</v>
      </c>
    </row>
    <row r="4836" spans="1:7">
      <c r="A4836" s="219">
        <v>10503</v>
      </c>
      <c r="B4836" s="212" t="s">
        <v>6090</v>
      </c>
      <c r="C4836" s="219" t="s">
        <v>53</v>
      </c>
      <c r="D4836" s="219" t="s">
        <v>285</v>
      </c>
      <c r="E4836" s="348">
        <f t="shared" si="75"/>
        <v>281.49</v>
      </c>
      <c r="F4836" s="220">
        <v>281.49</v>
      </c>
      <c r="G4836" s="220">
        <v>444.7</v>
      </c>
    </row>
    <row r="4837" spans="1:7">
      <c r="A4837" s="219">
        <v>4500</v>
      </c>
      <c r="B4837" s="212" t="s">
        <v>6091</v>
      </c>
      <c r="C4837" s="219" t="s">
        <v>65</v>
      </c>
      <c r="D4837" s="219" t="s">
        <v>285</v>
      </c>
      <c r="E4837" s="348">
        <f t="shared" si="75"/>
        <v>19.760000000000002</v>
      </c>
      <c r="F4837" s="220">
        <v>19.760000000000002</v>
      </c>
      <c r="G4837" s="220">
        <v>14.19</v>
      </c>
    </row>
    <row r="4838" spans="1:7">
      <c r="A4838" s="219">
        <v>4448</v>
      </c>
      <c r="B4838" s="212" t="s">
        <v>6092</v>
      </c>
      <c r="C4838" s="219" t="s">
        <v>65</v>
      </c>
      <c r="D4838" s="219" t="s">
        <v>285</v>
      </c>
      <c r="E4838" s="348">
        <f t="shared" si="75"/>
        <v>27.15</v>
      </c>
      <c r="F4838" s="220">
        <v>27.15</v>
      </c>
      <c r="G4838" s="220">
        <v>19.5</v>
      </c>
    </row>
    <row r="4839" spans="1:7">
      <c r="A4839" s="219">
        <v>20213</v>
      </c>
      <c r="B4839" s="212" t="s">
        <v>6093</v>
      </c>
      <c r="C4839" s="219" t="s">
        <v>65</v>
      </c>
      <c r="D4839" s="219" t="s">
        <v>285</v>
      </c>
      <c r="E4839" s="348">
        <f t="shared" si="75"/>
        <v>21.26</v>
      </c>
      <c r="F4839" s="220">
        <v>21.26</v>
      </c>
      <c r="G4839" s="220">
        <v>28.99</v>
      </c>
    </row>
    <row r="4840" spans="1:7">
      <c r="A4840" s="219">
        <v>20211</v>
      </c>
      <c r="B4840" s="212" t="s">
        <v>1356</v>
      </c>
      <c r="C4840" s="219" t="s">
        <v>65</v>
      </c>
      <c r="D4840" s="219" t="s">
        <v>285</v>
      </c>
      <c r="E4840" s="348">
        <f t="shared" si="75"/>
        <v>28.15</v>
      </c>
      <c r="F4840" s="220">
        <v>28.15</v>
      </c>
      <c r="G4840" s="220">
        <v>38.380000000000003</v>
      </c>
    </row>
    <row r="4841" spans="1:7">
      <c r="A4841" s="219">
        <v>40270</v>
      </c>
      <c r="B4841" s="212" t="s">
        <v>1276</v>
      </c>
      <c r="C4841" s="219" t="s">
        <v>65</v>
      </c>
      <c r="D4841" s="219" t="s">
        <v>1699</v>
      </c>
      <c r="E4841" s="348">
        <f t="shared" si="75"/>
        <v>119.03</v>
      </c>
      <c r="F4841" s="220"/>
      <c r="G4841" s="220">
        <v>119.03</v>
      </c>
    </row>
    <row r="4842" spans="1:7">
      <c r="A4842" s="219">
        <v>4425</v>
      </c>
      <c r="B4842" s="212" t="s">
        <v>6094</v>
      </c>
      <c r="C4842" s="219" t="s">
        <v>65</v>
      </c>
      <c r="D4842" s="219" t="s">
        <v>285</v>
      </c>
      <c r="E4842" s="348">
        <f t="shared" si="75"/>
        <v>23.26</v>
      </c>
      <c r="F4842" s="220">
        <v>23.26</v>
      </c>
      <c r="G4842" s="220">
        <v>31.73</v>
      </c>
    </row>
    <row r="4843" spans="1:7">
      <c r="A4843" s="219">
        <v>4472</v>
      </c>
      <c r="B4843" s="212" t="s">
        <v>6095</v>
      </c>
      <c r="C4843" s="219" t="s">
        <v>65</v>
      </c>
      <c r="D4843" s="219" t="s">
        <v>285</v>
      </c>
      <c r="E4843" s="348">
        <f t="shared" si="75"/>
        <v>29.06</v>
      </c>
      <c r="F4843" s="220">
        <v>29.06</v>
      </c>
      <c r="G4843" s="220">
        <v>39.630000000000003</v>
      </c>
    </row>
    <row r="4844" spans="1:7">
      <c r="A4844" s="219">
        <v>35272</v>
      </c>
      <c r="B4844" s="212" t="s">
        <v>6096</v>
      </c>
      <c r="C4844" s="219" t="s">
        <v>65</v>
      </c>
      <c r="D4844" s="219" t="s">
        <v>285</v>
      </c>
      <c r="E4844" s="348">
        <f t="shared" si="75"/>
        <v>42.01</v>
      </c>
      <c r="F4844" s="220">
        <v>42.01</v>
      </c>
      <c r="G4844" s="220">
        <v>57.29</v>
      </c>
    </row>
    <row r="4845" spans="1:7">
      <c r="A4845" s="219">
        <v>4481</v>
      </c>
      <c r="B4845" s="212" t="s">
        <v>6097</v>
      </c>
      <c r="C4845" s="219" t="s">
        <v>65</v>
      </c>
      <c r="D4845" s="219" t="s">
        <v>285</v>
      </c>
      <c r="E4845" s="348">
        <f t="shared" si="75"/>
        <v>44.97</v>
      </c>
      <c r="F4845" s="220">
        <v>44.97</v>
      </c>
      <c r="G4845" s="220">
        <v>61.32</v>
      </c>
    </row>
    <row r="4846" spans="1:7">
      <c r="A4846" s="219">
        <v>34345</v>
      </c>
      <c r="B4846" s="212" t="s">
        <v>6098</v>
      </c>
      <c r="C4846" s="219" t="s">
        <v>134</v>
      </c>
      <c r="D4846" s="219" t="s">
        <v>285</v>
      </c>
      <c r="E4846" s="348">
        <f t="shared" si="75"/>
        <v>15.59</v>
      </c>
      <c r="F4846" s="220">
        <v>15.59</v>
      </c>
      <c r="G4846" s="220">
        <v>22.92</v>
      </c>
    </row>
    <row r="4847" spans="1:7">
      <c r="A4847" s="219">
        <v>41096</v>
      </c>
      <c r="B4847" s="212" t="s">
        <v>6099</v>
      </c>
      <c r="C4847" s="219" t="s">
        <v>426</v>
      </c>
      <c r="D4847" s="219" t="s">
        <v>285</v>
      </c>
      <c r="E4847" s="348">
        <f t="shared" si="75"/>
        <v>2751.4</v>
      </c>
      <c r="F4847" s="220">
        <v>2751.4</v>
      </c>
      <c r="G4847" s="220">
        <v>4017.27</v>
      </c>
    </row>
  </sheetData>
  <pageMargins left="0.51180555555555496" right="0.51180555555555496" top="0.78749999999999998" bottom="0.78749999999999998"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558ED5"/>
    <pageSetUpPr fitToPage="1"/>
  </sheetPr>
  <dimension ref="A1:S449"/>
  <sheetViews>
    <sheetView view="pageBreakPreview" topLeftCell="A196" zoomScale="90" zoomScaleNormal="70" zoomScaleSheetLayoutView="90" zoomScalePageLayoutView="70" workbookViewId="0"/>
  </sheetViews>
  <sheetFormatPr defaultRowHeight="15"/>
  <cols>
    <col min="1" max="1" width="10.7109375" style="14" customWidth="1"/>
    <col min="2" max="2" width="23.42578125" style="15" customWidth="1"/>
    <col min="3" max="3" width="65.85546875" style="14" customWidth="1"/>
    <col min="4" max="6" width="10.5703125" style="16" customWidth="1"/>
    <col min="7" max="7" width="16.140625" style="16" customWidth="1"/>
    <col min="8" max="8" width="12.7109375" style="16" customWidth="1"/>
    <col min="9" max="9" width="18.7109375" style="16" customWidth="1"/>
    <col min="10" max="10" width="20.28515625" style="16" customWidth="1"/>
    <col min="11" max="13" width="18.85546875" style="16" customWidth="1"/>
    <col min="14" max="14" width="8.7109375" customWidth="1"/>
    <col min="15" max="15" width="8.85546875" customWidth="1"/>
    <col min="16" max="18" width="8.7109375" customWidth="1"/>
    <col min="19" max="19" width="13.5703125" customWidth="1"/>
    <col min="20" max="1018" width="8.7109375" customWidth="1"/>
  </cols>
  <sheetData>
    <row r="1" spans="1:13" s="18" customFormat="1" ht="22.5" customHeight="1">
      <c r="A1" s="355" t="s">
        <v>110</v>
      </c>
      <c r="B1" s="355"/>
      <c r="C1" s="355"/>
      <c r="D1" s="356" t="s">
        <v>12</v>
      </c>
      <c r="E1" s="356"/>
      <c r="F1" s="356"/>
      <c r="G1" s="356"/>
      <c r="H1" s="356"/>
      <c r="I1" s="356"/>
      <c r="J1" s="356"/>
      <c r="K1" s="17"/>
      <c r="L1" s="17"/>
      <c r="M1" s="17"/>
    </row>
    <row r="2" spans="1:13" s="18" customFormat="1" ht="22.5" customHeight="1">
      <c r="A2" s="355"/>
      <c r="B2" s="355"/>
      <c r="C2" s="355"/>
      <c r="D2" s="357" t="str">
        <f>"OBRA: "&amp;'CAPA-DADOS'!D10</f>
        <v>OBRA: CONSTRUÇÃO NOVA SEDE DA VT DE GOIÁS</v>
      </c>
      <c r="E2" s="357"/>
      <c r="F2" s="357"/>
      <c r="G2" s="357"/>
      <c r="H2" s="357"/>
      <c r="I2" s="357"/>
      <c r="J2" s="19">
        <f>'CAPA-DADOS'!E13</f>
        <v>45726</v>
      </c>
      <c r="K2" s="17"/>
      <c r="L2" s="17"/>
      <c r="M2" s="17"/>
    </row>
    <row r="3" spans="1:13" s="18" customFormat="1" ht="22.5" customHeight="1">
      <c r="A3" s="355"/>
      <c r="B3" s="355"/>
      <c r="C3" s="355"/>
      <c r="D3" s="357"/>
      <c r="E3" s="357"/>
      <c r="F3" s="357"/>
      <c r="G3" s="357"/>
      <c r="H3" s="357"/>
      <c r="I3" s="357"/>
      <c r="J3" s="20" t="str">
        <f>'CAPA-DADOS'!E16</f>
        <v>SINAPI-JANEIRO-2025-NDES</v>
      </c>
      <c r="K3" s="17"/>
      <c r="L3" s="17"/>
      <c r="M3" s="17"/>
    </row>
    <row r="4" spans="1:13" s="23" customFormat="1" ht="15" customHeight="1">
      <c r="A4" s="358" t="s">
        <v>19</v>
      </c>
      <c r="B4" s="359" t="s">
        <v>20</v>
      </c>
      <c r="C4" s="359" t="s">
        <v>21</v>
      </c>
      <c r="D4" s="358" t="s">
        <v>22</v>
      </c>
      <c r="E4" s="358" t="s">
        <v>23</v>
      </c>
      <c r="F4" s="360" t="s">
        <v>24</v>
      </c>
      <c r="G4" s="354" t="s">
        <v>25</v>
      </c>
      <c r="H4" s="354"/>
      <c r="I4" s="354" t="s">
        <v>26</v>
      </c>
      <c r="J4" s="354"/>
      <c r="K4" s="354" t="s">
        <v>27</v>
      </c>
      <c r="L4" s="354"/>
      <c r="M4" s="354" t="s">
        <v>28</v>
      </c>
    </row>
    <row r="5" spans="1:13" s="23" customFormat="1">
      <c r="A5" s="358"/>
      <c r="B5" s="359"/>
      <c r="C5" s="359"/>
      <c r="D5" s="358"/>
      <c r="E5" s="358"/>
      <c r="F5" s="360"/>
      <c r="G5" s="22" t="s">
        <v>29</v>
      </c>
      <c r="H5" s="22" t="s">
        <v>30</v>
      </c>
      <c r="I5" s="22" t="s">
        <v>29</v>
      </c>
      <c r="J5" s="22" t="s">
        <v>30</v>
      </c>
      <c r="K5" s="22" t="s">
        <v>29</v>
      </c>
      <c r="L5" s="22" t="s">
        <v>30</v>
      </c>
      <c r="M5" s="354"/>
    </row>
    <row r="6" spans="1:13" s="16" customFormat="1" ht="14.25">
      <c r="A6" s="24" t="s">
        <v>31</v>
      </c>
      <c r="B6" s="25" t="s">
        <v>32</v>
      </c>
      <c r="C6" s="25" t="s">
        <v>33</v>
      </c>
      <c r="D6" s="24" t="s">
        <v>34</v>
      </c>
      <c r="E6" s="24" t="s">
        <v>35</v>
      </c>
      <c r="F6" s="26" t="s">
        <v>36</v>
      </c>
      <c r="G6" s="27" t="s">
        <v>37</v>
      </c>
      <c r="H6" s="27" t="s">
        <v>38</v>
      </c>
      <c r="I6" s="27" t="s">
        <v>39</v>
      </c>
      <c r="J6" s="27" t="s">
        <v>40</v>
      </c>
      <c r="K6" s="27" t="s">
        <v>41</v>
      </c>
      <c r="L6" s="27" t="s">
        <v>42</v>
      </c>
      <c r="M6" s="27" t="s">
        <v>43</v>
      </c>
    </row>
    <row r="7" spans="1:13">
      <c r="A7" s="200">
        <v>1</v>
      </c>
      <c r="B7" s="200"/>
      <c r="C7" s="226" t="s">
        <v>430</v>
      </c>
      <c r="D7" s="202"/>
      <c r="E7" s="202"/>
      <c r="F7" s="203"/>
      <c r="G7" s="201"/>
      <c r="H7" s="201"/>
      <c r="I7" s="201">
        <f t="shared" ref="I7:M7" si="0">SUBTOTAL(9,I8:I10)</f>
        <v>5433.42</v>
      </c>
      <c r="J7" s="201">
        <f t="shared" si="0"/>
        <v>90471.776613900001</v>
      </c>
      <c r="K7" s="201">
        <f t="shared" si="0"/>
        <v>6308.7439619999996</v>
      </c>
      <c r="L7" s="201">
        <f t="shared" si="0"/>
        <v>110800.78481904333</v>
      </c>
      <c r="M7" s="201">
        <f t="shared" si="0"/>
        <v>117109.52878104332</v>
      </c>
    </row>
    <row r="8" spans="1:13" ht="26.25">
      <c r="A8" s="199" t="s">
        <v>45</v>
      </c>
      <c r="B8" s="200" t="s">
        <v>676</v>
      </c>
      <c r="C8" s="226" t="s">
        <v>424</v>
      </c>
      <c r="D8" s="202" t="s">
        <v>46</v>
      </c>
      <c r="E8" s="202" t="s">
        <v>47</v>
      </c>
      <c r="F8" s="203">
        <v>2</v>
      </c>
      <c r="G8" s="28">
        <f>VLOOKUP(B8,'03_COMPOSIÇÕES'!A:G,6,0)</f>
        <v>434.32</v>
      </c>
      <c r="H8" s="28">
        <f>VLOOKUP(B8,'03_COMPOSIÇÕES'!A:G,7,0)</f>
        <v>21815.015111999997</v>
      </c>
      <c r="I8" s="201">
        <f>$F8*$G8</f>
        <v>868.64</v>
      </c>
      <c r="J8" s="201">
        <f>$F8*$H8</f>
        <v>43630.030223999995</v>
      </c>
      <c r="K8" s="201">
        <f>$I8*(1+BDI_MAT)</f>
        <v>1008.577904</v>
      </c>
      <c r="L8" s="201">
        <f>$J8*(1+BDI_MDO)</f>
        <v>53433.69801533279</v>
      </c>
      <c r="M8" s="201">
        <f>SUM(K8:L8)</f>
        <v>54442.275919332787</v>
      </c>
    </row>
    <row r="9" spans="1:13" ht="26.25">
      <c r="A9" s="199" t="s">
        <v>48</v>
      </c>
      <c r="B9" s="200" t="s">
        <v>49</v>
      </c>
      <c r="C9" s="226" t="s">
        <v>50</v>
      </c>
      <c r="D9" s="202" t="s">
        <v>46</v>
      </c>
      <c r="E9" s="202" t="s">
        <v>47</v>
      </c>
      <c r="F9" s="203">
        <v>8</v>
      </c>
      <c r="G9" s="28">
        <f>VLOOKUP(B9,'03_COMPOSIÇÕES'!A:G,6,0)</f>
        <v>543.41999999999996</v>
      </c>
      <c r="H9" s="28">
        <f>VLOOKUP(B9,'03_COMPOSIÇÕES'!A:G,7,0)</f>
        <v>5606.0513421000005</v>
      </c>
      <c r="I9" s="201">
        <f>$F9*$G9</f>
        <v>4347.3599999999997</v>
      </c>
      <c r="J9" s="201">
        <f>$F9*$H9</f>
        <v>44848.410736800004</v>
      </c>
      <c r="K9" s="201">
        <f>$I9*(1+BDI_MAT)</f>
        <v>5047.7196960000001</v>
      </c>
      <c r="L9" s="201">
        <f>$J9*(1+BDI_MDO)</f>
        <v>54925.848629358959</v>
      </c>
      <c r="M9" s="201">
        <f>SUM(K9:L9)</f>
        <v>59973.56832535896</v>
      </c>
    </row>
    <row r="10" spans="1:13">
      <c r="A10" s="199" t="s">
        <v>1115</v>
      </c>
      <c r="B10" s="200" t="s">
        <v>677</v>
      </c>
      <c r="C10" s="226" t="s">
        <v>425</v>
      </c>
      <c r="D10" s="202" t="s">
        <v>46</v>
      </c>
      <c r="E10" s="202" t="s">
        <v>47</v>
      </c>
      <c r="F10" s="203">
        <v>0.5</v>
      </c>
      <c r="G10" s="28">
        <f>VLOOKUP(B10,'03_COMPOSIÇÕES'!A:G,6,0)</f>
        <v>434.83999999999992</v>
      </c>
      <c r="H10" s="28">
        <f>VLOOKUP(B10,'03_COMPOSIÇÕES'!A:G,7,0)</f>
        <v>3986.6713061999994</v>
      </c>
      <c r="I10" s="201">
        <f>$F10*$G10</f>
        <v>217.41999999999996</v>
      </c>
      <c r="J10" s="201">
        <f>$F10*$H10</f>
        <v>1993.3356530999997</v>
      </c>
      <c r="K10" s="201">
        <f>$I10*(1+BDI_MAT)</f>
        <v>252.44636199999997</v>
      </c>
      <c r="L10" s="201">
        <f>$J10*(1+BDI_MDO)</f>
        <v>2441.2381743515693</v>
      </c>
      <c r="M10" s="201">
        <f>SUM(K10:L10)</f>
        <v>2693.6845363515695</v>
      </c>
    </row>
    <row r="11" spans="1:13">
      <c r="A11" s="199"/>
      <c r="B11" s="200"/>
      <c r="C11" s="226"/>
      <c r="D11" s="202"/>
      <c r="E11" s="202"/>
      <c r="F11" s="203"/>
      <c r="G11" s="201"/>
      <c r="H11" s="201"/>
      <c r="I11" s="201"/>
      <c r="J11" s="201"/>
      <c r="K11" s="201"/>
      <c r="L11" s="201"/>
      <c r="M11" s="201"/>
    </row>
    <row r="12" spans="1:13">
      <c r="A12" s="200">
        <v>2</v>
      </c>
      <c r="B12" s="200"/>
      <c r="C12" s="226" t="s">
        <v>678</v>
      </c>
      <c r="D12" s="202"/>
      <c r="E12" s="202"/>
      <c r="F12" s="203"/>
      <c r="G12" s="201"/>
      <c r="H12" s="201"/>
      <c r="I12" s="201">
        <f t="shared" ref="I12:M12" si="1">SUBTOTAL(9,I13:I19)</f>
        <v>27289.66339673183</v>
      </c>
      <c r="J12" s="201">
        <f t="shared" si="1"/>
        <v>6200.5636787468557</v>
      </c>
      <c r="K12" s="201">
        <f t="shared" si="1"/>
        <v>31686.02816994533</v>
      </c>
      <c r="L12" s="201">
        <f t="shared" si="1"/>
        <v>7593.8303373612725</v>
      </c>
      <c r="M12" s="201">
        <f t="shared" si="1"/>
        <v>39279.858507306606</v>
      </c>
    </row>
    <row r="13" spans="1:13" ht="39">
      <c r="A13" s="199" t="s">
        <v>52</v>
      </c>
      <c r="B13" s="200" t="s">
        <v>679</v>
      </c>
      <c r="C13" s="226" t="s">
        <v>680</v>
      </c>
      <c r="D13" s="202" t="s">
        <v>46</v>
      </c>
      <c r="E13" s="202" t="s">
        <v>65</v>
      </c>
      <c r="F13" s="203">
        <v>207.13</v>
      </c>
      <c r="G13" s="28">
        <f>VLOOKUP(B13,'03_COMPOSIÇÕES'!A:G,6,0)</f>
        <v>35.074758768560002</v>
      </c>
      <c r="H13" s="28">
        <f>VLOOKUP(B13,'03_COMPOSIÇÕES'!A:G,7,0)</f>
        <v>28.253159383199996</v>
      </c>
      <c r="I13" s="201">
        <f t="shared" ref="I13:I19" si="2">$F13*$G13</f>
        <v>7265.0347837318332</v>
      </c>
      <c r="J13" s="201">
        <f t="shared" ref="J13:J19" si="3">$F13*$H13</f>
        <v>5852.0769030422152</v>
      </c>
      <c r="K13" s="201">
        <f t="shared" ref="K13:K19" si="4">$I13*(1+BDI_MAT)</f>
        <v>8435.4318873910324</v>
      </c>
      <c r="L13" s="201">
        <f t="shared" ref="L13:L19" si="5">$J13*(1+BDI_MDO)</f>
        <v>7167.0385831558006</v>
      </c>
      <c r="M13" s="201">
        <f t="shared" ref="M13:M19" si="6">SUM(K13:L13)</f>
        <v>15602.470470546832</v>
      </c>
    </row>
    <row r="14" spans="1:13" ht="26.25">
      <c r="A14" s="199" t="s">
        <v>54</v>
      </c>
      <c r="B14" s="200" t="s">
        <v>681</v>
      </c>
      <c r="C14" s="226" t="s">
        <v>658</v>
      </c>
      <c r="D14" s="202" t="s">
        <v>46</v>
      </c>
      <c r="E14" s="202" t="s">
        <v>53</v>
      </c>
      <c r="F14" s="203">
        <v>1</v>
      </c>
      <c r="G14" s="28">
        <f>VLOOKUP(B14,'03_COMPOSIÇÕES'!A:G,6,0)</f>
        <v>434.90061300000008</v>
      </c>
      <c r="H14" s="28">
        <f>VLOOKUP(B14,'03_COMPOSIÇÕES'!A:G,7,0)</f>
        <v>30.094588824640002</v>
      </c>
      <c r="I14" s="201">
        <f t="shared" si="2"/>
        <v>434.90061300000008</v>
      </c>
      <c r="J14" s="201">
        <f t="shared" si="3"/>
        <v>30.094588824640002</v>
      </c>
      <c r="K14" s="201">
        <f t="shared" si="4"/>
        <v>504.96310175430011</v>
      </c>
      <c r="L14" s="201">
        <f t="shared" si="5"/>
        <v>36.856842933536605</v>
      </c>
      <c r="M14" s="201">
        <f t="shared" si="6"/>
        <v>541.81994468783671</v>
      </c>
    </row>
    <row r="15" spans="1:13" ht="26.25">
      <c r="A15" s="199" t="s">
        <v>55</v>
      </c>
      <c r="B15" s="200" t="s">
        <v>682</v>
      </c>
      <c r="C15" s="226" t="s">
        <v>683</v>
      </c>
      <c r="D15" s="202" t="s">
        <v>46</v>
      </c>
      <c r="E15" s="202" t="s">
        <v>23</v>
      </c>
      <c r="F15" s="203">
        <v>8</v>
      </c>
      <c r="G15" s="28">
        <f>VLOOKUP(B15,'03_COMPOSIÇÕES'!A:G,6,0)</f>
        <v>21</v>
      </c>
      <c r="H15" s="28">
        <f>VLOOKUP(B15,'03_COMPOSIÇÕES'!A:G,7,0)</f>
        <v>0</v>
      </c>
      <c r="I15" s="201">
        <f t="shared" si="2"/>
        <v>168</v>
      </c>
      <c r="J15" s="201">
        <f t="shared" si="3"/>
        <v>0</v>
      </c>
      <c r="K15" s="201">
        <f t="shared" si="4"/>
        <v>195.06479999999999</v>
      </c>
      <c r="L15" s="201">
        <f t="shared" si="5"/>
        <v>0</v>
      </c>
      <c r="M15" s="201">
        <f t="shared" si="6"/>
        <v>195.06479999999999</v>
      </c>
    </row>
    <row r="16" spans="1:13" ht="39">
      <c r="A16" s="199" t="s">
        <v>470</v>
      </c>
      <c r="B16" s="200" t="s">
        <v>684</v>
      </c>
      <c r="C16" s="226" t="s">
        <v>685</v>
      </c>
      <c r="D16" s="202" t="s">
        <v>46</v>
      </c>
      <c r="E16" s="202" t="s">
        <v>47</v>
      </c>
      <c r="F16" s="203">
        <v>8</v>
      </c>
      <c r="G16" s="28">
        <f>VLOOKUP(B16,'03_COMPOSIÇÕES'!A:G,6,0)</f>
        <v>953.72299999999996</v>
      </c>
      <c r="H16" s="28">
        <f>VLOOKUP(B16,'03_COMPOSIÇÕES'!A:G,7,0)</f>
        <v>19.899511680000003</v>
      </c>
      <c r="I16" s="201">
        <f t="shared" si="2"/>
        <v>7629.7839999999997</v>
      </c>
      <c r="J16" s="201">
        <f t="shared" si="3"/>
        <v>159.19609344000003</v>
      </c>
      <c r="K16" s="201">
        <f t="shared" si="4"/>
        <v>8858.9422023999996</v>
      </c>
      <c r="L16" s="201">
        <f t="shared" si="5"/>
        <v>194.96745563596801</v>
      </c>
      <c r="M16" s="201">
        <f t="shared" si="6"/>
        <v>9053.9096580359674</v>
      </c>
    </row>
    <row r="17" spans="1:13">
      <c r="A17" s="199" t="s">
        <v>471</v>
      </c>
      <c r="B17" s="200" t="s">
        <v>686</v>
      </c>
      <c r="C17" s="226" t="s">
        <v>687</v>
      </c>
      <c r="D17" s="202" t="s">
        <v>46</v>
      </c>
      <c r="E17" s="202" t="s">
        <v>58</v>
      </c>
      <c r="F17" s="203">
        <v>160</v>
      </c>
      <c r="G17" s="28">
        <f>VLOOKUP(B17,'03_COMPOSIÇÕES'!A:G,6,0)</f>
        <v>11.05</v>
      </c>
      <c r="H17" s="28">
        <f>VLOOKUP(B17,'03_COMPOSIÇÕES'!A:G,7,0)</f>
        <v>0</v>
      </c>
      <c r="I17" s="201">
        <f t="shared" si="2"/>
        <v>1768</v>
      </c>
      <c r="J17" s="201">
        <f t="shared" si="3"/>
        <v>0</v>
      </c>
      <c r="K17" s="201">
        <f t="shared" si="4"/>
        <v>2052.8247999999999</v>
      </c>
      <c r="L17" s="201">
        <f t="shared" si="5"/>
        <v>0</v>
      </c>
      <c r="M17" s="201">
        <f t="shared" si="6"/>
        <v>2052.8247999999999</v>
      </c>
    </row>
    <row r="18" spans="1:13">
      <c r="A18" s="199" t="s">
        <v>472</v>
      </c>
      <c r="B18" s="200" t="s">
        <v>688</v>
      </c>
      <c r="C18" s="226" t="s">
        <v>689</v>
      </c>
      <c r="D18" s="202" t="s">
        <v>46</v>
      </c>
      <c r="E18" s="202" t="s">
        <v>690</v>
      </c>
      <c r="F18" s="203">
        <v>3200</v>
      </c>
      <c r="G18" s="28">
        <f>VLOOKUP(B18,'03_COMPOSIÇÕES'!A:G,6,0)</f>
        <v>1.03</v>
      </c>
      <c r="H18" s="28">
        <f>VLOOKUP(B18,'03_COMPOSIÇÕES'!A:G,7,0)</f>
        <v>0</v>
      </c>
      <c r="I18" s="201">
        <f t="shared" si="2"/>
        <v>3296</v>
      </c>
      <c r="J18" s="201">
        <f t="shared" si="3"/>
        <v>0</v>
      </c>
      <c r="K18" s="201">
        <f t="shared" si="4"/>
        <v>3826.9856</v>
      </c>
      <c r="L18" s="201">
        <f t="shared" si="5"/>
        <v>0</v>
      </c>
      <c r="M18" s="201">
        <f t="shared" si="6"/>
        <v>3826.9856</v>
      </c>
    </row>
    <row r="19" spans="1:13" ht="39">
      <c r="A19" s="199" t="s">
        <v>473</v>
      </c>
      <c r="B19" s="200" t="s">
        <v>691</v>
      </c>
      <c r="C19" s="226" t="s">
        <v>692</v>
      </c>
      <c r="D19" s="202" t="s">
        <v>46</v>
      </c>
      <c r="E19" s="202" t="s">
        <v>47</v>
      </c>
      <c r="F19" s="203">
        <v>8</v>
      </c>
      <c r="G19" s="28">
        <f>VLOOKUP(B19,'03_COMPOSIÇÕES'!A:G,6,0)</f>
        <v>840.99299999999994</v>
      </c>
      <c r="H19" s="28">
        <f>VLOOKUP(B19,'03_COMPOSIÇÕES'!A:G,7,0)</f>
        <v>19.899511680000003</v>
      </c>
      <c r="I19" s="201">
        <f t="shared" si="2"/>
        <v>6727.9439999999995</v>
      </c>
      <c r="J19" s="201">
        <f t="shared" si="3"/>
        <v>159.19609344000003</v>
      </c>
      <c r="K19" s="201">
        <f t="shared" si="4"/>
        <v>7811.8157783999995</v>
      </c>
      <c r="L19" s="201">
        <f t="shared" si="5"/>
        <v>194.96745563596801</v>
      </c>
      <c r="M19" s="201">
        <f t="shared" si="6"/>
        <v>8006.7832340359673</v>
      </c>
    </row>
    <row r="20" spans="1:13">
      <c r="A20" s="199"/>
      <c r="B20" s="200"/>
      <c r="C20" s="226"/>
      <c r="D20" s="202"/>
      <c r="E20" s="202"/>
      <c r="F20" s="203"/>
      <c r="G20" s="201"/>
      <c r="H20" s="201"/>
      <c r="I20" s="201"/>
      <c r="J20" s="201"/>
      <c r="K20" s="201"/>
      <c r="L20" s="201"/>
      <c r="M20" s="201"/>
    </row>
    <row r="21" spans="1:13">
      <c r="A21" s="200">
        <v>3</v>
      </c>
      <c r="B21" s="200"/>
      <c r="C21" s="226" t="s">
        <v>693</v>
      </c>
      <c r="D21" s="202"/>
      <c r="E21" s="202"/>
      <c r="F21" s="203"/>
      <c r="G21" s="201"/>
      <c r="H21" s="201"/>
      <c r="I21" s="201">
        <f t="shared" ref="I21:M21" si="7">SUBTOTAL(9,I22:I26)</f>
        <v>11999.867730074553</v>
      </c>
      <c r="J21" s="201">
        <f t="shared" si="7"/>
        <v>4385.9441991145559</v>
      </c>
      <c r="K21" s="201">
        <f t="shared" si="7"/>
        <v>13933.046421389565</v>
      </c>
      <c r="L21" s="201">
        <f t="shared" si="7"/>
        <v>5371.4658606555959</v>
      </c>
      <c r="M21" s="201">
        <f t="shared" si="7"/>
        <v>19304.512282045162</v>
      </c>
    </row>
    <row r="22" spans="1:13" ht="39">
      <c r="A22" s="199" t="s">
        <v>56</v>
      </c>
      <c r="B22" s="200" t="s">
        <v>694</v>
      </c>
      <c r="C22" s="226" t="s">
        <v>423</v>
      </c>
      <c r="D22" s="202" t="s">
        <v>46</v>
      </c>
      <c r="E22" s="202" t="s">
        <v>422</v>
      </c>
      <c r="F22" s="203">
        <v>526.78</v>
      </c>
      <c r="G22" s="28">
        <f>VLOOKUP(B22,'03_COMPOSIÇÕES'!A:G,6,0)</f>
        <v>2.2034165719400001</v>
      </c>
      <c r="H22" s="28">
        <f>VLOOKUP(B22,'03_COMPOSIÇÕES'!A:G,7,0)</f>
        <v>0.25602356043000002</v>
      </c>
      <c r="I22" s="201">
        <f>$F22*$G22</f>
        <v>1160.7157817665532</v>
      </c>
      <c r="J22" s="201">
        <f>$F22*$H22</f>
        <v>134.8680911633154</v>
      </c>
      <c r="K22" s="201">
        <f>$I22*(1+BDI_MAT)</f>
        <v>1347.707094209145</v>
      </c>
      <c r="L22" s="201">
        <f>$J22*(1+BDI_MDO)</f>
        <v>165.17295124771235</v>
      </c>
      <c r="M22" s="201">
        <f>SUM(K22:L22)</f>
        <v>1512.8800454568573</v>
      </c>
    </row>
    <row r="23" spans="1:13" ht="26.25">
      <c r="A23" s="199" t="s">
        <v>57</v>
      </c>
      <c r="B23" s="200" t="s">
        <v>695</v>
      </c>
      <c r="C23" s="226" t="s">
        <v>666</v>
      </c>
      <c r="D23" s="202" t="s">
        <v>46</v>
      </c>
      <c r="E23" s="202" t="s">
        <v>53</v>
      </c>
      <c r="F23" s="203">
        <v>994</v>
      </c>
      <c r="G23" s="28">
        <f>VLOOKUP(B23,'03_COMPOSIÇÕES'!A:G,6,0)</f>
        <v>1.581944</v>
      </c>
      <c r="H23" s="28">
        <f>VLOOKUP(B23,'03_COMPOSIÇÕES'!A:G,7,0)</f>
        <v>3.1351656960000001</v>
      </c>
      <c r="I23" s="201">
        <f>$F23*$G23</f>
        <v>1572.4523360000001</v>
      </c>
      <c r="J23" s="201">
        <f>$F23*$H23</f>
        <v>3116.3547018240001</v>
      </c>
      <c r="K23" s="201">
        <f>$I23*(1+BDI_MAT)</f>
        <v>1825.7744073296001</v>
      </c>
      <c r="L23" s="201">
        <f>$J23*(1+BDI_MDO)</f>
        <v>3816.5996033238525</v>
      </c>
      <c r="M23" s="201">
        <f>SUM(K23:L23)</f>
        <v>5642.3740106534524</v>
      </c>
    </row>
    <row r="24" spans="1:13" ht="39">
      <c r="A24" s="199" t="s">
        <v>59</v>
      </c>
      <c r="B24" s="200" t="s">
        <v>696</v>
      </c>
      <c r="C24" s="226" t="s">
        <v>670</v>
      </c>
      <c r="D24" s="202" t="s">
        <v>46</v>
      </c>
      <c r="E24" s="202" t="s">
        <v>53</v>
      </c>
      <c r="F24" s="203">
        <v>1606</v>
      </c>
      <c r="G24" s="28">
        <f>VLOOKUP(B24,'03_COMPOSIÇÕES'!A:G,6,0)</f>
        <v>0.49427391799999998</v>
      </c>
      <c r="H24" s="28">
        <f>VLOOKUP(B24,'03_COMPOSIÇÕES'!A:G,7,0)</f>
        <v>0.17089821053999998</v>
      </c>
      <c r="I24" s="201">
        <f>$F24*$G24</f>
        <v>793.80391230800001</v>
      </c>
      <c r="J24" s="201">
        <f>$F24*$H24</f>
        <v>274.46252612723998</v>
      </c>
      <c r="K24" s="201">
        <f>$I24*(1+BDI_MAT)</f>
        <v>921.68572258081883</v>
      </c>
      <c r="L24" s="201">
        <f>$J24*(1+BDI_MDO)</f>
        <v>336.1342557480308</v>
      </c>
      <c r="M24" s="201">
        <f>SUM(K24:L24)</f>
        <v>1257.8199783288496</v>
      </c>
    </row>
    <row r="25" spans="1:13" ht="26.25">
      <c r="A25" s="199" t="s">
        <v>60</v>
      </c>
      <c r="B25" s="200" t="s">
        <v>697</v>
      </c>
      <c r="C25" s="226" t="s">
        <v>698</v>
      </c>
      <c r="D25" s="202" t="s">
        <v>46</v>
      </c>
      <c r="E25" s="202" t="s">
        <v>58</v>
      </c>
      <c r="F25" s="203">
        <v>90</v>
      </c>
      <c r="G25" s="28">
        <f>VLOOKUP(B25,'03_COMPOSIÇÕES'!A:G,6,0)</f>
        <v>89.373000000000005</v>
      </c>
      <c r="H25" s="28">
        <f>VLOOKUP(B25,'03_COMPOSIÇÕES'!A:G,7,0)</f>
        <v>9.5584320000000016</v>
      </c>
      <c r="I25" s="201">
        <f>$F25*$G25</f>
        <v>8043.5700000000006</v>
      </c>
      <c r="J25" s="201">
        <f>$F25*$H25</f>
        <v>860.25888000000009</v>
      </c>
      <c r="K25" s="201">
        <f>$I25*(1+BDI_MAT)</f>
        <v>9339.3891270000004</v>
      </c>
      <c r="L25" s="201">
        <f>$J25*(1+BDI_MDO)</f>
        <v>1053.5590503359999</v>
      </c>
      <c r="M25" s="201">
        <f>SUM(K25:L25)</f>
        <v>10392.948177336</v>
      </c>
    </row>
    <row r="26" spans="1:13">
      <c r="A26" s="199" t="s">
        <v>1116</v>
      </c>
      <c r="B26" s="200" t="s">
        <v>699</v>
      </c>
      <c r="C26" s="226" t="s">
        <v>700</v>
      </c>
      <c r="D26" s="202" t="s">
        <v>46</v>
      </c>
      <c r="E26" s="202" t="s">
        <v>58</v>
      </c>
      <c r="F26" s="203">
        <v>263.39</v>
      </c>
      <c r="G26" s="28">
        <f>VLOOKUP(B26,'03_COMPOSIÇÕES'!A:G,6,0)</f>
        <v>1.63</v>
      </c>
      <c r="H26" s="28">
        <f>VLOOKUP(B26,'03_COMPOSIÇÕES'!A:G,7,0)</f>
        <v>0</v>
      </c>
      <c r="I26" s="201">
        <f>$F26*$G26</f>
        <v>429.32569999999993</v>
      </c>
      <c r="J26" s="201">
        <f>$F26*$H26</f>
        <v>0</v>
      </c>
      <c r="K26" s="201">
        <f>$I26*(1+BDI_MAT)</f>
        <v>498.49007026999993</v>
      </c>
      <c r="L26" s="201">
        <f>$J26*(1+BDI_MDO)</f>
        <v>0</v>
      </c>
      <c r="M26" s="201">
        <f>SUM(K26:L26)</f>
        <v>498.49007026999993</v>
      </c>
    </row>
    <row r="27" spans="1:13">
      <c r="A27" s="199"/>
      <c r="B27" s="200"/>
      <c r="C27" s="226"/>
      <c r="D27" s="202"/>
      <c r="E27" s="202"/>
      <c r="F27" s="203"/>
      <c r="G27" s="201"/>
      <c r="H27" s="201"/>
      <c r="I27" s="201"/>
      <c r="J27" s="201"/>
      <c r="K27" s="201"/>
      <c r="L27" s="201"/>
      <c r="M27" s="201"/>
    </row>
    <row r="28" spans="1:13">
      <c r="A28" s="200">
        <v>4</v>
      </c>
      <c r="B28" s="200"/>
      <c r="C28" s="226" t="s">
        <v>701</v>
      </c>
      <c r="D28" s="202"/>
      <c r="E28" s="202"/>
      <c r="F28" s="203"/>
      <c r="G28" s="201"/>
      <c r="H28" s="201"/>
      <c r="I28" s="201">
        <f t="shared" ref="I28:M28" si="8">SUBTOTAL(9,I29:I31)</f>
        <v>19372.575680639653</v>
      </c>
      <c r="J28" s="201">
        <f t="shared" si="8"/>
        <v>3061.655635414475</v>
      </c>
      <c r="K28" s="201">
        <f t="shared" si="8"/>
        <v>22493.497622790703</v>
      </c>
      <c r="L28" s="201">
        <f t="shared" si="8"/>
        <v>3749.6096566921074</v>
      </c>
      <c r="M28" s="201">
        <f t="shared" si="8"/>
        <v>26243.107279482811</v>
      </c>
    </row>
    <row r="29" spans="1:13" ht="51.75">
      <c r="A29" s="199" t="s">
        <v>61</v>
      </c>
      <c r="B29" s="200" t="s">
        <v>702</v>
      </c>
      <c r="C29" s="226" t="s">
        <v>703</v>
      </c>
      <c r="D29" s="202" t="s">
        <v>46</v>
      </c>
      <c r="E29" s="202" t="s">
        <v>58</v>
      </c>
      <c r="F29" s="203">
        <v>25.74</v>
      </c>
      <c r="G29" s="28">
        <f>VLOOKUP(B29,'03_COMPOSIÇÕES'!A:G,6,0)</f>
        <v>9.1634262509600024</v>
      </c>
      <c r="H29" s="28">
        <f>VLOOKUP(B29,'03_COMPOSIÇÕES'!A:G,7,0)</f>
        <v>2.9926715184900003</v>
      </c>
      <c r="I29" s="201">
        <f>$F29*$G29</f>
        <v>235.86659169971045</v>
      </c>
      <c r="J29" s="201">
        <f>$F29*$H29</f>
        <v>77.031364885932604</v>
      </c>
      <c r="K29" s="201">
        <f>$I29*(1+BDI_MAT)</f>
        <v>273.86469962253381</v>
      </c>
      <c r="L29" s="201">
        <f>$J29*(1+BDI_MDO)</f>
        <v>94.340312575801647</v>
      </c>
      <c r="M29" s="201">
        <f>SUM(K29:L29)</f>
        <v>368.20501219833545</v>
      </c>
    </row>
    <row r="30" spans="1:13" ht="39">
      <c r="A30" s="199" t="s">
        <v>62</v>
      </c>
      <c r="B30" s="200" t="s">
        <v>704</v>
      </c>
      <c r="C30" s="226" t="s">
        <v>705</v>
      </c>
      <c r="D30" s="202" t="s">
        <v>46</v>
      </c>
      <c r="E30" s="202" t="s">
        <v>53</v>
      </c>
      <c r="F30" s="203">
        <v>1606</v>
      </c>
      <c r="G30" s="28">
        <f>VLOOKUP(B30,'03_COMPOSIÇÕES'!A:G,6,0)</f>
        <v>1.5358934606599999</v>
      </c>
      <c r="H30" s="28">
        <f>VLOOKUP(B30,'03_COMPOSIÇÕES'!A:G,7,0)</f>
        <v>0.51412410704</v>
      </c>
      <c r="I30" s="201">
        <f>$F30*$G30</f>
        <v>2466.6448978199596</v>
      </c>
      <c r="J30" s="201">
        <f>$F30*$H30</f>
        <v>825.68331590623995</v>
      </c>
      <c r="K30" s="201">
        <f>$I30*(1+BDI_MAT)</f>
        <v>2864.0213908587552</v>
      </c>
      <c r="L30" s="201">
        <f>$J30*(1+BDI_MDO)</f>
        <v>1011.214356990372</v>
      </c>
      <c r="M30" s="201">
        <f>SUM(K30:L30)</f>
        <v>3875.2357478491272</v>
      </c>
    </row>
    <row r="31" spans="1:13" ht="64.5">
      <c r="A31" s="199" t="s">
        <v>474</v>
      </c>
      <c r="B31" s="200" t="s">
        <v>706</v>
      </c>
      <c r="C31" s="226" t="s">
        <v>707</v>
      </c>
      <c r="D31" s="202" t="s">
        <v>46</v>
      </c>
      <c r="E31" s="202" t="s">
        <v>58</v>
      </c>
      <c r="F31" s="203">
        <v>1846.28</v>
      </c>
      <c r="G31" s="28">
        <f>VLOOKUP(B31,'03_COMPOSIÇÕES'!A:G,6,0)</f>
        <v>9.0290011217800021</v>
      </c>
      <c r="H31" s="28">
        <f>VLOOKUP(B31,'03_COMPOSIÇÕES'!A:G,7,0)</f>
        <v>1.16934644508</v>
      </c>
      <c r="I31" s="201">
        <f>$F31*$G31</f>
        <v>16670.064191119982</v>
      </c>
      <c r="J31" s="201">
        <f>$F31*$H31</f>
        <v>2158.9409546223023</v>
      </c>
      <c r="K31" s="201">
        <f>$I31*(1+BDI_MAT)</f>
        <v>19355.611532309413</v>
      </c>
      <c r="L31" s="201">
        <f>$J31*(1+BDI_MDO)</f>
        <v>2644.0549871259336</v>
      </c>
      <c r="M31" s="201">
        <f>SUM(K31:L31)</f>
        <v>21999.666519435348</v>
      </c>
    </row>
    <row r="32" spans="1:13">
      <c r="A32" s="199"/>
      <c r="B32" s="200"/>
      <c r="C32" s="226"/>
      <c r="D32" s="202"/>
      <c r="E32" s="202"/>
      <c r="F32" s="203"/>
      <c r="G32" s="201"/>
      <c r="H32" s="201"/>
      <c r="I32" s="201"/>
      <c r="J32" s="201"/>
      <c r="K32" s="201"/>
      <c r="L32" s="201"/>
      <c r="M32" s="201"/>
    </row>
    <row r="33" spans="1:16">
      <c r="A33" s="200">
        <v>5</v>
      </c>
      <c r="B33" s="200"/>
      <c r="C33" s="226" t="s">
        <v>708</v>
      </c>
      <c r="D33" s="202"/>
      <c r="E33" s="202"/>
      <c r="F33" s="203"/>
      <c r="G33" s="201"/>
      <c r="H33" s="201"/>
      <c r="I33" s="201">
        <f t="shared" ref="I33:M33" si="9">SUBTOTAL(9,I34:I88)</f>
        <v>254525.57691782518</v>
      </c>
      <c r="J33" s="201">
        <f t="shared" si="9"/>
        <v>47562.397424575349</v>
      </c>
      <c r="K33" s="201">
        <f t="shared" si="9"/>
        <v>295529.64735928696</v>
      </c>
      <c r="L33" s="201">
        <f t="shared" si="9"/>
        <v>58249.668125877419</v>
      </c>
      <c r="M33" s="201">
        <f t="shared" si="9"/>
        <v>353779.31548516429</v>
      </c>
    </row>
    <row r="34" spans="1:16">
      <c r="A34" s="200" t="s">
        <v>64</v>
      </c>
      <c r="B34" s="200"/>
      <c r="C34" s="226" t="s">
        <v>709</v>
      </c>
      <c r="D34" s="202"/>
      <c r="E34" s="202"/>
      <c r="F34" s="203"/>
      <c r="G34" s="201"/>
      <c r="H34" s="201"/>
      <c r="I34" s="201">
        <f t="shared" ref="I34:M34" si="10">SUBTOTAL(9,I35:I41)</f>
        <v>17006.900758987544</v>
      </c>
      <c r="J34" s="201">
        <f t="shared" si="10"/>
        <v>7659.1987396597206</v>
      </c>
      <c r="K34" s="201">
        <f t="shared" si="10"/>
        <v>19746.712471260442</v>
      </c>
      <c r="L34" s="201">
        <f t="shared" si="10"/>
        <v>9380.2206964612578</v>
      </c>
      <c r="M34" s="201">
        <f t="shared" si="10"/>
        <v>29126.933167721694</v>
      </c>
    </row>
    <row r="35" spans="1:16" ht="39">
      <c r="A35" s="199" t="s">
        <v>6100</v>
      </c>
      <c r="B35" s="200" t="s">
        <v>710</v>
      </c>
      <c r="C35" s="226" t="s">
        <v>654</v>
      </c>
      <c r="D35" s="202" t="s">
        <v>46</v>
      </c>
      <c r="E35" s="202" t="s">
        <v>58</v>
      </c>
      <c r="F35" s="203">
        <v>41.24</v>
      </c>
      <c r="G35" s="28">
        <f>VLOOKUP(B35,'03_COMPOSIÇÕES'!A:G,6,0)</f>
        <v>30.449579999999994</v>
      </c>
      <c r="H35" s="28">
        <f>VLOOKUP(B35,'03_COMPOSIÇÕES'!A:G,7,0)</f>
        <v>68.144757695999999</v>
      </c>
      <c r="I35" s="201">
        <f t="shared" ref="I35:I41" si="11">$F35*$G35</f>
        <v>1255.7406791999997</v>
      </c>
      <c r="J35" s="201">
        <f t="shared" ref="J35:J41" si="12">$F35*$H35</f>
        <v>2810.2898073830402</v>
      </c>
      <c r="K35" s="201">
        <f t="shared" ref="K35:K41" si="13">$I35*(1+BDI_MAT)</f>
        <v>1458.0405026191197</v>
      </c>
      <c r="L35" s="201">
        <f t="shared" ref="L35:L41" si="14">$J35*(1+BDI_MDO)</f>
        <v>3441.7619271020089</v>
      </c>
      <c r="M35" s="201">
        <f t="shared" ref="M35:M41" si="15">SUM(K35:L35)</f>
        <v>4899.8024297211286</v>
      </c>
      <c r="O35" s="343">
        <f>K34/K33</f>
        <v>6.6818042276664005E-2</v>
      </c>
    </row>
    <row r="36" spans="1:16" ht="39">
      <c r="A36" s="199" t="s">
        <v>6101</v>
      </c>
      <c r="B36" s="200" t="s">
        <v>711</v>
      </c>
      <c r="C36" s="226" t="s">
        <v>555</v>
      </c>
      <c r="D36" s="202" t="s">
        <v>46</v>
      </c>
      <c r="E36" s="202" t="s">
        <v>53</v>
      </c>
      <c r="F36" s="203">
        <v>18.739999999999998</v>
      </c>
      <c r="G36" s="28">
        <f>VLOOKUP(B36,'03_COMPOSIÇÕES'!A:G,6,0)</f>
        <v>63.655993015480007</v>
      </c>
      <c r="H36" s="28">
        <f>VLOOKUP(B36,'03_COMPOSIÇÕES'!A:G,7,0)</f>
        <v>76.301248717199996</v>
      </c>
      <c r="I36" s="201">
        <f t="shared" si="11"/>
        <v>1192.9133091100953</v>
      </c>
      <c r="J36" s="201">
        <f t="shared" si="12"/>
        <v>1429.8854009603278</v>
      </c>
      <c r="K36" s="201">
        <f t="shared" si="13"/>
        <v>1385.0916432077317</v>
      </c>
      <c r="L36" s="201">
        <f t="shared" si="14"/>
        <v>1751.1806505561133</v>
      </c>
      <c r="M36" s="201">
        <f t="shared" si="15"/>
        <v>3136.272293763845</v>
      </c>
      <c r="O36">
        <f>(K34+K43)/K33</f>
        <v>0.30945838102368312</v>
      </c>
    </row>
    <row r="37" spans="1:16" ht="26.25">
      <c r="A37" s="199" t="s">
        <v>6102</v>
      </c>
      <c r="B37" s="200" t="s">
        <v>712</v>
      </c>
      <c r="C37" s="226" t="s">
        <v>577</v>
      </c>
      <c r="D37" s="202" t="s">
        <v>46</v>
      </c>
      <c r="E37" s="202" t="s">
        <v>58</v>
      </c>
      <c r="F37" s="203">
        <v>10.31</v>
      </c>
      <c r="G37" s="28">
        <f>VLOOKUP(B37,'03_COMPOSIÇÕES'!A:G,6,0)</f>
        <v>853.17872886065004</v>
      </c>
      <c r="H37" s="28">
        <f>VLOOKUP(B37,'03_COMPOSIÇÕES'!A:G,7,0)</f>
        <v>26.430861792000002</v>
      </c>
      <c r="I37" s="201">
        <f t="shared" si="11"/>
        <v>8796.2726945533032</v>
      </c>
      <c r="J37" s="201">
        <f t="shared" si="12"/>
        <v>272.50218507552</v>
      </c>
      <c r="K37" s="201">
        <f t="shared" si="13"/>
        <v>10213.35222564584</v>
      </c>
      <c r="L37" s="201">
        <f t="shared" si="14"/>
        <v>333.73342606198935</v>
      </c>
      <c r="M37" s="201">
        <f t="shared" si="15"/>
        <v>10547.08565170783</v>
      </c>
    </row>
    <row r="38" spans="1:16" ht="26.25">
      <c r="A38" s="199" t="s">
        <v>6103</v>
      </c>
      <c r="B38" s="200" t="s">
        <v>713</v>
      </c>
      <c r="C38" s="226" t="s">
        <v>551</v>
      </c>
      <c r="D38" s="202" t="s">
        <v>46</v>
      </c>
      <c r="E38" s="202" t="s">
        <v>58</v>
      </c>
      <c r="F38" s="203">
        <v>2.0499999999999998</v>
      </c>
      <c r="G38" s="28">
        <f>VLOOKUP(B38,'03_COMPOSIÇÕES'!A:G,6,0)</f>
        <v>585.8666219337299</v>
      </c>
      <c r="H38" s="28">
        <f>VLOOKUP(B38,'03_COMPOSIÇÕES'!A:G,7,0)</f>
        <v>258.91182856943999</v>
      </c>
      <c r="I38" s="201">
        <f t="shared" si="11"/>
        <v>1201.0265749641462</v>
      </c>
      <c r="J38" s="201">
        <f t="shared" si="12"/>
        <v>530.76924856735195</v>
      </c>
      <c r="K38" s="201">
        <f t="shared" si="13"/>
        <v>1394.5119561908703</v>
      </c>
      <c r="L38" s="201">
        <f t="shared" si="14"/>
        <v>650.03309872043587</v>
      </c>
      <c r="M38" s="201">
        <f t="shared" si="15"/>
        <v>2044.5450549113061</v>
      </c>
      <c r="O38" s="343">
        <f>(J34+J43)/I433</f>
        <v>1.7926991484454369E-2</v>
      </c>
    </row>
    <row r="39" spans="1:16">
      <c r="A39" s="199" t="s">
        <v>6104</v>
      </c>
      <c r="B39" s="200" t="s">
        <v>714</v>
      </c>
      <c r="C39" s="226" t="s">
        <v>715</v>
      </c>
      <c r="D39" s="202" t="s">
        <v>46</v>
      </c>
      <c r="E39" s="202" t="s">
        <v>58</v>
      </c>
      <c r="F39" s="203">
        <v>30.93</v>
      </c>
      <c r="G39" s="28">
        <f>VLOOKUP(B39,'03_COMPOSIÇÕES'!A:G,6,0)</f>
        <v>17.797612000000001</v>
      </c>
      <c r="H39" s="28">
        <f>VLOOKUP(B39,'03_COMPOSIÇÕES'!A:G,7,0)</f>
        <v>35.272084608</v>
      </c>
      <c r="I39" s="201">
        <f t="shared" si="11"/>
        <v>550.48013916000002</v>
      </c>
      <c r="J39" s="201">
        <f t="shared" si="12"/>
        <v>1090.96557692544</v>
      </c>
      <c r="K39" s="201">
        <f t="shared" si="13"/>
        <v>639.16248957867606</v>
      </c>
      <c r="L39" s="201">
        <f t="shared" si="14"/>
        <v>1336.1055420605862</v>
      </c>
      <c r="M39" s="201">
        <f t="shared" si="15"/>
        <v>1975.2680316392623</v>
      </c>
    </row>
    <row r="40" spans="1:16" ht="39">
      <c r="A40" s="199" t="s">
        <v>6105</v>
      </c>
      <c r="B40" s="200" t="s">
        <v>716</v>
      </c>
      <c r="C40" s="226" t="s">
        <v>571</v>
      </c>
      <c r="D40" s="202" t="s">
        <v>46</v>
      </c>
      <c r="E40" s="202" t="s">
        <v>63</v>
      </c>
      <c r="F40" s="203">
        <v>326</v>
      </c>
      <c r="G40" s="28">
        <f>VLOOKUP(B40,'03_COMPOSIÇÕES'!A:G,6,0)</f>
        <v>11.695251000000001</v>
      </c>
      <c r="H40" s="28">
        <f>VLOOKUP(B40,'03_COMPOSIÇÕES'!A:G,7,0)</f>
        <v>4.5047750398200002</v>
      </c>
      <c r="I40" s="201">
        <f t="shared" si="11"/>
        <v>3812.6518260000003</v>
      </c>
      <c r="J40" s="201">
        <f t="shared" si="12"/>
        <v>1468.55666298132</v>
      </c>
      <c r="K40" s="201">
        <f t="shared" si="13"/>
        <v>4426.8700351686002</v>
      </c>
      <c r="L40" s="201">
        <f t="shared" si="14"/>
        <v>1798.5413451532224</v>
      </c>
      <c r="M40" s="201">
        <f t="shared" si="15"/>
        <v>6225.4113803218224</v>
      </c>
    </row>
    <row r="41" spans="1:16" ht="26.25">
      <c r="A41" s="199" t="s">
        <v>6106</v>
      </c>
      <c r="B41" s="200" t="s">
        <v>717</v>
      </c>
      <c r="C41" s="226" t="s">
        <v>572</v>
      </c>
      <c r="D41" s="202" t="s">
        <v>46</v>
      </c>
      <c r="E41" s="202" t="s">
        <v>63</v>
      </c>
      <c r="F41" s="203">
        <v>17</v>
      </c>
      <c r="G41" s="28">
        <f>VLOOKUP(B41,'03_COMPOSIÇÕES'!A:G,6,0)</f>
        <v>11.636208000000002</v>
      </c>
      <c r="H41" s="28">
        <f>VLOOKUP(B41,'03_COMPOSIÇÕES'!A:G,7,0)</f>
        <v>3.3076386921600003</v>
      </c>
      <c r="I41" s="201">
        <f t="shared" si="11"/>
        <v>197.81553600000004</v>
      </c>
      <c r="J41" s="201">
        <f t="shared" si="12"/>
        <v>56.229857766720002</v>
      </c>
      <c r="K41" s="201">
        <f t="shared" si="13"/>
        <v>229.68361884960004</v>
      </c>
      <c r="L41" s="201">
        <f t="shared" si="14"/>
        <v>68.864706806901978</v>
      </c>
      <c r="M41" s="201">
        <f t="shared" si="15"/>
        <v>298.54832565650202</v>
      </c>
    </row>
    <row r="42" spans="1:16">
      <c r="A42" s="199"/>
      <c r="B42" s="200"/>
      <c r="C42" s="226"/>
      <c r="D42" s="202"/>
      <c r="E42" s="202"/>
      <c r="F42" s="203"/>
      <c r="G42" s="201"/>
      <c r="H42" s="201"/>
      <c r="I42" s="201"/>
      <c r="J42" s="201"/>
      <c r="K42" s="201"/>
      <c r="L42" s="201"/>
      <c r="M42" s="201"/>
    </row>
    <row r="43" spans="1:16">
      <c r="A43" s="200" t="s">
        <v>66</v>
      </c>
      <c r="B43" s="200"/>
      <c r="C43" s="226" t="s">
        <v>718</v>
      </c>
      <c r="D43" s="202"/>
      <c r="E43" s="202"/>
      <c r="F43" s="203"/>
      <c r="G43" s="201"/>
      <c r="H43" s="201"/>
      <c r="I43" s="201">
        <f t="shared" ref="I43:M43" si="16">SUBTOTAL(9,I44:I58)</f>
        <v>61758.172203121576</v>
      </c>
      <c r="J43" s="201">
        <f t="shared" si="16"/>
        <v>20914.615001382776</v>
      </c>
      <c r="K43" s="201">
        <f t="shared" si="16"/>
        <v>71707.413745044483</v>
      </c>
      <c r="L43" s="201">
        <f t="shared" si="16"/>
        <v>25614.128992193484</v>
      </c>
      <c r="M43" s="201">
        <f t="shared" si="16"/>
        <v>97321.542737237949</v>
      </c>
      <c r="P43" s="343">
        <f>K43/K33</f>
        <v>0.2426403387470191</v>
      </c>
    </row>
    <row r="44" spans="1:16" ht="39">
      <c r="A44" s="199" t="s">
        <v>6107</v>
      </c>
      <c r="B44" s="200" t="s">
        <v>719</v>
      </c>
      <c r="C44" s="226" t="s">
        <v>655</v>
      </c>
      <c r="D44" s="202" t="s">
        <v>46</v>
      </c>
      <c r="E44" s="202" t="s">
        <v>58</v>
      </c>
      <c r="F44" s="203">
        <v>29.99</v>
      </c>
      <c r="G44" s="28">
        <f>VLOOKUP(B44,'03_COMPOSIÇÕES'!A:G,6,0)</f>
        <v>39.613600444189991</v>
      </c>
      <c r="H44" s="28">
        <f>VLOOKUP(B44,'03_COMPOSIÇÕES'!A:G,7,0)</f>
        <v>15.161977862400002</v>
      </c>
      <c r="I44" s="201">
        <f t="shared" ref="I44:I58" si="17">$F44*$G44</f>
        <v>1188.0118773212578</v>
      </c>
      <c r="J44" s="201">
        <f t="shared" ref="J44:J58" si="18">$F44*$H44</f>
        <v>454.70771609337606</v>
      </c>
      <c r="K44" s="201">
        <f t="shared" ref="K44:K58" si="19">$I44*(1+BDI_MAT)</f>
        <v>1379.4005907577125</v>
      </c>
      <c r="L44" s="201">
        <f t="shared" ref="L44:L58" si="20">$J44*(1+BDI_MDO)</f>
        <v>556.88053989955768</v>
      </c>
      <c r="M44" s="201">
        <f t="shared" ref="M44:M58" si="21">SUM(K44:L44)</f>
        <v>1936.2811306572703</v>
      </c>
    </row>
    <row r="45" spans="1:16" ht="39">
      <c r="A45" s="199" t="s">
        <v>6108</v>
      </c>
      <c r="B45" s="200" t="s">
        <v>720</v>
      </c>
      <c r="C45" s="226" t="s">
        <v>554</v>
      </c>
      <c r="D45" s="202" t="s">
        <v>46</v>
      </c>
      <c r="E45" s="202" t="s">
        <v>53</v>
      </c>
      <c r="F45" s="203">
        <v>41.6</v>
      </c>
      <c r="G45" s="28">
        <f>VLOOKUP(B45,'03_COMPOSIÇÕES'!A:G,6,0)</f>
        <v>45.339691912879999</v>
      </c>
      <c r="H45" s="28">
        <f>VLOOKUP(B45,'03_COMPOSIÇÕES'!A:G,7,0)</f>
        <v>40.021965520199998</v>
      </c>
      <c r="I45" s="201">
        <f t="shared" si="17"/>
        <v>1886.1311835758081</v>
      </c>
      <c r="J45" s="201">
        <f t="shared" si="18"/>
        <v>1664.91376564032</v>
      </c>
      <c r="K45" s="201">
        <f t="shared" si="19"/>
        <v>2189.9869172498707</v>
      </c>
      <c r="L45" s="201">
        <f t="shared" si="20"/>
        <v>2039.0198887796996</v>
      </c>
      <c r="M45" s="201">
        <f t="shared" si="21"/>
        <v>4229.0068060295707</v>
      </c>
    </row>
    <row r="46" spans="1:16" ht="39">
      <c r="A46" s="199" t="s">
        <v>6109</v>
      </c>
      <c r="B46" s="200" t="s">
        <v>721</v>
      </c>
      <c r="C46" s="226" t="s">
        <v>556</v>
      </c>
      <c r="D46" s="202" t="s">
        <v>46</v>
      </c>
      <c r="E46" s="202" t="s">
        <v>53</v>
      </c>
      <c r="F46" s="203">
        <v>208.41</v>
      </c>
      <c r="G46" s="28">
        <f>VLOOKUP(B46,'03_COMPOSIÇÕES'!A:G,6,0)</f>
        <v>41.277598868360002</v>
      </c>
      <c r="H46" s="28">
        <f>VLOOKUP(B46,'03_COMPOSIÇÕES'!A:G,7,0)</f>
        <v>32.948605435200001</v>
      </c>
      <c r="I46" s="201">
        <f t="shared" si="17"/>
        <v>8602.6643801549071</v>
      </c>
      <c r="J46" s="201">
        <f t="shared" si="18"/>
        <v>6866.8188587500317</v>
      </c>
      <c r="K46" s="201">
        <f t="shared" si="19"/>
        <v>9988.5536117978627</v>
      </c>
      <c r="L46" s="201">
        <f t="shared" si="20"/>
        <v>8409.793056311164</v>
      </c>
      <c r="M46" s="201">
        <f t="shared" si="21"/>
        <v>18398.346668109029</v>
      </c>
    </row>
    <row r="47" spans="1:16" ht="26.25">
      <c r="A47" s="199" t="s">
        <v>6110</v>
      </c>
      <c r="B47" s="200" t="s">
        <v>722</v>
      </c>
      <c r="C47" s="226" t="s">
        <v>570</v>
      </c>
      <c r="D47" s="202" t="s">
        <v>46</v>
      </c>
      <c r="E47" s="202" t="s">
        <v>63</v>
      </c>
      <c r="F47" s="203">
        <v>266.24</v>
      </c>
      <c r="G47" s="28">
        <f>VLOOKUP(B47,'03_COMPOSIÇÕES'!A:G,6,0)</f>
        <v>12.417790999999999</v>
      </c>
      <c r="H47" s="28">
        <f>VLOOKUP(B47,'03_COMPOSIÇÕES'!A:G,7,0)</f>
        <v>6.3553368928199996</v>
      </c>
      <c r="I47" s="201">
        <f t="shared" si="17"/>
        <v>3306.1126758400001</v>
      </c>
      <c r="J47" s="201">
        <f t="shared" si="18"/>
        <v>1692.0448943443967</v>
      </c>
      <c r="K47" s="201">
        <f t="shared" si="19"/>
        <v>3838.7274279178241</v>
      </c>
      <c r="L47" s="201">
        <f t="shared" si="20"/>
        <v>2072.2473821035824</v>
      </c>
      <c r="M47" s="201">
        <f t="shared" si="21"/>
        <v>5910.9748100214065</v>
      </c>
    </row>
    <row r="48" spans="1:16" ht="39">
      <c r="A48" s="199" t="s">
        <v>6111</v>
      </c>
      <c r="B48" s="200" t="s">
        <v>723</v>
      </c>
      <c r="C48" s="226" t="s">
        <v>576</v>
      </c>
      <c r="D48" s="202" t="s">
        <v>46</v>
      </c>
      <c r="E48" s="202" t="s">
        <v>58</v>
      </c>
      <c r="F48" s="203">
        <v>26.65</v>
      </c>
      <c r="G48" s="28">
        <f>VLOOKUP(B48,'03_COMPOSIÇÕES'!A:G,6,0)</f>
        <v>828.28851737381001</v>
      </c>
      <c r="H48" s="28">
        <f>VLOOKUP(B48,'03_COMPOSIÇÕES'!A:G,7,0)</f>
        <v>15.034841664000002</v>
      </c>
      <c r="I48" s="201">
        <f t="shared" si="17"/>
        <v>22073.888988012037</v>
      </c>
      <c r="J48" s="201">
        <f t="shared" si="18"/>
        <v>400.67853034560005</v>
      </c>
      <c r="K48" s="201">
        <f t="shared" si="19"/>
        <v>25629.992503980775</v>
      </c>
      <c r="L48" s="201">
        <f t="shared" si="20"/>
        <v>490.71099611425632</v>
      </c>
      <c r="M48" s="201">
        <f t="shared" si="21"/>
        <v>26120.703500095031</v>
      </c>
    </row>
    <row r="49" spans="1:13" ht="26.25">
      <c r="A49" s="199" t="s">
        <v>6112</v>
      </c>
      <c r="B49" s="200" t="s">
        <v>724</v>
      </c>
      <c r="C49" s="226" t="s">
        <v>552</v>
      </c>
      <c r="D49" s="202" t="s">
        <v>46</v>
      </c>
      <c r="E49" s="202" t="s">
        <v>58</v>
      </c>
      <c r="F49" s="203">
        <v>6.13</v>
      </c>
      <c r="G49" s="28">
        <f>VLOOKUP(B49,'03_COMPOSIÇÕES'!A:G,6,0)</f>
        <v>181.12532710794</v>
      </c>
      <c r="H49" s="28">
        <f>VLOOKUP(B49,'03_COMPOSIÇÕES'!A:G,7,0)</f>
        <v>55.831209792000003</v>
      </c>
      <c r="I49" s="201">
        <f t="shared" si="17"/>
        <v>1110.2982551716721</v>
      </c>
      <c r="J49" s="201">
        <f t="shared" si="18"/>
        <v>342.24531602496</v>
      </c>
      <c r="K49" s="201">
        <f t="shared" si="19"/>
        <v>1289.1673040798285</v>
      </c>
      <c r="L49" s="201">
        <f t="shared" si="20"/>
        <v>419.14783853576847</v>
      </c>
      <c r="M49" s="201">
        <f t="shared" si="21"/>
        <v>1708.3151426155969</v>
      </c>
    </row>
    <row r="50" spans="1:13">
      <c r="A50" s="199" t="s">
        <v>6113</v>
      </c>
      <c r="B50" s="200" t="s">
        <v>714</v>
      </c>
      <c r="C50" s="226" t="s">
        <v>715</v>
      </c>
      <c r="D50" s="202" t="s">
        <v>46</v>
      </c>
      <c r="E50" s="202" t="s">
        <v>58</v>
      </c>
      <c r="F50" s="203">
        <v>10</v>
      </c>
      <c r="G50" s="28">
        <f>VLOOKUP(B50,'03_COMPOSIÇÕES'!A:G,6,0)</f>
        <v>17.797612000000001</v>
      </c>
      <c r="H50" s="28">
        <f>VLOOKUP(B50,'03_COMPOSIÇÕES'!A:G,7,0)</f>
        <v>35.272084608</v>
      </c>
      <c r="I50" s="201">
        <f t="shared" si="17"/>
        <v>177.97612000000001</v>
      </c>
      <c r="J50" s="201">
        <f t="shared" si="18"/>
        <v>352.72084608</v>
      </c>
      <c r="K50" s="201">
        <f t="shared" si="19"/>
        <v>206.64807293200002</v>
      </c>
      <c r="L50" s="201">
        <f t="shared" si="20"/>
        <v>431.97722019417597</v>
      </c>
      <c r="M50" s="201">
        <f t="shared" si="21"/>
        <v>638.62529312617596</v>
      </c>
    </row>
    <row r="51" spans="1:13" ht="26.25">
      <c r="A51" s="199" t="s">
        <v>6114</v>
      </c>
      <c r="B51" s="200" t="s">
        <v>725</v>
      </c>
      <c r="C51" s="226" t="s">
        <v>583</v>
      </c>
      <c r="D51" s="202" t="s">
        <v>46</v>
      </c>
      <c r="E51" s="202" t="s">
        <v>53</v>
      </c>
      <c r="F51" s="203">
        <v>208.41</v>
      </c>
      <c r="G51" s="28">
        <f>VLOOKUP(B51,'03_COMPOSIÇÕES'!A:G,6,0)</f>
        <v>30.617547000000002</v>
      </c>
      <c r="H51" s="28">
        <f>VLOOKUP(B51,'03_COMPOSIÇÕES'!A:G,7,0)</f>
        <v>11.352047781780001</v>
      </c>
      <c r="I51" s="201">
        <f t="shared" si="17"/>
        <v>6381.0029702700003</v>
      </c>
      <c r="J51" s="201">
        <f t="shared" si="18"/>
        <v>2365.8802782007701</v>
      </c>
      <c r="K51" s="201">
        <f t="shared" si="19"/>
        <v>7408.9825487804974</v>
      </c>
      <c r="L51" s="201">
        <f t="shared" si="20"/>
        <v>2897.493576712483</v>
      </c>
      <c r="M51" s="201">
        <f t="shared" si="21"/>
        <v>10306.47612549298</v>
      </c>
    </row>
    <row r="52" spans="1:13" ht="39">
      <c r="A52" s="199" t="s">
        <v>6115</v>
      </c>
      <c r="B52" s="200" t="s">
        <v>726</v>
      </c>
      <c r="C52" s="226" t="s">
        <v>377</v>
      </c>
      <c r="D52" s="202" t="s">
        <v>46</v>
      </c>
      <c r="E52" s="202" t="s">
        <v>65</v>
      </c>
      <c r="F52" s="203">
        <v>90</v>
      </c>
      <c r="G52" s="28">
        <f>VLOOKUP(B52,'03_COMPOSIÇÕES'!A:G,6,0)</f>
        <v>53.421248297510004</v>
      </c>
      <c r="H52" s="28">
        <f>VLOOKUP(B52,'03_COMPOSIÇÕES'!A:G,7,0)</f>
        <v>36.127478457709998</v>
      </c>
      <c r="I52" s="201">
        <f t="shared" si="17"/>
        <v>4807.9123467759</v>
      </c>
      <c r="J52" s="201">
        <f t="shared" si="18"/>
        <v>3251.4730611938999</v>
      </c>
      <c r="K52" s="201">
        <f t="shared" si="19"/>
        <v>5582.4670258414972</v>
      </c>
      <c r="L52" s="201">
        <f t="shared" si="20"/>
        <v>3982.079058044169</v>
      </c>
      <c r="M52" s="201">
        <f t="shared" si="21"/>
        <v>9564.546083885667</v>
      </c>
    </row>
    <row r="53" spans="1:13" ht="26.25">
      <c r="A53" s="199" t="s">
        <v>6116</v>
      </c>
      <c r="B53" s="200" t="s">
        <v>727</v>
      </c>
      <c r="C53" s="226" t="s">
        <v>578</v>
      </c>
      <c r="D53" s="202" t="s">
        <v>46</v>
      </c>
      <c r="E53" s="202" t="s">
        <v>63</v>
      </c>
      <c r="F53" s="203">
        <v>19</v>
      </c>
      <c r="G53" s="28">
        <f>VLOOKUP(B53,'03_COMPOSIÇÕES'!A:G,6,0)</f>
        <v>11.386006</v>
      </c>
      <c r="H53" s="28">
        <f>VLOOKUP(B53,'03_COMPOSIÇÕES'!A:G,7,0)</f>
        <v>6.1910526814200004</v>
      </c>
      <c r="I53" s="201">
        <f t="shared" si="17"/>
        <v>216.334114</v>
      </c>
      <c r="J53" s="201">
        <f t="shared" si="18"/>
        <v>117.63000094698</v>
      </c>
      <c r="K53" s="201">
        <f t="shared" si="19"/>
        <v>251.18553976539999</v>
      </c>
      <c r="L53" s="201">
        <f t="shared" si="20"/>
        <v>144.06146215976639</v>
      </c>
      <c r="M53" s="201">
        <f t="shared" si="21"/>
        <v>395.24700192516639</v>
      </c>
    </row>
    <row r="54" spans="1:13" ht="39">
      <c r="A54" s="199" t="s">
        <v>6117</v>
      </c>
      <c r="B54" s="200" t="s">
        <v>716</v>
      </c>
      <c r="C54" s="226" t="s">
        <v>571</v>
      </c>
      <c r="D54" s="202" t="s">
        <v>46</v>
      </c>
      <c r="E54" s="202" t="s">
        <v>63</v>
      </c>
      <c r="F54" s="203">
        <v>362</v>
      </c>
      <c r="G54" s="28">
        <f>VLOOKUP(B54,'03_COMPOSIÇÕES'!A:G,6,0)</f>
        <v>11.695251000000001</v>
      </c>
      <c r="H54" s="28">
        <f>VLOOKUP(B54,'03_COMPOSIÇÕES'!A:G,7,0)</f>
        <v>4.5047750398200002</v>
      </c>
      <c r="I54" s="201">
        <f t="shared" si="17"/>
        <v>4233.6808620000002</v>
      </c>
      <c r="J54" s="201">
        <f t="shared" si="18"/>
        <v>1630.7285644148401</v>
      </c>
      <c r="K54" s="201">
        <f t="shared" si="19"/>
        <v>4915.7268488682002</v>
      </c>
      <c r="L54" s="201">
        <f t="shared" si="20"/>
        <v>1997.1532728388545</v>
      </c>
      <c r="M54" s="201">
        <f t="shared" si="21"/>
        <v>6912.880121707055</v>
      </c>
    </row>
    <row r="55" spans="1:13" ht="26.25">
      <c r="A55" s="199" t="s">
        <v>6118</v>
      </c>
      <c r="B55" s="200" t="s">
        <v>717</v>
      </c>
      <c r="C55" s="226" t="s">
        <v>572</v>
      </c>
      <c r="D55" s="202" t="s">
        <v>46</v>
      </c>
      <c r="E55" s="202" t="s">
        <v>63</v>
      </c>
      <c r="F55" s="203">
        <v>40</v>
      </c>
      <c r="G55" s="28">
        <f>VLOOKUP(B55,'03_COMPOSIÇÕES'!A:G,6,0)</f>
        <v>11.636208000000002</v>
      </c>
      <c r="H55" s="28">
        <f>VLOOKUP(B55,'03_COMPOSIÇÕES'!A:G,7,0)</f>
        <v>3.3076386921600003</v>
      </c>
      <c r="I55" s="201">
        <f t="shared" si="17"/>
        <v>465.44832000000008</v>
      </c>
      <c r="J55" s="201">
        <f t="shared" si="18"/>
        <v>132.30554768640002</v>
      </c>
      <c r="K55" s="201">
        <f t="shared" si="19"/>
        <v>540.43204435200005</v>
      </c>
      <c r="L55" s="201">
        <f t="shared" si="20"/>
        <v>162.03460425153409</v>
      </c>
      <c r="M55" s="201">
        <f t="shared" si="21"/>
        <v>702.46664860353417</v>
      </c>
    </row>
    <row r="56" spans="1:13" ht="26.25">
      <c r="A56" s="199" t="s">
        <v>6119</v>
      </c>
      <c r="B56" s="200" t="s">
        <v>728</v>
      </c>
      <c r="C56" s="226" t="s">
        <v>573</v>
      </c>
      <c r="D56" s="202" t="s">
        <v>46</v>
      </c>
      <c r="E56" s="202" t="s">
        <v>63</v>
      </c>
      <c r="F56" s="203">
        <v>499</v>
      </c>
      <c r="G56" s="28">
        <f>VLOOKUP(B56,'03_COMPOSIÇÕES'!A:G,6,0)</f>
        <v>10.775952000000004</v>
      </c>
      <c r="H56" s="28">
        <f>VLOOKUP(B56,'03_COMPOSIÇÕES'!A:G,7,0)</f>
        <v>2.5247593322399999</v>
      </c>
      <c r="I56" s="201">
        <f t="shared" si="17"/>
        <v>5377.2000480000015</v>
      </c>
      <c r="J56" s="201">
        <f t="shared" si="18"/>
        <v>1259.85490678776</v>
      </c>
      <c r="K56" s="201">
        <f t="shared" si="19"/>
        <v>6243.466975732802</v>
      </c>
      <c r="L56" s="201">
        <f t="shared" si="20"/>
        <v>1542.9443043429696</v>
      </c>
      <c r="M56" s="201">
        <f t="shared" si="21"/>
        <v>7786.4112800757721</v>
      </c>
    </row>
    <row r="57" spans="1:13" ht="39">
      <c r="A57" s="199" t="s">
        <v>6120</v>
      </c>
      <c r="B57" s="200" t="s">
        <v>729</v>
      </c>
      <c r="C57" s="226" t="s">
        <v>574</v>
      </c>
      <c r="D57" s="202" t="s">
        <v>46</v>
      </c>
      <c r="E57" s="202" t="s">
        <v>63</v>
      </c>
      <c r="F57" s="203">
        <v>162</v>
      </c>
      <c r="G57" s="28">
        <f>VLOOKUP(B57,'03_COMPOSIÇÕES'!A:G,6,0)</f>
        <v>9.3296360000000025</v>
      </c>
      <c r="H57" s="28">
        <f>VLOOKUP(B57,'03_COMPOSIÇÕES'!A:G,7,0)</f>
        <v>1.9488916333200001</v>
      </c>
      <c r="I57" s="201">
        <f t="shared" si="17"/>
        <v>1511.4010320000004</v>
      </c>
      <c r="J57" s="201">
        <f t="shared" si="18"/>
        <v>315.72044459784001</v>
      </c>
      <c r="K57" s="201">
        <f t="shared" si="19"/>
        <v>1754.8877382552005</v>
      </c>
      <c r="L57" s="201">
        <f t="shared" si="20"/>
        <v>386.66282849897465</v>
      </c>
      <c r="M57" s="201">
        <f t="shared" si="21"/>
        <v>2141.5505667541752</v>
      </c>
    </row>
    <row r="58" spans="1:13" ht="26.25">
      <c r="A58" s="199" t="s">
        <v>6121</v>
      </c>
      <c r="B58" s="200" t="s">
        <v>730</v>
      </c>
      <c r="C58" s="226" t="s">
        <v>575</v>
      </c>
      <c r="D58" s="202" t="s">
        <v>46</v>
      </c>
      <c r="E58" s="202" t="s">
        <v>63</v>
      </c>
      <c r="F58" s="203">
        <v>46</v>
      </c>
      <c r="G58" s="28">
        <f>VLOOKUP(B58,'03_COMPOSIÇÕES'!A:G,6,0)</f>
        <v>9.1328050000000012</v>
      </c>
      <c r="H58" s="28">
        <f>VLOOKUP(B58,'03_COMPOSIÇÕES'!A:G,7,0)</f>
        <v>1.4541797885999999</v>
      </c>
      <c r="I58" s="201">
        <f t="shared" si="17"/>
        <v>420.10903000000008</v>
      </c>
      <c r="J58" s="201">
        <f t="shared" si="18"/>
        <v>66.892270275599998</v>
      </c>
      <c r="K58" s="201">
        <f t="shared" si="19"/>
        <v>487.78859473300008</v>
      </c>
      <c r="L58" s="201">
        <f t="shared" si="20"/>
        <v>81.922963406527316</v>
      </c>
      <c r="M58" s="201">
        <f t="shared" si="21"/>
        <v>569.71155813952737</v>
      </c>
    </row>
    <row r="59" spans="1:13">
      <c r="A59" s="199"/>
      <c r="B59" s="200"/>
      <c r="C59" s="226"/>
      <c r="D59" s="202"/>
      <c r="E59" s="202"/>
      <c r="F59" s="203"/>
      <c r="G59" s="201"/>
      <c r="H59" s="201"/>
      <c r="I59" s="201"/>
      <c r="J59" s="201"/>
      <c r="K59" s="201"/>
      <c r="L59" s="201"/>
      <c r="M59" s="201"/>
    </row>
    <row r="60" spans="1:13">
      <c r="A60" s="200" t="s">
        <v>6122</v>
      </c>
      <c r="B60" s="200"/>
      <c r="C60" s="226" t="s">
        <v>731</v>
      </c>
      <c r="D60" s="202"/>
      <c r="E60" s="202"/>
      <c r="F60" s="203"/>
      <c r="G60" s="201"/>
      <c r="H60" s="201"/>
      <c r="I60" s="201">
        <f t="shared" ref="I60:M60" si="22">SUBTOTAL(9,I61:I66)</f>
        <v>16222.408165224799</v>
      </c>
      <c r="J60" s="201">
        <f t="shared" si="22"/>
        <v>3365.2547700751179</v>
      </c>
      <c r="K60" s="201">
        <f t="shared" si="22"/>
        <v>18835.838120642515</v>
      </c>
      <c r="L60" s="201">
        <f t="shared" si="22"/>
        <v>4121.4275169109969</v>
      </c>
      <c r="M60" s="201">
        <f t="shared" si="22"/>
        <v>22957.265637553515</v>
      </c>
    </row>
    <row r="61" spans="1:13" ht="51.75">
      <c r="A61" s="199" t="s">
        <v>6123</v>
      </c>
      <c r="B61" s="200" t="s">
        <v>732</v>
      </c>
      <c r="C61" s="226" t="s">
        <v>379</v>
      </c>
      <c r="D61" s="202" t="s">
        <v>46</v>
      </c>
      <c r="E61" s="202" t="s">
        <v>53</v>
      </c>
      <c r="F61" s="203">
        <v>101.83</v>
      </c>
      <c r="G61" s="28">
        <f>VLOOKUP(B61,'03_COMPOSIÇÕES'!A:G,6,0)</f>
        <v>42.901494646499984</v>
      </c>
      <c r="H61" s="28">
        <f>VLOOKUP(B61,'03_COMPOSIÇÕES'!A:G,7,0)</f>
        <v>18.923656779120002</v>
      </c>
      <c r="I61" s="201">
        <f t="shared" ref="I61:I66" si="23">$F61*$G61</f>
        <v>4368.659199853093</v>
      </c>
      <c r="J61" s="201">
        <f t="shared" ref="J61:J66" si="24">$F61*$H61</f>
        <v>1926.9959698177897</v>
      </c>
      <c r="K61" s="201">
        <f t="shared" ref="K61:K66" si="25">$I61*(1+BDI_MAT)</f>
        <v>5072.4501969494268</v>
      </c>
      <c r="L61" s="201">
        <f t="shared" ref="L61:L66" si="26">$J61*(1+BDI_MDO)</f>
        <v>2359.9919642358468</v>
      </c>
      <c r="M61" s="201">
        <f t="shared" ref="M61:M66" si="27">SUM(K61:L61)</f>
        <v>7432.442161185274</v>
      </c>
    </row>
    <row r="62" spans="1:13" ht="39">
      <c r="A62" s="199" t="s">
        <v>6124</v>
      </c>
      <c r="B62" s="200" t="s">
        <v>733</v>
      </c>
      <c r="C62" s="226" t="s">
        <v>557</v>
      </c>
      <c r="D62" s="202" t="s">
        <v>46</v>
      </c>
      <c r="E62" s="202" t="s">
        <v>63</v>
      </c>
      <c r="F62" s="203">
        <v>157</v>
      </c>
      <c r="G62" s="28">
        <f>VLOOKUP(B62,'03_COMPOSIÇÕES'!A:G,6,0)</f>
        <v>10.674570000000001</v>
      </c>
      <c r="H62" s="28">
        <f>VLOOKUP(B62,'03_COMPOSIÇÕES'!A:G,7,0)</f>
        <v>4.1543037413999997</v>
      </c>
      <c r="I62" s="201">
        <f t="shared" si="23"/>
        <v>1675.9074900000001</v>
      </c>
      <c r="J62" s="201">
        <f t="shared" si="24"/>
        <v>652.22568739979999</v>
      </c>
      <c r="K62" s="201">
        <f t="shared" si="25"/>
        <v>1945.896186639</v>
      </c>
      <c r="L62" s="201">
        <f t="shared" si="26"/>
        <v>798.78079935853498</v>
      </c>
      <c r="M62" s="201">
        <f t="shared" si="27"/>
        <v>2744.6769859975348</v>
      </c>
    </row>
    <row r="63" spans="1:13" ht="39">
      <c r="A63" s="199" t="s">
        <v>6125</v>
      </c>
      <c r="B63" s="200" t="s">
        <v>734</v>
      </c>
      <c r="C63" s="226" t="s">
        <v>558</v>
      </c>
      <c r="D63" s="202" t="s">
        <v>46</v>
      </c>
      <c r="E63" s="202" t="s">
        <v>63</v>
      </c>
      <c r="F63" s="203">
        <v>28</v>
      </c>
      <c r="G63" s="28">
        <f>VLOOKUP(B63,'03_COMPOSIÇÕES'!A:G,6,0)</f>
        <v>11.097830000000002</v>
      </c>
      <c r="H63" s="28">
        <f>VLOOKUP(B63,'03_COMPOSIÇÕES'!A:G,7,0)</f>
        <v>2.7695358276000004</v>
      </c>
      <c r="I63" s="201">
        <f t="shared" si="23"/>
        <v>310.73924000000005</v>
      </c>
      <c r="J63" s="201">
        <f t="shared" si="24"/>
        <v>77.547003172800004</v>
      </c>
      <c r="K63" s="201">
        <f t="shared" si="25"/>
        <v>360.79933156400006</v>
      </c>
      <c r="L63" s="201">
        <f t="shared" si="26"/>
        <v>94.971814785728156</v>
      </c>
      <c r="M63" s="201">
        <f t="shared" si="27"/>
        <v>455.77114634972821</v>
      </c>
    </row>
    <row r="64" spans="1:13" ht="39">
      <c r="A64" s="199" t="s">
        <v>6126</v>
      </c>
      <c r="B64" s="200" t="s">
        <v>735</v>
      </c>
      <c r="C64" s="226" t="s">
        <v>560</v>
      </c>
      <c r="D64" s="202" t="s">
        <v>46</v>
      </c>
      <c r="E64" s="202" t="s">
        <v>63</v>
      </c>
      <c r="F64" s="203">
        <v>349</v>
      </c>
      <c r="G64" s="28">
        <f>VLOOKUP(B64,'03_COMPOSIÇÕES'!A:G,6,0)</f>
        <v>10.308968000000002</v>
      </c>
      <c r="H64" s="28">
        <f>VLOOKUP(B64,'03_COMPOSIÇÕES'!A:G,7,0)</f>
        <v>1.20771199836</v>
      </c>
      <c r="I64" s="201">
        <f t="shared" si="23"/>
        <v>3597.8298320000008</v>
      </c>
      <c r="J64" s="201">
        <f t="shared" si="24"/>
        <v>421.49148742763998</v>
      </c>
      <c r="K64" s="201">
        <f t="shared" si="25"/>
        <v>4177.440217935201</v>
      </c>
      <c r="L64" s="201">
        <f t="shared" si="26"/>
        <v>516.20062465263061</v>
      </c>
      <c r="M64" s="201">
        <f t="shared" si="27"/>
        <v>4693.6408425878317</v>
      </c>
    </row>
    <row r="65" spans="1:13" ht="39">
      <c r="A65" s="199" t="s">
        <v>6127</v>
      </c>
      <c r="B65" s="200" t="s">
        <v>736</v>
      </c>
      <c r="C65" s="226" t="s">
        <v>561</v>
      </c>
      <c r="D65" s="202" t="s">
        <v>46</v>
      </c>
      <c r="E65" s="202" t="s">
        <v>63</v>
      </c>
      <c r="F65" s="203">
        <v>88</v>
      </c>
      <c r="G65" s="28">
        <f>VLOOKUP(B65,'03_COMPOSIÇÕES'!A:G,6,0)</f>
        <v>8.8967950000000009</v>
      </c>
      <c r="H65" s="28">
        <f>VLOOKUP(B65,'03_COMPOSIÇÕES'!A:G,7,0)</f>
        <v>0.76805220660000006</v>
      </c>
      <c r="I65" s="201">
        <f t="shared" si="23"/>
        <v>782.91796000000011</v>
      </c>
      <c r="J65" s="201">
        <f t="shared" si="24"/>
        <v>67.588594180800001</v>
      </c>
      <c r="K65" s="201">
        <f t="shared" si="25"/>
        <v>909.04604335600015</v>
      </c>
      <c r="L65" s="201">
        <f t="shared" si="26"/>
        <v>82.775751293225753</v>
      </c>
      <c r="M65" s="201">
        <f t="shared" si="27"/>
        <v>991.82179464922592</v>
      </c>
    </row>
    <row r="66" spans="1:13" ht="26.25">
      <c r="A66" s="199" t="s">
        <v>6128</v>
      </c>
      <c r="B66" s="200" t="s">
        <v>737</v>
      </c>
      <c r="C66" s="226" t="s">
        <v>738</v>
      </c>
      <c r="D66" s="202" t="s">
        <v>46</v>
      </c>
      <c r="E66" s="202" t="s">
        <v>58</v>
      </c>
      <c r="F66" s="203">
        <v>7.31</v>
      </c>
      <c r="G66" s="28">
        <f>VLOOKUP(B66,'03_COMPOSIÇÕES'!A:G,6,0)</f>
        <v>750.52728363498022</v>
      </c>
      <c r="H66" s="28">
        <f>VLOOKUP(B66,'03_COMPOSIÇÕES'!A:G,7,0)</f>
        <v>30.0145045248</v>
      </c>
      <c r="I66" s="201">
        <f t="shared" si="23"/>
        <v>5486.3544433717052</v>
      </c>
      <c r="J66" s="201">
        <f t="shared" si="24"/>
        <v>219.40602807628798</v>
      </c>
      <c r="K66" s="201">
        <f t="shared" si="25"/>
        <v>6370.2061441988872</v>
      </c>
      <c r="L66" s="201">
        <f t="shared" si="26"/>
        <v>268.70656258502987</v>
      </c>
      <c r="M66" s="201">
        <f t="shared" si="27"/>
        <v>6638.9127067839172</v>
      </c>
    </row>
    <row r="67" spans="1:13">
      <c r="A67" s="199"/>
      <c r="B67" s="200"/>
      <c r="C67" s="226"/>
      <c r="D67" s="202"/>
      <c r="E67" s="202"/>
      <c r="F67" s="203"/>
      <c r="G67" s="201"/>
      <c r="H67" s="201"/>
      <c r="I67" s="201"/>
      <c r="J67" s="201"/>
      <c r="K67" s="201"/>
      <c r="L67" s="201"/>
      <c r="M67" s="201"/>
    </row>
    <row r="68" spans="1:13">
      <c r="A68" s="200" t="s">
        <v>6129</v>
      </c>
      <c r="B68" s="200"/>
      <c r="C68" s="226" t="s">
        <v>739</v>
      </c>
      <c r="D68" s="202"/>
      <c r="E68" s="202"/>
      <c r="F68" s="203"/>
      <c r="G68" s="201"/>
      <c r="H68" s="201"/>
      <c r="I68" s="201">
        <f t="shared" ref="I68:M68" si="28">SUBTOTAL(9,I69:I77)</f>
        <v>45303.164539404803</v>
      </c>
      <c r="J68" s="201">
        <f t="shared" si="28"/>
        <v>7760.1195059610645</v>
      </c>
      <c r="K68" s="201">
        <f t="shared" si="28"/>
        <v>52601.504346702925</v>
      </c>
      <c r="L68" s="201">
        <f t="shared" si="28"/>
        <v>9503.8183589505152</v>
      </c>
      <c r="M68" s="201">
        <f t="shared" si="28"/>
        <v>62105.322705653445</v>
      </c>
    </row>
    <row r="69" spans="1:13" ht="39">
      <c r="A69" s="199" t="s">
        <v>6130</v>
      </c>
      <c r="B69" s="200" t="s">
        <v>740</v>
      </c>
      <c r="C69" s="226" t="s">
        <v>380</v>
      </c>
      <c r="D69" s="202" t="s">
        <v>46</v>
      </c>
      <c r="E69" s="202" t="s">
        <v>53</v>
      </c>
      <c r="F69" s="203">
        <v>175.72</v>
      </c>
      <c r="G69" s="28">
        <f>VLOOKUP(B69,'03_COMPOSIÇÕES'!A:G,6,0)</f>
        <v>76.546531261980007</v>
      </c>
      <c r="H69" s="28">
        <f>VLOOKUP(B69,'03_COMPOSIÇÕES'!A:G,7,0)</f>
        <v>26.990906012619995</v>
      </c>
      <c r="I69" s="201">
        <f t="shared" ref="I69:I77" si="29">$F69*$G69</f>
        <v>13450.756473355126</v>
      </c>
      <c r="J69" s="201">
        <f t="shared" ref="J69:J77" si="30">$F69*$H69</f>
        <v>4742.8420045375851</v>
      </c>
      <c r="K69" s="201">
        <f t="shared" ref="K69:K77" si="31">$I69*(1+BDI_MAT)</f>
        <v>15617.673341212638</v>
      </c>
      <c r="L69" s="201">
        <f t="shared" ref="L69:L77" si="32">$J69*(1+BDI_MDO)</f>
        <v>5808.5586029571805</v>
      </c>
      <c r="M69" s="201">
        <f t="shared" ref="M69:M77" si="33">SUM(K69:L69)</f>
        <v>21426.23194416982</v>
      </c>
    </row>
    <row r="70" spans="1:13" ht="39">
      <c r="A70" s="199" t="s">
        <v>6131</v>
      </c>
      <c r="B70" s="200" t="s">
        <v>733</v>
      </c>
      <c r="C70" s="226" t="s">
        <v>557</v>
      </c>
      <c r="D70" s="202" t="s">
        <v>46</v>
      </c>
      <c r="E70" s="202" t="s">
        <v>63</v>
      </c>
      <c r="F70" s="203">
        <v>208</v>
      </c>
      <c r="G70" s="28">
        <f>VLOOKUP(B70,'03_COMPOSIÇÕES'!A:G,6,0)</f>
        <v>10.674570000000001</v>
      </c>
      <c r="H70" s="28">
        <f>VLOOKUP(B70,'03_COMPOSIÇÕES'!A:G,7,0)</f>
        <v>4.1543037413999997</v>
      </c>
      <c r="I70" s="201">
        <f t="shared" si="29"/>
        <v>2220.3105600000004</v>
      </c>
      <c r="J70" s="201">
        <f t="shared" si="30"/>
        <v>864.09517821119994</v>
      </c>
      <c r="K70" s="201">
        <f t="shared" si="31"/>
        <v>2578.0025912160004</v>
      </c>
      <c r="L70" s="201">
        <f t="shared" si="32"/>
        <v>1058.2573647552565</v>
      </c>
      <c r="M70" s="201">
        <f t="shared" si="33"/>
        <v>3636.2599559712571</v>
      </c>
    </row>
    <row r="71" spans="1:13" ht="39">
      <c r="A71" s="199" t="s">
        <v>6132</v>
      </c>
      <c r="B71" s="200" t="s">
        <v>734</v>
      </c>
      <c r="C71" s="226" t="s">
        <v>558</v>
      </c>
      <c r="D71" s="202" t="s">
        <v>46</v>
      </c>
      <c r="E71" s="202" t="s">
        <v>63</v>
      </c>
      <c r="F71" s="203">
        <v>167</v>
      </c>
      <c r="G71" s="28">
        <f>VLOOKUP(B71,'03_COMPOSIÇÕES'!A:G,6,0)</f>
        <v>11.097830000000002</v>
      </c>
      <c r="H71" s="28">
        <f>VLOOKUP(B71,'03_COMPOSIÇÕES'!A:G,7,0)</f>
        <v>2.7695358276000004</v>
      </c>
      <c r="I71" s="201">
        <f t="shared" si="29"/>
        <v>1853.3376100000003</v>
      </c>
      <c r="J71" s="201">
        <f t="shared" si="30"/>
        <v>462.51248320920007</v>
      </c>
      <c r="K71" s="201">
        <f t="shared" si="31"/>
        <v>2151.9102989710004</v>
      </c>
      <c r="L71" s="201">
        <f t="shared" si="32"/>
        <v>566.43903818630724</v>
      </c>
      <c r="M71" s="201">
        <f t="shared" si="33"/>
        <v>2718.3493371573077</v>
      </c>
    </row>
    <row r="72" spans="1:13" ht="39">
      <c r="A72" s="199" t="s">
        <v>6133</v>
      </c>
      <c r="B72" s="200" t="s">
        <v>741</v>
      </c>
      <c r="C72" s="226" t="s">
        <v>559</v>
      </c>
      <c r="D72" s="202" t="s">
        <v>46</v>
      </c>
      <c r="E72" s="202" t="s">
        <v>63</v>
      </c>
      <c r="F72" s="203">
        <v>23</v>
      </c>
      <c r="G72" s="28">
        <f>VLOOKUP(B72,'03_COMPOSIÇÕES'!A:G,6,0)</f>
        <v>11.120501000000001</v>
      </c>
      <c r="H72" s="28">
        <f>VLOOKUP(B72,'03_COMPOSIÇÕES'!A:G,7,0)</f>
        <v>1.8198798217200001</v>
      </c>
      <c r="I72" s="201">
        <f t="shared" si="29"/>
        <v>255.77152300000003</v>
      </c>
      <c r="J72" s="201">
        <f t="shared" si="30"/>
        <v>41.857235899560003</v>
      </c>
      <c r="K72" s="201">
        <f t="shared" si="31"/>
        <v>296.97631535530002</v>
      </c>
      <c r="L72" s="201">
        <f t="shared" si="32"/>
        <v>51.262556806191128</v>
      </c>
      <c r="M72" s="201">
        <f t="shared" si="33"/>
        <v>348.23887216149114</v>
      </c>
    </row>
    <row r="73" spans="1:13" ht="39">
      <c r="A73" s="199" t="s">
        <v>6134</v>
      </c>
      <c r="B73" s="200" t="s">
        <v>735</v>
      </c>
      <c r="C73" s="226" t="s">
        <v>560</v>
      </c>
      <c r="D73" s="202" t="s">
        <v>46</v>
      </c>
      <c r="E73" s="202" t="s">
        <v>63</v>
      </c>
      <c r="F73" s="203">
        <v>413</v>
      </c>
      <c r="G73" s="28">
        <f>VLOOKUP(B73,'03_COMPOSIÇÕES'!A:G,6,0)</f>
        <v>10.308968000000002</v>
      </c>
      <c r="H73" s="28">
        <f>VLOOKUP(B73,'03_COMPOSIÇÕES'!A:G,7,0)</f>
        <v>1.20771199836</v>
      </c>
      <c r="I73" s="201">
        <f t="shared" si="29"/>
        <v>4257.6037840000008</v>
      </c>
      <c r="J73" s="201">
        <f t="shared" si="30"/>
        <v>498.78505532267997</v>
      </c>
      <c r="K73" s="201">
        <f t="shared" si="31"/>
        <v>4943.503753602401</v>
      </c>
      <c r="L73" s="201">
        <f t="shared" si="32"/>
        <v>610.86205725368609</v>
      </c>
      <c r="M73" s="201">
        <f t="shared" si="33"/>
        <v>5554.3658108560867</v>
      </c>
    </row>
    <row r="74" spans="1:13" ht="39">
      <c r="A74" s="199" t="s">
        <v>6135</v>
      </c>
      <c r="B74" s="200" t="s">
        <v>736</v>
      </c>
      <c r="C74" s="226" t="s">
        <v>561</v>
      </c>
      <c r="D74" s="202" t="s">
        <v>46</v>
      </c>
      <c r="E74" s="202" t="s">
        <v>63</v>
      </c>
      <c r="F74" s="203">
        <v>179</v>
      </c>
      <c r="G74" s="28">
        <f>VLOOKUP(B74,'03_COMPOSIÇÕES'!A:G,6,0)</f>
        <v>8.8967950000000009</v>
      </c>
      <c r="H74" s="28">
        <f>VLOOKUP(B74,'03_COMPOSIÇÕES'!A:G,7,0)</f>
        <v>0.76805220660000006</v>
      </c>
      <c r="I74" s="201">
        <f t="shared" si="29"/>
        <v>1592.5263050000001</v>
      </c>
      <c r="J74" s="201">
        <f t="shared" si="30"/>
        <v>137.48134498140001</v>
      </c>
      <c r="K74" s="201">
        <f t="shared" si="31"/>
        <v>1849.0822927355002</v>
      </c>
      <c r="L74" s="201">
        <f t="shared" si="32"/>
        <v>168.37340319872058</v>
      </c>
      <c r="M74" s="201">
        <f t="shared" si="33"/>
        <v>2017.4556959342208</v>
      </c>
    </row>
    <row r="75" spans="1:13" ht="39">
      <c r="A75" s="199" t="s">
        <v>6136</v>
      </c>
      <c r="B75" s="200" t="s">
        <v>742</v>
      </c>
      <c r="C75" s="226" t="s">
        <v>562</v>
      </c>
      <c r="D75" s="202" t="s">
        <v>46</v>
      </c>
      <c r="E75" s="202" t="s">
        <v>63</v>
      </c>
      <c r="F75" s="203">
        <v>512</v>
      </c>
      <c r="G75" s="28">
        <f>VLOOKUP(B75,'03_COMPOSIÇÕES'!A:G,6,0)</f>
        <v>8.7845910000000007</v>
      </c>
      <c r="H75" s="28">
        <f>VLOOKUP(B75,'03_COMPOSIÇÕES'!A:G,7,0)</f>
        <v>0.54567322992</v>
      </c>
      <c r="I75" s="201">
        <f t="shared" si="29"/>
        <v>4497.7105920000004</v>
      </c>
      <c r="J75" s="201">
        <f t="shared" si="30"/>
        <v>279.38469371904</v>
      </c>
      <c r="K75" s="201">
        <f t="shared" si="31"/>
        <v>5222.2917683712003</v>
      </c>
      <c r="L75" s="201">
        <f t="shared" si="32"/>
        <v>342.16243439770824</v>
      </c>
      <c r="M75" s="201">
        <f t="shared" si="33"/>
        <v>5564.4542027689085</v>
      </c>
    </row>
    <row r="76" spans="1:13" ht="39">
      <c r="A76" s="199" t="s">
        <v>6137</v>
      </c>
      <c r="B76" s="200" t="s">
        <v>743</v>
      </c>
      <c r="C76" s="226" t="s">
        <v>563</v>
      </c>
      <c r="D76" s="202" t="s">
        <v>46</v>
      </c>
      <c r="E76" s="202" t="s">
        <v>63</v>
      </c>
      <c r="F76" s="203">
        <v>236</v>
      </c>
      <c r="G76" s="28">
        <f>VLOOKUP(B76,'03_COMPOSIÇÕES'!A:G,6,0)</f>
        <v>10.173200000000001</v>
      </c>
      <c r="H76" s="28">
        <f>VLOOKUP(B76,'03_COMPOSIÇÕES'!A:G,7,0)</f>
        <v>0.4124503773</v>
      </c>
      <c r="I76" s="201">
        <f t="shared" si="29"/>
        <v>2400.8752000000004</v>
      </c>
      <c r="J76" s="201">
        <f t="shared" si="30"/>
        <v>97.3382890428</v>
      </c>
      <c r="K76" s="201">
        <f t="shared" si="31"/>
        <v>2787.6561947200007</v>
      </c>
      <c r="L76" s="201">
        <f t="shared" si="32"/>
        <v>119.21020259071715</v>
      </c>
      <c r="M76" s="201">
        <f t="shared" si="33"/>
        <v>2906.8663973107177</v>
      </c>
    </row>
    <row r="77" spans="1:13" ht="39">
      <c r="A77" s="199" t="s">
        <v>6138</v>
      </c>
      <c r="B77" s="200" t="s">
        <v>744</v>
      </c>
      <c r="C77" s="226" t="s">
        <v>745</v>
      </c>
      <c r="D77" s="202" t="s">
        <v>46</v>
      </c>
      <c r="E77" s="202" t="s">
        <v>58</v>
      </c>
      <c r="F77" s="203">
        <v>19.7</v>
      </c>
      <c r="G77" s="28">
        <f>VLOOKUP(B77,'03_COMPOSIÇÕES'!A:G,6,0)</f>
        <v>749.96307066242025</v>
      </c>
      <c r="H77" s="28">
        <f>VLOOKUP(B77,'03_COMPOSIÇÕES'!A:G,7,0)</f>
        <v>32.275290408000004</v>
      </c>
      <c r="I77" s="201">
        <f t="shared" si="29"/>
        <v>14774.272492049678</v>
      </c>
      <c r="J77" s="201">
        <f t="shared" si="30"/>
        <v>635.82322103760009</v>
      </c>
      <c r="K77" s="201">
        <f t="shared" si="31"/>
        <v>17154.407790518882</v>
      </c>
      <c r="L77" s="201">
        <f t="shared" si="32"/>
        <v>778.69269880474872</v>
      </c>
      <c r="M77" s="201">
        <f t="shared" si="33"/>
        <v>17933.100489323631</v>
      </c>
    </row>
    <row r="78" spans="1:13">
      <c r="A78" s="199"/>
      <c r="B78" s="200"/>
      <c r="C78" s="226"/>
      <c r="D78" s="202"/>
      <c r="E78" s="202"/>
      <c r="F78" s="203"/>
      <c r="G78" s="201"/>
      <c r="H78" s="201"/>
      <c r="I78" s="201"/>
      <c r="J78" s="201"/>
      <c r="K78" s="201"/>
      <c r="L78" s="201"/>
      <c r="M78" s="201"/>
    </row>
    <row r="79" spans="1:13">
      <c r="A79" s="200" t="s">
        <v>6139</v>
      </c>
      <c r="B79" s="200"/>
      <c r="C79" s="226" t="s">
        <v>746</v>
      </c>
      <c r="D79" s="202"/>
      <c r="E79" s="202"/>
      <c r="F79" s="203"/>
      <c r="G79" s="201"/>
      <c r="H79" s="201"/>
      <c r="I79" s="201">
        <f t="shared" ref="I79:M79" si="34">SUBTOTAL(9,I80:I88)</f>
        <v>114234.9312510865</v>
      </c>
      <c r="J79" s="201">
        <f t="shared" si="34"/>
        <v>7863.209407496679</v>
      </c>
      <c r="K79" s="201">
        <f t="shared" si="34"/>
        <v>132638.17867563653</v>
      </c>
      <c r="L79" s="201">
        <f t="shared" si="34"/>
        <v>9630.0725613611794</v>
      </c>
      <c r="M79" s="201">
        <f t="shared" si="34"/>
        <v>142268.25123699772</v>
      </c>
    </row>
    <row r="80" spans="1:13" ht="39">
      <c r="A80" s="199" t="s">
        <v>6140</v>
      </c>
      <c r="B80" s="200" t="s">
        <v>747</v>
      </c>
      <c r="C80" s="226" t="s">
        <v>381</v>
      </c>
      <c r="D80" s="202" t="s">
        <v>46</v>
      </c>
      <c r="E80" s="202" t="s">
        <v>53</v>
      </c>
      <c r="F80" s="203">
        <v>21.75</v>
      </c>
      <c r="G80" s="28">
        <f>VLOOKUP(B80,'03_COMPOSIÇÕES'!A:G,6,0)</f>
        <v>26.523423316500008</v>
      </c>
      <c r="H80" s="28">
        <f>VLOOKUP(B80,'03_COMPOSIÇÕES'!A:G,7,0)</f>
        <v>9.3788721439300016</v>
      </c>
      <c r="I80" s="201">
        <f t="shared" ref="I80:I88" si="35">$F80*$G80</f>
        <v>576.88445713387512</v>
      </c>
      <c r="J80" s="201">
        <f t="shared" ref="J80:J88" si="36">$F80*$H80</f>
        <v>203.99046913047752</v>
      </c>
      <c r="K80" s="201">
        <f t="shared" ref="K80:K88" si="37">$I80*(1+BDI_MAT)</f>
        <v>669.82054317814243</v>
      </c>
      <c r="L80" s="201">
        <f t="shared" ref="L80:L88" si="38">$J80*(1+BDI_MDO)</f>
        <v>249.82712754409579</v>
      </c>
      <c r="M80" s="201">
        <f t="shared" ref="M80:M88" si="39">SUM(K80:L80)</f>
        <v>919.64767072223822</v>
      </c>
    </row>
    <row r="81" spans="1:13" ht="39">
      <c r="A81" s="199" t="s">
        <v>6141</v>
      </c>
      <c r="B81" s="200" t="s">
        <v>748</v>
      </c>
      <c r="C81" s="226" t="s">
        <v>564</v>
      </c>
      <c r="D81" s="202" t="s">
        <v>46</v>
      </c>
      <c r="E81" s="202" t="s">
        <v>63</v>
      </c>
      <c r="F81" s="203">
        <v>416</v>
      </c>
      <c r="G81" s="28">
        <f>VLOOKUP(B81,'03_COMPOSIÇÕES'!A:G,6,0)</f>
        <v>10.674458</v>
      </c>
      <c r="H81" s="28">
        <f>VLOOKUP(B81,'03_COMPOSIÇÕES'!A:G,7,0)</f>
        <v>3.56636533566</v>
      </c>
      <c r="I81" s="201">
        <f t="shared" si="35"/>
        <v>4440.5745280000001</v>
      </c>
      <c r="J81" s="201">
        <f t="shared" si="36"/>
        <v>1483.60797963456</v>
      </c>
      <c r="K81" s="201">
        <f t="shared" si="37"/>
        <v>5155.9510844608003</v>
      </c>
      <c r="L81" s="201">
        <f t="shared" si="38"/>
        <v>1816.9746926584455</v>
      </c>
      <c r="M81" s="201">
        <f t="shared" si="39"/>
        <v>6972.925777119246</v>
      </c>
    </row>
    <row r="82" spans="1:13" ht="39">
      <c r="A82" s="199" t="s">
        <v>6142</v>
      </c>
      <c r="B82" s="200" t="s">
        <v>749</v>
      </c>
      <c r="C82" s="226" t="s">
        <v>565</v>
      </c>
      <c r="D82" s="202" t="s">
        <v>46</v>
      </c>
      <c r="E82" s="202" t="s">
        <v>63</v>
      </c>
      <c r="F82" s="203">
        <v>769</v>
      </c>
      <c r="G82" s="28">
        <f>VLOOKUP(B82,'03_COMPOSIÇÕES'!A:G,6,0)</f>
        <v>11.009466000000002</v>
      </c>
      <c r="H82" s="28">
        <f>VLOOKUP(B82,'03_COMPOSIÇÕES'!A:G,7,0)</f>
        <v>2.28447508602</v>
      </c>
      <c r="I82" s="201">
        <f t="shared" si="35"/>
        <v>8466.2793540000021</v>
      </c>
      <c r="J82" s="201">
        <f t="shared" si="36"/>
        <v>1756.7613411493801</v>
      </c>
      <c r="K82" s="201">
        <f t="shared" si="37"/>
        <v>9830.1969579294018</v>
      </c>
      <c r="L82" s="201">
        <f t="shared" si="38"/>
        <v>2151.5056145056456</v>
      </c>
      <c r="M82" s="201">
        <f t="shared" si="39"/>
        <v>11981.702572435048</v>
      </c>
    </row>
    <row r="83" spans="1:13" ht="39">
      <c r="A83" s="199" t="s">
        <v>6143</v>
      </c>
      <c r="B83" s="200" t="s">
        <v>750</v>
      </c>
      <c r="C83" s="226" t="s">
        <v>566</v>
      </c>
      <c r="D83" s="202" t="s">
        <v>46</v>
      </c>
      <c r="E83" s="202" t="s">
        <v>63</v>
      </c>
      <c r="F83" s="203">
        <v>291</v>
      </c>
      <c r="G83" s="28">
        <f>VLOOKUP(B83,'03_COMPOSIÇÕES'!A:G,6,0)</f>
        <v>10.979017000000001</v>
      </c>
      <c r="H83" s="28">
        <f>VLOOKUP(B83,'03_COMPOSIÇÕES'!A:G,7,0)</f>
        <v>1.4218570394400001</v>
      </c>
      <c r="I83" s="201">
        <f t="shared" si="35"/>
        <v>3194.893947</v>
      </c>
      <c r="J83" s="201">
        <f t="shared" si="36"/>
        <v>413.76039847704004</v>
      </c>
      <c r="K83" s="201">
        <f t="shared" si="37"/>
        <v>3709.5913618617001</v>
      </c>
      <c r="L83" s="201">
        <f t="shared" si="38"/>
        <v>506.73236001483087</v>
      </c>
      <c r="M83" s="201">
        <f t="shared" si="39"/>
        <v>4216.3237218765307</v>
      </c>
    </row>
    <row r="84" spans="1:13" ht="39">
      <c r="A84" s="199" t="s">
        <v>6144</v>
      </c>
      <c r="B84" s="200" t="s">
        <v>751</v>
      </c>
      <c r="C84" s="226" t="s">
        <v>567</v>
      </c>
      <c r="D84" s="202" t="s">
        <v>46</v>
      </c>
      <c r="E84" s="202" t="s">
        <v>63</v>
      </c>
      <c r="F84" s="203">
        <v>382</v>
      </c>
      <c r="G84" s="28">
        <f>VLOOKUP(B84,'03_COMPOSIÇÕES'!A:G,6,0)</f>
        <v>10.151643000000004</v>
      </c>
      <c r="H84" s="28">
        <f>VLOOKUP(B84,'03_COMPOSIÇÕES'!A:G,7,0)</f>
        <v>0.87249775775999994</v>
      </c>
      <c r="I84" s="201">
        <f t="shared" si="35"/>
        <v>3877.9276260000015</v>
      </c>
      <c r="J84" s="201">
        <f t="shared" si="36"/>
        <v>333.29414346431997</v>
      </c>
      <c r="K84" s="201">
        <f t="shared" si="37"/>
        <v>4502.6617665486019</v>
      </c>
      <c r="L84" s="201">
        <f t="shared" si="38"/>
        <v>408.18533750075261</v>
      </c>
      <c r="M84" s="201">
        <f t="shared" si="39"/>
        <v>4910.8471040493541</v>
      </c>
    </row>
    <row r="85" spans="1:13" ht="39">
      <c r="A85" s="199" t="s">
        <v>6145</v>
      </c>
      <c r="B85" s="200" t="s">
        <v>752</v>
      </c>
      <c r="C85" s="226" t="s">
        <v>568</v>
      </c>
      <c r="D85" s="202" t="s">
        <v>46</v>
      </c>
      <c r="E85" s="202" t="s">
        <v>63</v>
      </c>
      <c r="F85" s="203">
        <v>523</v>
      </c>
      <c r="G85" s="28">
        <f>VLOOKUP(B85,'03_COMPOSIÇÕES'!A:G,6,0)</f>
        <v>8.7485120000000016</v>
      </c>
      <c r="H85" s="28">
        <f>VLOOKUP(B85,'03_COMPOSIÇÕES'!A:G,7,0)</f>
        <v>0.48051285774000002</v>
      </c>
      <c r="I85" s="201">
        <f t="shared" si="35"/>
        <v>4575.4717760000012</v>
      </c>
      <c r="J85" s="201">
        <f t="shared" si="36"/>
        <v>251.30822459802002</v>
      </c>
      <c r="K85" s="201">
        <f t="shared" si="37"/>
        <v>5312.5802791136011</v>
      </c>
      <c r="L85" s="201">
        <f t="shared" si="38"/>
        <v>307.77718266519508</v>
      </c>
      <c r="M85" s="201">
        <f t="shared" si="39"/>
        <v>5620.3574617787963</v>
      </c>
    </row>
    <row r="86" spans="1:13" ht="39">
      <c r="A86" s="199" t="s">
        <v>6146</v>
      </c>
      <c r="B86" s="200" t="s">
        <v>753</v>
      </c>
      <c r="C86" s="226" t="s">
        <v>569</v>
      </c>
      <c r="D86" s="202" t="s">
        <v>46</v>
      </c>
      <c r="E86" s="202" t="s">
        <v>63</v>
      </c>
      <c r="F86" s="203">
        <v>12</v>
      </c>
      <c r="G86" s="28">
        <f>VLOOKUP(B86,'03_COMPOSIÇÕES'!A:G,6,0)</f>
        <v>10.110039000000002</v>
      </c>
      <c r="H86" s="28">
        <f>VLOOKUP(B86,'03_COMPOSIÇÕES'!A:G,7,0)</f>
        <v>0.30196694387999995</v>
      </c>
      <c r="I86" s="201">
        <f t="shared" si="35"/>
        <v>121.32046800000003</v>
      </c>
      <c r="J86" s="201">
        <f t="shared" si="36"/>
        <v>3.6236033265599996</v>
      </c>
      <c r="K86" s="201">
        <f t="shared" si="37"/>
        <v>140.86519539480005</v>
      </c>
      <c r="L86" s="201">
        <f t="shared" si="38"/>
        <v>4.4378269940380308</v>
      </c>
      <c r="M86" s="201">
        <f t="shared" si="39"/>
        <v>145.30302238883809</v>
      </c>
    </row>
    <row r="87" spans="1:13" ht="39">
      <c r="A87" s="199" t="s">
        <v>6147</v>
      </c>
      <c r="B87" s="200" t="s">
        <v>744</v>
      </c>
      <c r="C87" s="226" t="s">
        <v>745</v>
      </c>
      <c r="D87" s="202" t="s">
        <v>46</v>
      </c>
      <c r="E87" s="202" t="s">
        <v>58</v>
      </c>
      <c r="F87" s="203">
        <v>1.74</v>
      </c>
      <c r="G87" s="28">
        <f>VLOOKUP(B87,'03_COMPOSIÇÕES'!A:G,6,0)</f>
        <v>749.96307066242025</v>
      </c>
      <c r="H87" s="28">
        <f>VLOOKUP(B87,'03_COMPOSIÇÕES'!A:G,7,0)</f>
        <v>32.275290408000004</v>
      </c>
      <c r="I87" s="201">
        <f t="shared" si="35"/>
        <v>1304.9357429526112</v>
      </c>
      <c r="J87" s="201">
        <f t="shared" si="36"/>
        <v>56.159005309920005</v>
      </c>
      <c r="K87" s="201">
        <f t="shared" si="37"/>
        <v>1515.160891142277</v>
      </c>
      <c r="L87" s="201">
        <f t="shared" si="38"/>
        <v>68.777933803059028</v>
      </c>
      <c r="M87" s="201">
        <f t="shared" si="39"/>
        <v>1583.9388249453361</v>
      </c>
    </row>
    <row r="88" spans="1:13" ht="90">
      <c r="A88" s="199" t="s">
        <v>6148</v>
      </c>
      <c r="B88" s="200" t="s">
        <v>754</v>
      </c>
      <c r="C88" s="226" t="s">
        <v>755</v>
      </c>
      <c r="D88" s="202" t="s">
        <v>46</v>
      </c>
      <c r="E88" s="202" t="s">
        <v>53</v>
      </c>
      <c r="F88" s="203">
        <v>369.48</v>
      </c>
      <c r="G88" s="28">
        <f>VLOOKUP(B88,'03_COMPOSIÇÕES'!A:G,6,0)</f>
        <v>237.29740000000004</v>
      </c>
      <c r="H88" s="28">
        <f>VLOOKUP(B88,'03_COMPOSIÇÕES'!A:G,7,0)</f>
        <v>9.0957676799999998</v>
      </c>
      <c r="I88" s="201">
        <f t="shared" si="35"/>
        <v>87676.643352000014</v>
      </c>
      <c r="J88" s="201">
        <f t="shared" si="36"/>
        <v>3360.7042424064002</v>
      </c>
      <c r="K88" s="201">
        <f t="shared" si="37"/>
        <v>101801.35059600722</v>
      </c>
      <c r="L88" s="201">
        <f t="shared" si="38"/>
        <v>4115.8544856751178</v>
      </c>
      <c r="M88" s="201">
        <f t="shared" si="39"/>
        <v>105917.20508168233</v>
      </c>
    </row>
    <row r="89" spans="1:13">
      <c r="A89" s="199"/>
      <c r="B89" s="200"/>
      <c r="C89" s="226"/>
      <c r="D89" s="202"/>
      <c r="E89" s="202"/>
      <c r="F89" s="203"/>
      <c r="G89" s="201"/>
      <c r="H89" s="201"/>
      <c r="I89" s="201"/>
      <c r="J89" s="201"/>
      <c r="K89" s="201"/>
      <c r="L89" s="201"/>
      <c r="M89" s="201"/>
    </row>
    <row r="90" spans="1:13">
      <c r="A90" s="200">
        <v>6</v>
      </c>
      <c r="B90" s="200"/>
      <c r="C90" s="226" t="s">
        <v>766</v>
      </c>
      <c r="D90" s="202"/>
      <c r="E90" s="202"/>
      <c r="F90" s="203"/>
      <c r="G90" s="201"/>
      <c r="H90" s="201"/>
      <c r="I90" s="201">
        <f t="shared" ref="I90:M90" si="40">SUBTOTAL(9,I91:I98)</f>
        <v>121432.67883415983</v>
      </c>
      <c r="J90" s="201">
        <f t="shared" si="40"/>
        <v>61282.926901115206</v>
      </c>
      <c r="K90" s="201">
        <f t="shared" si="40"/>
        <v>140995.48339434297</v>
      </c>
      <c r="L90" s="201">
        <f t="shared" si="40"/>
        <v>75053.200575795767</v>
      </c>
      <c r="M90" s="201">
        <f t="shared" si="40"/>
        <v>216048.68397013875</v>
      </c>
    </row>
    <row r="91" spans="1:13" ht="51.75">
      <c r="A91" s="199" t="s">
        <v>67</v>
      </c>
      <c r="B91" s="200" t="s">
        <v>767</v>
      </c>
      <c r="C91" s="226" t="s">
        <v>768</v>
      </c>
      <c r="D91" s="202" t="s">
        <v>46</v>
      </c>
      <c r="E91" s="202" t="s">
        <v>53</v>
      </c>
      <c r="F91" s="203">
        <v>1101.04</v>
      </c>
      <c r="G91" s="28">
        <f>VLOOKUP(B91,'03_COMPOSIÇÕES'!A:G,6,0)</f>
        <v>24.499703359999998</v>
      </c>
      <c r="H91" s="28">
        <f>VLOOKUP(B91,'03_COMPOSIÇÕES'!A:G,7,0)</f>
        <v>19.280223321600001</v>
      </c>
      <c r="I91" s="201">
        <f t="shared" ref="I91:I98" si="41">$F91*$G91</f>
        <v>26975.153387494396</v>
      </c>
      <c r="J91" s="201">
        <f t="shared" ref="J91:J98" si="42">$F91*$H91</f>
        <v>21228.297086014463</v>
      </c>
      <c r="K91" s="201">
        <f t="shared" ref="K91:K98" si="43">$I91*(1+BDI_MAT)</f>
        <v>31320.850598219746</v>
      </c>
      <c r="L91" s="201">
        <f t="shared" ref="L91:L98" si="44">$J91*(1+BDI_MDO)</f>
        <v>25998.295441241909</v>
      </c>
      <c r="M91" s="201">
        <f t="shared" ref="M91:M98" si="45">SUM(K91:L91)</f>
        <v>57319.146039461659</v>
      </c>
    </row>
    <row r="92" spans="1:13" ht="39">
      <c r="A92" s="199" t="s">
        <v>68</v>
      </c>
      <c r="B92" s="200" t="s">
        <v>769</v>
      </c>
      <c r="C92" s="226" t="s">
        <v>664</v>
      </c>
      <c r="D92" s="202" t="s">
        <v>46</v>
      </c>
      <c r="E92" s="202" t="s">
        <v>53</v>
      </c>
      <c r="F92" s="203">
        <v>369.05</v>
      </c>
      <c r="G92" s="28">
        <f>VLOOKUP(B92,'03_COMPOSIÇÕES'!A:G,6,0)</f>
        <v>16.143328960000002</v>
      </c>
      <c r="H92" s="28">
        <f>VLOOKUP(B92,'03_COMPOSIÇÕES'!A:G,7,0)</f>
        <v>13.677871103999999</v>
      </c>
      <c r="I92" s="201">
        <f t="shared" si="41"/>
        <v>5957.695552688001</v>
      </c>
      <c r="J92" s="201">
        <f t="shared" si="42"/>
        <v>5047.8183309311999</v>
      </c>
      <c r="K92" s="201">
        <f t="shared" si="43"/>
        <v>6917.480306226038</v>
      </c>
      <c r="L92" s="201">
        <f t="shared" si="44"/>
        <v>6182.06310989144</v>
      </c>
      <c r="M92" s="201">
        <f t="shared" si="45"/>
        <v>13099.543416117478</v>
      </c>
    </row>
    <row r="93" spans="1:13" ht="51.75">
      <c r="A93" s="199" t="s">
        <v>475</v>
      </c>
      <c r="B93" s="200" t="s">
        <v>770</v>
      </c>
      <c r="C93" s="226" t="s">
        <v>771</v>
      </c>
      <c r="D93" s="202" t="s">
        <v>46</v>
      </c>
      <c r="E93" s="202" t="s">
        <v>53</v>
      </c>
      <c r="F93" s="203">
        <v>1470.09</v>
      </c>
      <c r="G93" s="28">
        <f>VLOOKUP(B93,'03_COMPOSIÇÕES'!A:G,6,0)</f>
        <v>3.5041471294999993</v>
      </c>
      <c r="H93" s="28">
        <f>VLOOKUP(B93,'03_COMPOSIÇÕES'!A:G,7,0)</f>
        <v>5.0158482505299995</v>
      </c>
      <c r="I93" s="201">
        <f t="shared" si="41"/>
        <v>5151.411653606654</v>
      </c>
      <c r="J93" s="201">
        <f t="shared" si="42"/>
        <v>7373.7483546216463</v>
      </c>
      <c r="K93" s="201">
        <f t="shared" si="43"/>
        <v>5981.3040710026862</v>
      </c>
      <c r="L93" s="201">
        <f t="shared" si="44"/>
        <v>9030.6296099051287</v>
      </c>
      <c r="M93" s="201">
        <f t="shared" si="45"/>
        <v>15011.933680907816</v>
      </c>
    </row>
    <row r="94" spans="1:13" ht="26.25">
      <c r="A94" s="199" t="s">
        <v>476</v>
      </c>
      <c r="B94" s="200" t="s">
        <v>772</v>
      </c>
      <c r="C94" s="226" t="s">
        <v>773</v>
      </c>
      <c r="D94" s="202" t="s">
        <v>46</v>
      </c>
      <c r="E94" s="202" t="s">
        <v>53</v>
      </c>
      <c r="F94" s="203">
        <v>54.77</v>
      </c>
      <c r="G94" s="28">
        <f>VLOOKUP(B94,'03_COMPOSIÇÕES'!A:G,6,0)</f>
        <v>24.841309367499999</v>
      </c>
      <c r="H94" s="28">
        <f>VLOOKUP(B94,'03_COMPOSIÇÕES'!A:G,7,0)</f>
        <v>24.207130220100002</v>
      </c>
      <c r="I94" s="201">
        <f t="shared" si="41"/>
        <v>1360.5585140579751</v>
      </c>
      <c r="J94" s="201">
        <f t="shared" si="42"/>
        <v>1325.8245221548771</v>
      </c>
      <c r="K94" s="201">
        <f t="shared" si="43"/>
        <v>1579.7444906727148</v>
      </c>
      <c r="L94" s="201">
        <f t="shared" si="44"/>
        <v>1623.7372922830777</v>
      </c>
      <c r="M94" s="201">
        <f t="shared" si="45"/>
        <v>3203.4817829557924</v>
      </c>
    </row>
    <row r="95" spans="1:13" ht="39">
      <c r="A95" s="199" t="s">
        <v>477</v>
      </c>
      <c r="B95" s="200" t="s">
        <v>774</v>
      </c>
      <c r="C95" s="226" t="s">
        <v>410</v>
      </c>
      <c r="D95" s="202" t="s">
        <v>46</v>
      </c>
      <c r="E95" s="202" t="s">
        <v>53</v>
      </c>
      <c r="F95" s="203">
        <v>769.53</v>
      </c>
      <c r="G95" s="28">
        <f>VLOOKUP(B95,'03_COMPOSIÇÕES'!A:G,6,0)</f>
        <v>49.795251854</v>
      </c>
      <c r="H95" s="28">
        <f>VLOOKUP(B95,'03_COMPOSIÇÕES'!A:G,7,0)</f>
        <v>18.504859136520004</v>
      </c>
      <c r="I95" s="201">
        <f t="shared" si="41"/>
        <v>38318.940159208621</v>
      </c>
      <c r="J95" s="201">
        <f t="shared" si="42"/>
        <v>14240.044251326239</v>
      </c>
      <c r="K95" s="201">
        <f t="shared" si="43"/>
        <v>44492.121418857132</v>
      </c>
      <c r="L95" s="201">
        <f t="shared" si="44"/>
        <v>17439.782194599244</v>
      </c>
      <c r="M95" s="201">
        <f t="shared" si="45"/>
        <v>61931.903613456379</v>
      </c>
    </row>
    <row r="96" spans="1:13" ht="39">
      <c r="A96" s="199" t="s">
        <v>478</v>
      </c>
      <c r="B96" s="200" t="s">
        <v>775</v>
      </c>
      <c r="C96" s="226" t="s">
        <v>411</v>
      </c>
      <c r="D96" s="202" t="s">
        <v>46</v>
      </c>
      <c r="E96" s="202" t="s">
        <v>53</v>
      </c>
      <c r="F96" s="203">
        <v>51.02</v>
      </c>
      <c r="G96" s="28">
        <f>VLOOKUP(B96,'03_COMPOSIÇÕES'!A:G,6,0)</f>
        <v>63.924336234500011</v>
      </c>
      <c r="H96" s="28">
        <f>VLOOKUP(B96,'03_COMPOSIÇÕES'!A:G,7,0)</f>
        <v>26.772134992589997</v>
      </c>
      <c r="I96" s="201">
        <f t="shared" si="41"/>
        <v>3261.4196346841909</v>
      </c>
      <c r="J96" s="201">
        <f t="shared" si="42"/>
        <v>1365.9143273219418</v>
      </c>
      <c r="K96" s="201">
        <f t="shared" si="43"/>
        <v>3786.8343378318141</v>
      </c>
      <c r="L96" s="201">
        <f t="shared" si="44"/>
        <v>1672.8352766711819</v>
      </c>
      <c r="M96" s="201">
        <f t="shared" si="45"/>
        <v>5459.6696145029964</v>
      </c>
    </row>
    <row r="97" spans="1:13" ht="39">
      <c r="A97" s="199" t="s">
        <v>479</v>
      </c>
      <c r="B97" s="200" t="s">
        <v>776</v>
      </c>
      <c r="C97" s="226" t="s">
        <v>777</v>
      </c>
      <c r="D97" s="202" t="s">
        <v>46</v>
      </c>
      <c r="E97" s="202" t="s">
        <v>53</v>
      </c>
      <c r="F97" s="203">
        <v>328.88</v>
      </c>
      <c r="G97" s="28">
        <f>VLOOKUP(B97,'03_COMPOSIÇÕES'!A:G,6,0)</f>
        <v>100.4268</v>
      </c>
      <c r="H97" s="28">
        <f>VLOOKUP(B97,'03_COMPOSIÇÕES'!A:G,7,0)</f>
        <v>30.299123416</v>
      </c>
      <c r="I97" s="201">
        <f t="shared" si="41"/>
        <v>33028.365983999996</v>
      </c>
      <c r="J97" s="201">
        <f t="shared" si="42"/>
        <v>9964.7757090540799</v>
      </c>
      <c r="K97" s="201">
        <f t="shared" si="43"/>
        <v>38349.235744022393</v>
      </c>
      <c r="L97" s="201">
        <f t="shared" si="44"/>
        <v>12203.86081087853</v>
      </c>
      <c r="M97" s="201">
        <f t="shared" si="45"/>
        <v>50553.096554900927</v>
      </c>
    </row>
    <row r="98" spans="1:13" ht="51.75">
      <c r="A98" s="199" t="s">
        <v>1117</v>
      </c>
      <c r="B98" s="200" t="s">
        <v>431</v>
      </c>
      <c r="C98" s="226" t="s">
        <v>432</v>
      </c>
      <c r="D98" s="202" t="s">
        <v>46</v>
      </c>
      <c r="E98" s="202" t="s">
        <v>53</v>
      </c>
      <c r="F98" s="203">
        <v>41.81</v>
      </c>
      <c r="G98" s="28">
        <f>VLOOKUP(B98,'03_COMPOSIÇÕES'!A:G,6,0)</f>
        <v>176.49208199999998</v>
      </c>
      <c r="H98" s="28">
        <f>VLOOKUP(B98,'03_COMPOSIÇÕES'!A:G,7,0)</f>
        <v>17.615506330799999</v>
      </c>
      <c r="I98" s="201">
        <f t="shared" si="41"/>
        <v>7379.1339484199998</v>
      </c>
      <c r="J98" s="201">
        <f t="shared" si="42"/>
        <v>736.50431969074805</v>
      </c>
      <c r="K98" s="201">
        <f t="shared" si="43"/>
        <v>8567.9124275104623</v>
      </c>
      <c r="L98" s="201">
        <f t="shared" si="44"/>
        <v>901.99684032525909</v>
      </c>
      <c r="M98" s="201">
        <f t="shared" si="45"/>
        <v>9469.909267835721</v>
      </c>
    </row>
    <row r="99" spans="1:13">
      <c r="A99" s="199"/>
      <c r="B99" s="200"/>
      <c r="C99" s="226"/>
      <c r="D99" s="202"/>
      <c r="E99" s="202"/>
      <c r="F99" s="203"/>
      <c r="G99" s="201"/>
      <c r="H99" s="201"/>
      <c r="I99" s="201"/>
      <c r="J99" s="201"/>
      <c r="K99" s="201"/>
      <c r="L99" s="201"/>
      <c r="M99" s="201"/>
    </row>
    <row r="100" spans="1:13">
      <c r="A100" s="200">
        <v>7</v>
      </c>
      <c r="B100" s="200"/>
      <c r="C100" s="226" t="s">
        <v>778</v>
      </c>
      <c r="D100" s="202"/>
      <c r="E100" s="202"/>
      <c r="F100" s="203"/>
      <c r="G100" s="201"/>
      <c r="H100" s="201"/>
      <c r="I100" s="201">
        <f t="shared" ref="I100:M100" si="46">SUBTOTAL(9,I101:I115)</f>
        <v>76069.07565781298</v>
      </c>
      <c r="J100" s="201">
        <f t="shared" si="46"/>
        <v>10474.719918722276</v>
      </c>
      <c r="K100" s="201">
        <f t="shared" si="46"/>
        <v>88323.803746286692</v>
      </c>
      <c r="L100" s="201">
        <f t="shared" si="46"/>
        <v>12828.38948445917</v>
      </c>
      <c r="M100" s="201">
        <f t="shared" si="46"/>
        <v>101152.19323074585</v>
      </c>
    </row>
    <row r="101" spans="1:13" ht="39">
      <c r="A101" s="199" t="s">
        <v>69</v>
      </c>
      <c r="B101" s="200" t="s">
        <v>779</v>
      </c>
      <c r="C101" s="226" t="s">
        <v>372</v>
      </c>
      <c r="D101" s="202" t="s">
        <v>46</v>
      </c>
      <c r="E101" s="202" t="s">
        <v>23</v>
      </c>
      <c r="F101" s="203">
        <v>5</v>
      </c>
      <c r="G101" s="28">
        <f>VLOOKUP(B101,'03_COMPOSIÇÕES'!A:G,6,0)</f>
        <v>179.19200000000001</v>
      </c>
      <c r="H101" s="28">
        <f>VLOOKUP(B101,'03_COMPOSIÇÕES'!A:G,7,0)</f>
        <v>28.892779418399996</v>
      </c>
      <c r="I101" s="201">
        <f t="shared" ref="I101:I115" si="47">$F101*$G101</f>
        <v>895.96</v>
      </c>
      <c r="J101" s="201">
        <f t="shared" ref="J101:J115" si="48">$F101*$H101</f>
        <v>144.46389709199997</v>
      </c>
      <c r="K101" s="201">
        <f t="shared" ref="K101:K115" si="49">$I101*(1+BDI_MAT)</f>
        <v>1040.299156</v>
      </c>
      <c r="L101" s="201">
        <f t="shared" ref="L101:L115" si="50">$J101*(1+BDI_MDO)</f>
        <v>176.92493476857234</v>
      </c>
      <c r="M101" s="201">
        <f t="shared" ref="M101:M115" si="51">SUM(K101:L101)</f>
        <v>1217.2240907685723</v>
      </c>
    </row>
    <row r="102" spans="1:13" ht="39">
      <c r="A102" s="199" t="s">
        <v>70</v>
      </c>
      <c r="B102" s="200" t="s">
        <v>780</v>
      </c>
      <c r="C102" s="226" t="s">
        <v>374</v>
      </c>
      <c r="D102" s="202" t="s">
        <v>46</v>
      </c>
      <c r="E102" s="202" t="s">
        <v>53</v>
      </c>
      <c r="F102" s="203">
        <v>8.34</v>
      </c>
      <c r="G102" s="28">
        <f>VLOOKUP(B102,'03_COMPOSIÇÕES'!A:G,6,0)</f>
        <v>677.4011579999999</v>
      </c>
      <c r="H102" s="28">
        <f>VLOOKUP(B102,'03_COMPOSIÇÕES'!A:G,7,0)</f>
        <v>11.5918944576</v>
      </c>
      <c r="I102" s="201">
        <f t="shared" si="47"/>
        <v>5649.5256577199989</v>
      </c>
      <c r="J102" s="201">
        <f t="shared" si="48"/>
        <v>96.676399776384002</v>
      </c>
      <c r="K102" s="201">
        <f t="shared" si="49"/>
        <v>6559.6642411786906</v>
      </c>
      <c r="L102" s="201">
        <f t="shared" si="50"/>
        <v>118.39958680613748</v>
      </c>
      <c r="M102" s="201">
        <f t="shared" si="51"/>
        <v>6678.0638279848281</v>
      </c>
    </row>
    <row r="103" spans="1:13" ht="39">
      <c r="A103" s="199" t="s">
        <v>71</v>
      </c>
      <c r="B103" s="200" t="s">
        <v>781</v>
      </c>
      <c r="C103" s="226" t="s">
        <v>376</v>
      </c>
      <c r="D103" s="202" t="s">
        <v>46</v>
      </c>
      <c r="E103" s="202" t="s">
        <v>53</v>
      </c>
      <c r="F103" s="203">
        <v>35.04</v>
      </c>
      <c r="G103" s="28">
        <f>VLOOKUP(B103,'03_COMPOSIÇÕES'!A:G,6,0)</f>
        <v>682.24806908699986</v>
      </c>
      <c r="H103" s="28">
        <f>VLOOKUP(B103,'03_COMPOSIÇÕES'!A:G,7,0)</f>
        <v>30.624852412400003</v>
      </c>
      <c r="I103" s="201">
        <f t="shared" si="47"/>
        <v>23905.972340808476</v>
      </c>
      <c r="J103" s="201">
        <f t="shared" si="48"/>
        <v>1073.094828530496</v>
      </c>
      <c r="K103" s="201">
        <f t="shared" si="49"/>
        <v>27757.22448491272</v>
      </c>
      <c r="L103" s="201">
        <f t="shared" si="50"/>
        <v>1314.2192365012984</v>
      </c>
      <c r="M103" s="201">
        <f t="shared" si="51"/>
        <v>29071.44372141402</v>
      </c>
    </row>
    <row r="104" spans="1:13" ht="51.75">
      <c r="A104" s="199" t="s">
        <v>1118</v>
      </c>
      <c r="B104" s="200" t="s">
        <v>782</v>
      </c>
      <c r="C104" s="226" t="s">
        <v>783</v>
      </c>
      <c r="D104" s="202" t="s">
        <v>46</v>
      </c>
      <c r="E104" s="202" t="s">
        <v>53</v>
      </c>
      <c r="F104" s="203">
        <v>1.44</v>
      </c>
      <c r="G104" s="28">
        <f>VLOOKUP(B104,'03_COMPOSIÇÕES'!A:G,6,0)</f>
        <v>798.28338351699995</v>
      </c>
      <c r="H104" s="28">
        <f>VLOOKUP(B104,'03_COMPOSIÇÕES'!A:G,7,0)</f>
        <v>22.496995096400003</v>
      </c>
      <c r="I104" s="201">
        <f t="shared" si="47"/>
        <v>1149.52807226448</v>
      </c>
      <c r="J104" s="201">
        <f t="shared" si="48"/>
        <v>32.395672938816006</v>
      </c>
      <c r="K104" s="201">
        <f t="shared" si="49"/>
        <v>1334.7170447062877</v>
      </c>
      <c r="L104" s="201">
        <f t="shared" si="50"/>
        <v>39.67498064816796</v>
      </c>
      <c r="M104" s="201">
        <f t="shared" si="51"/>
        <v>1374.3920253544557</v>
      </c>
    </row>
    <row r="105" spans="1:13" ht="64.5">
      <c r="A105" s="199" t="s">
        <v>1119</v>
      </c>
      <c r="B105" s="200" t="s">
        <v>784</v>
      </c>
      <c r="C105" s="226" t="s">
        <v>373</v>
      </c>
      <c r="D105" s="202" t="s">
        <v>46</v>
      </c>
      <c r="E105" s="202" t="s">
        <v>23</v>
      </c>
      <c r="F105" s="203">
        <v>21</v>
      </c>
      <c r="G105" s="28">
        <f>VLOOKUP(B105,'03_COMPOSIÇÕES'!A:G,6,0)</f>
        <v>927.26870338000003</v>
      </c>
      <c r="H105" s="28">
        <f>VLOOKUP(B105,'03_COMPOSIÇÕES'!A:G,7,0)</f>
        <v>236.12511066792001</v>
      </c>
      <c r="I105" s="201">
        <f t="shared" si="47"/>
        <v>19472.642770980001</v>
      </c>
      <c r="J105" s="201">
        <f t="shared" si="48"/>
        <v>4958.6273240263199</v>
      </c>
      <c r="K105" s="201">
        <f t="shared" si="49"/>
        <v>22609.685521384879</v>
      </c>
      <c r="L105" s="201">
        <f t="shared" si="50"/>
        <v>6072.8308837350332</v>
      </c>
      <c r="M105" s="201">
        <f t="shared" si="51"/>
        <v>28682.516405119914</v>
      </c>
    </row>
    <row r="106" spans="1:13" ht="26.25">
      <c r="A106" s="199" t="s">
        <v>1120</v>
      </c>
      <c r="B106" s="200" t="s">
        <v>785</v>
      </c>
      <c r="C106" s="226" t="s">
        <v>405</v>
      </c>
      <c r="D106" s="202" t="s">
        <v>46</v>
      </c>
      <c r="E106" s="202" t="s">
        <v>23</v>
      </c>
      <c r="F106" s="203">
        <v>2</v>
      </c>
      <c r="G106" s="28">
        <f>VLOOKUP(B106,'03_COMPOSIÇÕES'!A:G,6,0)</f>
        <v>314.74380600000006</v>
      </c>
      <c r="H106" s="28">
        <f>VLOOKUP(B106,'03_COMPOSIÇÕES'!A:G,7,0)</f>
        <v>26.099592258399998</v>
      </c>
      <c r="I106" s="201">
        <f t="shared" si="47"/>
        <v>629.48761200000013</v>
      </c>
      <c r="J106" s="201">
        <f t="shared" si="48"/>
        <v>52.199184516799995</v>
      </c>
      <c r="K106" s="201">
        <f t="shared" si="49"/>
        <v>730.89806629320015</v>
      </c>
      <c r="L106" s="201">
        <f t="shared" si="50"/>
        <v>63.928341277724947</v>
      </c>
      <c r="M106" s="201">
        <f t="shared" si="51"/>
        <v>794.82640757092508</v>
      </c>
    </row>
    <row r="107" spans="1:13" ht="39">
      <c r="A107" s="199" t="s">
        <v>1121</v>
      </c>
      <c r="B107" s="200" t="s">
        <v>786</v>
      </c>
      <c r="C107" s="226" t="s">
        <v>421</v>
      </c>
      <c r="D107" s="202" t="s">
        <v>46</v>
      </c>
      <c r="E107" s="202" t="s">
        <v>65</v>
      </c>
      <c r="F107" s="203">
        <v>42</v>
      </c>
      <c r="G107" s="28">
        <f>VLOOKUP(B107,'03_COMPOSIÇÕES'!A:G,6,0)</f>
        <v>156.11711094078004</v>
      </c>
      <c r="H107" s="28">
        <f>VLOOKUP(B107,'03_COMPOSIÇÕES'!A:G,7,0)</f>
        <v>19.822013022059998</v>
      </c>
      <c r="I107" s="201">
        <f t="shared" si="47"/>
        <v>6556.9186595127612</v>
      </c>
      <c r="J107" s="201">
        <f t="shared" si="48"/>
        <v>832.52454692651997</v>
      </c>
      <c r="K107" s="201">
        <f t="shared" si="49"/>
        <v>7613.2382555602671</v>
      </c>
      <c r="L107" s="201">
        <f t="shared" si="50"/>
        <v>1019.5928126209089</v>
      </c>
      <c r="M107" s="201">
        <f t="shared" si="51"/>
        <v>8632.8310681811763</v>
      </c>
    </row>
    <row r="108" spans="1:13" ht="26.25">
      <c r="A108" s="199" t="s">
        <v>1122</v>
      </c>
      <c r="B108" s="200" t="s">
        <v>787</v>
      </c>
      <c r="C108" s="226" t="s">
        <v>375</v>
      </c>
      <c r="D108" s="202" t="s">
        <v>46</v>
      </c>
      <c r="E108" s="202" t="s">
        <v>23</v>
      </c>
      <c r="F108" s="203">
        <v>1</v>
      </c>
      <c r="G108" s="28">
        <f>VLOOKUP(B108,'03_COMPOSIÇÕES'!A:G,6,0)</f>
        <v>822.36734000000001</v>
      </c>
      <c r="H108" s="28">
        <f>VLOOKUP(B108,'03_COMPOSIÇÕES'!A:G,7,0)</f>
        <v>65.194088063999999</v>
      </c>
      <c r="I108" s="201">
        <f t="shared" si="47"/>
        <v>822.36734000000001</v>
      </c>
      <c r="J108" s="201">
        <f t="shared" si="48"/>
        <v>65.194088063999999</v>
      </c>
      <c r="K108" s="201">
        <f t="shared" si="49"/>
        <v>954.85071847400002</v>
      </c>
      <c r="L108" s="201">
        <f t="shared" si="50"/>
        <v>79.843199651980797</v>
      </c>
      <c r="M108" s="201">
        <f t="shared" si="51"/>
        <v>1034.6939181259809</v>
      </c>
    </row>
    <row r="109" spans="1:13" ht="26.25">
      <c r="A109" s="199" t="s">
        <v>1123</v>
      </c>
      <c r="B109" s="200" t="s">
        <v>788</v>
      </c>
      <c r="C109" s="226" t="s">
        <v>657</v>
      </c>
      <c r="D109" s="202" t="s">
        <v>46</v>
      </c>
      <c r="E109" s="202" t="s">
        <v>53</v>
      </c>
      <c r="F109" s="203">
        <v>13.5</v>
      </c>
      <c r="G109" s="28">
        <f>VLOOKUP(B109,'03_COMPOSIÇÕES'!A:G,6,0)</f>
        <v>331.04759934056</v>
      </c>
      <c r="H109" s="28">
        <f>VLOOKUP(B109,'03_COMPOSIÇÕES'!A:G,7,0)</f>
        <v>47.159264473600004</v>
      </c>
      <c r="I109" s="201">
        <f t="shared" si="47"/>
        <v>4469.1425910975604</v>
      </c>
      <c r="J109" s="201">
        <f t="shared" si="48"/>
        <v>636.6500703936</v>
      </c>
      <c r="K109" s="201">
        <f t="shared" si="49"/>
        <v>5189.1214625233779</v>
      </c>
      <c r="L109" s="201">
        <f t="shared" si="50"/>
        <v>779.70534121104185</v>
      </c>
      <c r="M109" s="201">
        <f t="shared" si="51"/>
        <v>5968.8268037344196</v>
      </c>
    </row>
    <row r="110" spans="1:13" ht="26.25">
      <c r="A110" s="199" t="s">
        <v>1124</v>
      </c>
      <c r="B110" s="200" t="s">
        <v>789</v>
      </c>
      <c r="C110" s="226" t="s">
        <v>579</v>
      </c>
      <c r="D110" s="202" t="s">
        <v>46</v>
      </c>
      <c r="E110" s="202" t="s">
        <v>65</v>
      </c>
      <c r="F110" s="203">
        <v>78.8</v>
      </c>
      <c r="G110" s="28">
        <f>VLOOKUP(B110,'03_COMPOSIÇÕES'!A:G,6,0)</f>
        <v>36.92058393256</v>
      </c>
      <c r="H110" s="28">
        <f>VLOOKUP(B110,'03_COMPOSIÇÕES'!A:G,7,0)</f>
        <v>15.747062873830002</v>
      </c>
      <c r="I110" s="201">
        <f t="shared" si="47"/>
        <v>2909.3420138857277</v>
      </c>
      <c r="J110" s="201">
        <f t="shared" si="48"/>
        <v>1240.8685544578041</v>
      </c>
      <c r="K110" s="201">
        <f t="shared" si="49"/>
        <v>3378.0370123227185</v>
      </c>
      <c r="L110" s="201">
        <f t="shared" si="50"/>
        <v>1519.6917186444725</v>
      </c>
      <c r="M110" s="201">
        <f t="shared" si="51"/>
        <v>4897.728730967191</v>
      </c>
    </row>
    <row r="111" spans="1:13" ht="26.25">
      <c r="A111" s="199" t="s">
        <v>1125</v>
      </c>
      <c r="B111" s="200" t="s">
        <v>790</v>
      </c>
      <c r="C111" s="226" t="s">
        <v>580</v>
      </c>
      <c r="D111" s="202" t="s">
        <v>46</v>
      </c>
      <c r="E111" s="202" t="s">
        <v>65</v>
      </c>
      <c r="F111" s="203">
        <v>42.4</v>
      </c>
      <c r="G111" s="28">
        <f>VLOOKUP(B111,'03_COMPOSIÇÕES'!A:G,6,0)</f>
        <v>30.561267056399998</v>
      </c>
      <c r="H111" s="28">
        <f>VLOOKUP(B111,'03_COMPOSIÇÕES'!A:G,7,0)</f>
        <v>9.9350152361999999</v>
      </c>
      <c r="I111" s="201">
        <f t="shared" si="47"/>
        <v>1295.7977231913599</v>
      </c>
      <c r="J111" s="201">
        <f t="shared" si="48"/>
        <v>421.24464601488</v>
      </c>
      <c r="K111" s="201">
        <f t="shared" si="49"/>
        <v>1504.550736397488</v>
      </c>
      <c r="L111" s="201">
        <f t="shared" si="50"/>
        <v>515.89831797442355</v>
      </c>
      <c r="M111" s="201">
        <f t="shared" si="51"/>
        <v>2020.4490543719116</v>
      </c>
    </row>
    <row r="112" spans="1:13">
      <c r="A112" s="199" t="s">
        <v>1126</v>
      </c>
      <c r="B112" s="200" t="s">
        <v>791</v>
      </c>
      <c r="C112" s="226" t="s">
        <v>792</v>
      </c>
      <c r="D112" s="202" t="s">
        <v>46</v>
      </c>
      <c r="E112" s="202" t="s">
        <v>65</v>
      </c>
      <c r="F112" s="203">
        <v>128.4</v>
      </c>
      <c r="G112" s="28">
        <f>VLOOKUP(B112,'03_COMPOSIÇÕES'!A:G,6,0)</f>
        <v>2.5179589279800001</v>
      </c>
      <c r="H112" s="28">
        <f>VLOOKUP(B112,'03_COMPOSIÇÕES'!A:G,7,0)</f>
        <v>2.60515344534</v>
      </c>
      <c r="I112" s="201">
        <f t="shared" si="47"/>
        <v>323.30592635263201</v>
      </c>
      <c r="J112" s="201">
        <f t="shared" si="48"/>
        <v>334.501702381656</v>
      </c>
      <c r="K112" s="201">
        <f t="shared" si="49"/>
        <v>375.39051108804102</v>
      </c>
      <c r="L112" s="201">
        <f t="shared" si="50"/>
        <v>409.66423490681404</v>
      </c>
      <c r="M112" s="201">
        <f t="shared" si="51"/>
        <v>785.05474599485501</v>
      </c>
    </row>
    <row r="113" spans="1:15" ht="39">
      <c r="A113" s="199" t="s">
        <v>1127</v>
      </c>
      <c r="B113" s="200" t="s">
        <v>793</v>
      </c>
      <c r="C113" s="226" t="s">
        <v>794</v>
      </c>
      <c r="D113" s="202" t="s">
        <v>46</v>
      </c>
      <c r="E113" s="202" t="s">
        <v>23</v>
      </c>
      <c r="F113" s="203">
        <v>1</v>
      </c>
      <c r="G113" s="28">
        <f>VLOOKUP(B113,'03_COMPOSIÇÕES'!A:G,6,0)</f>
        <v>3982.2870000000007</v>
      </c>
      <c r="H113" s="28">
        <f>VLOOKUP(B113,'03_COMPOSIÇÕES'!A:G,7,0)</f>
        <v>229.48758171200001</v>
      </c>
      <c r="I113" s="201">
        <f t="shared" si="47"/>
        <v>3982.2870000000007</v>
      </c>
      <c r="J113" s="201">
        <f t="shared" si="48"/>
        <v>229.48758171200001</v>
      </c>
      <c r="K113" s="201">
        <f t="shared" si="49"/>
        <v>4623.8334357000012</v>
      </c>
      <c r="L113" s="201">
        <f t="shared" si="50"/>
        <v>281.05344132268641</v>
      </c>
      <c r="M113" s="201">
        <f t="shared" si="51"/>
        <v>4904.8868770226873</v>
      </c>
    </row>
    <row r="114" spans="1:15">
      <c r="A114" s="199" t="s">
        <v>1128</v>
      </c>
      <c r="B114" s="200" t="s">
        <v>795</v>
      </c>
      <c r="C114" s="226" t="s">
        <v>796</v>
      </c>
      <c r="D114" s="202" t="s">
        <v>46</v>
      </c>
      <c r="E114" s="202" t="s">
        <v>53</v>
      </c>
      <c r="F114" s="203">
        <v>40.26</v>
      </c>
      <c r="G114" s="28">
        <f>VLOOKUP(B114,'03_COMPOSIÇÕES'!A:G,6,0)</f>
        <v>72.732500000000002</v>
      </c>
      <c r="H114" s="28">
        <f>VLOOKUP(B114,'03_COMPOSIÇÕES'!A:G,7,0)</f>
        <v>8.7401253500000013</v>
      </c>
      <c r="I114" s="201">
        <f t="shared" si="47"/>
        <v>2928.21045</v>
      </c>
      <c r="J114" s="201">
        <f t="shared" si="48"/>
        <v>351.87744659100002</v>
      </c>
      <c r="K114" s="201">
        <f t="shared" si="49"/>
        <v>3399.9451534949999</v>
      </c>
      <c r="L114" s="201">
        <f t="shared" si="50"/>
        <v>430.94430883999769</v>
      </c>
      <c r="M114" s="201">
        <f t="shared" si="51"/>
        <v>3830.8894623349975</v>
      </c>
    </row>
    <row r="115" spans="1:15">
      <c r="A115" s="199" t="s">
        <v>1129</v>
      </c>
      <c r="B115" s="200" t="s">
        <v>797</v>
      </c>
      <c r="C115" s="226" t="s">
        <v>798</v>
      </c>
      <c r="D115" s="202" t="s">
        <v>46</v>
      </c>
      <c r="E115" s="202" t="s">
        <v>23</v>
      </c>
      <c r="F115" s="203">
        <v>1</v>
      </c>
      <c r="G115" s="28">
        <f>VLOOKUP(B115,'03_COMPOSIÇÕES'!A:G,6,0)</f>
        <v>1078.5875000000001</v>
      </c>
      <c r="H115" s="28">
        <f>VLOOKUP(B115,'03_COMPOSIÇÕES'!A:G,7,0)</f>
        <v>4.9139753000000006</v>
      </c>
      <c r="I115" s="201">
        <f t="shared" si="47"/>
        <v>1078.5875000000001</v>
      </c>
      <c r="J115" s="201">
        <f t="shared" si="48"/>
        <v>4.9139753000000006</v>
      </c>
      <c r="K115" s="201">
        <f t="shared" si="49"/>
        <v>1252.3479462500002</v>
      </c>
      <c r="L115" s="201">
        <f t="shared" si="50"/>
        <v>6.0181455499099998</v>
      </c>
      <c r="M115" s="201">
        <f t="shared" si="51"/>
        <v>1258.3660917999102</v>
      </c>
    </row>
    <row r="116" spans="1:15">
      <c r="A116" s="199"/>
      <c r="B116" s="200"/>
      <c r="C116" s="226"/>
      <c r="D116" s="202"/>
      <c r="E116" s="202"/>
      <c r="F116" s="203"/>
      <c r="G116" s="201"/>
      <c r="H116" s="201"/>
      <c r="I116" s="201"/>
      <c r="J116" s="201"/>
      <c r="K116" s="201"/>
      <c r="L116" s="201"/>
      <c r="M116" s="201"/>
    </row>
    <row r="117" spans="1:15">
      <c r="A117" s="200">
        <v>8</v>
      </c>
      <c r="B117" s="200"/>
      <c r="C117" s="226" t="s">
        <v>799</v>
      </c>
      <c r="D117" s="202"/>
      <c r="E117" s="202"/>
      <c r="F117" s="203"/>
      <c r="G117" s="201"/>
      <c r="H117" s="201"/>
      <c r="I117" s="201">
        <f t="shared" ref="I117:M117" si="52">SUBTOTAL(9,I118:I134)</f>
        <v>138060.59765095336</v>
      </c>
      <c r="J117" s="201">
        <f t="shared" si="52"/>
        <v>28376.371800600788</v>
      </c>
      <c r="K117" s="201">
        <f t="shared" si="52"/>
        <v>160302.15993252196</v>
      </c>
      <c r="L117" s="201">
        <f t="shared" si="52"/>
        <v>34752.542544195785</v>
      </c>
      <c r="M117" s="201">
        <f t="shared" si="52"/>
        <v>195054.70247671776</v>
      </c>
    </row>
    <row r="118" spans="1:15" ht="51.75">
      <c r="A118" s="199" t="s">
        <v>77</v>
      </c>
      <c r="B118" s="200" t="s">
        <v>800</v>
      </c>
      <c r="C118" s="226" t="s">
        <v>420</v>
      </c>
      <c r="D118" s="202" t="s">
        <v>46</v>
      </c>
      <c r="E118" s="202" t="s">
        <v>53</v>
      </c>
      <c r="F118" s="203">
        <v>374.17</v>
      </c>
      <c r="G118" s="28">
        <f>VLOOKUP(B118,'03_COMPOSIÇÕES'!A:G,6,0)</f>
        <v>40.975933104999996</v>
      </c>
      <c r="H118" s="28">
        <f>VLOOKUP(B118,'03_COMPOSIÇÕES'!A:G,7,0)</f>
        <v>13.318758058589999</v>
      </c>
      <c r="I118" s="201">
        <f t="shared" ref="I118:I134" si="53">$F118*$G118</f>
        <v>15331.964889897848</v>
      </c>
      <c r="J118" s="201">
        <f t="shared" ref="J118:J134" si="54">$F118*$H118</f>
        <v>4983.4797027826207</v>
      </c>
      <c r="K118" s="201">
        <f t="shared" ref="K118:K134" si="55">$I118*(1+BDI_MAT)</f>
        <v>17801.944433660392</v>
      </c>
      <c r="L118" s="201">
        <f t="shared" ref="L118:L134" si="56">$J118*(1+BDI_MDO)</f>
        <v>6103.2675919978747</v>
      </c>
      <c r="M118" s="201">
        <f t="shared" ref="M118:M134" si="57">SUM(K118:L118)</f>
        <v>23905.212025658268</v>
      </c>
      <c r="O118">
        <f>(K118+K123+K124+K125+K126+K121+K128+K127)/K117</f>
        <v>0.369027364356248</v>
      </c>
    </row>
    <row r="119" spans="1:15" ht="26.25">
      <c r="A119" s="199" t="s">
        <v>78</v>
      </c>
      <c r="B119" s="200" t="s">
        <v>801</v>
      </c>
      <c r="C119" s="226" t="s">
        <v>662</v>
      </c>
      <c r="D119" s="202" t="s">
        <v>46</v>
      </c>
      <c r="E119" s="202" t="s">
        <v>65</v>
      </c>
      <c r="F119" s="203">
        <v>248.48</v>
      </c>
      <c r="G119" s="28">
        <f>VLOOKUP(B119,'03_COMPOSIÇÕES'!A:G,6,0)</f>
        <v>8.8297829999999973</v>
      </c>
      <c r="H119" s="28">
        <f>VLOOKUP(B119,'03_COMPOSIÇÕES'!A:G,7,0)</f>
        <v>2.52198325156</v>
      </c>
      <c r="I119" s="201">
        <f t="shared" si="53"/>
        <v>2194.0244798399995</v>
      </c>
      <c r="J119" s="201">
        <f t="shared" si="54"/>
        <v>626.66239834762882</v>
      </c>
      <c r="K119" s="201">
        <f t="shared" si="55"/>
        <v>2547.4818235422235</v>
      </c>
      <c r="L119" s="201">
        <f t="shared" si="56"/>
        <v>767.47343925634095</v>
      </c>
      <c r="M119" s="201">
        <f t="shared" si="57"/>
        <v>3314.9552627985645</v>
      </c>
    </row>
    <row r="120" spans="1:15" ht="51.75">
      <c r="A120" s="199" t="s">
        <v>480</v>
      </c>
      <c r="B120" s="200" t="s">
        <v>802</v>
      </c>
      <c r="C120" s="226" t="s">
        <v>549</v>
      </c>
      <c r="D120" s="202" t="s">
        <v>46</v>
      </c>
      <c r="E120" s="202" t="s">
        <v>65</v>
      </c>
      <c r="F120" s="203">
        <v>86.12</v>
      </c>
      <c r="G120" s="28">
        <f>VLOOKUP(B120,'03_COMPOSIÇÕES'!A:G,6,0)</f>
        <v>31.45475566</v>
      </c>
      <c r="H120" s="28">
        <f>VLOOKUP(B120,'03_COMPOSIÇÕES'!A:G,7,0)</f>
        <v>7.7726848799999999</v>
      </c>
      <c r="I120" s="201">
        <f t="shared" si="53"/>
        <v>2708.8835574392001</v>
      </c>
      <c r="J120" s="201">
        <f t="shared" si="54"/>
        <v>669.38362186560005</v>
      </c>
      <c r="K120" s="201">
        <f t="shared" si="55"/>
        <v>3145.2846985426554</v>
      </c>
      <c r="L120" s="201">
        <f t="shared" si="56"/>
        <v>819.79412169880027</v>
      </c>
      <c r="M120" s="201">
        <f t="shared" si="57"/>
        <v>3965.0788202414556</v>
      </c>
      <c r="O120">
        <f>K131/K117</f>
        <v>0.24752066780470672</v>
      </c>
    </row>
    <row r="121" spans="1:15" ht="39">
      <c r="A121" s="199" t="s">
        <v>481</v>
      </c>
      <c r="B121" s="200" t="s">
        <v>803</v>
      </c>
      <c r="C121" s="226" t="s">
        <v>663</v>
      </c>
      <c r="D121" s="202" t="s">
        <v>46</v>
      </c>
      <c r="E121" s="202" t="s">
        <v>53</v>
      </c>
      <c r="F121" s="203">
        <v>344.36</v>
      </c>
      <c r="G121" s="28">
        <f>VLOOKUP(B121,'03_COMPOSIÇÕES'!A:G,6,0)</f>
        <v>77.467988535459995</v>
      </c>
      <c r="H121" s="28">
        <f>VLOOKUP(B121,'03_COMPOSIÇÕES'!A:G,7,0)</f>
        <v>17.730970329910001</v>
      </c>
      <c r="I121" s="201">
        <f t="shared" si="53"/>
        <v>26676.876532071004</v>
      </c>
      <c r="J121" s="201">
        <f t="shared" si="54"/>
        <v>6105.8369428078086</v>
      </c>
      <c r="K121" s="201">
        <f t="shared" si="55"/>
        <v>30974.521341387644</v>
      </c>
      <c r="L121" s="201">
        <f t="shared" si="56"/>
        <v>7477.8185038567226</v>
      </c>
      <c r="M121" s="201">
        <f t="shared" si="57"/>
        <v>38452.339845244365</v>
      </c>
      <c r="O121">
        <f>K120/K117</f>
        <v>1.9620975162571986E-2</v>
      </c>
    </row>
    <row r="122" spans="1:15" ht="39">
      <c r="A122" s="199" t="s">
        <v>482</v>
      </c>
      <c r="B122" s="200" t="s">
        <v>804</v>
      </c>
      <c r="C122" s="226" t="s">
        <v>553</v>
      </c>
      <c r="D122" s="202" t="s">
        <v>46</v>
      </c>
      <c r="E122" s="202" t="s">
        <v>58</v>
      </c>
      <c r="F122" s="203">
        <v>9.39</v>
      </c>
      <c r="G122" s="28">
        <f>VLOOKUP(B122,'03_COMPOSIÇÕES'!A:G,6,0)</f>
        <v>155.32827710793998</v>
      </c>
      <c r="H122" s="28">
        <f>VLOOKUP(B122,'03_COMPOSIÇÕES'!A:G,7,0)</f>
        <v>45.571581023999997</v>
      </c>
      <c r="I122" s="201">
        <f t="shared" si="53"/>
        <v>1458.5325220435566</v>
      </c>
      <c r="J122" s="201">
        <f t="shared" si="54"/>
        <v>427.91714581536002</v>
      </c>
      <c r="K122" s="201">
        <f t="shared" si="55"/>
        <v>1693.5021113447735</v>
      </c>
      <c r="L122" s="201">
        <f t="shared" si="56"/>
        <v>524.07012848007139</v>
      </c>
      <c r="M122" s="201">
        <f t="shared" si="57"/>
        <v>2217.5722398248449</v>
      </c>
    </row>
    <row r="123" spans="1:15" ht="39">
      <c r="A123" s="199" t="s">
        <v>483</v>
      </c>
      <c r="B123" s="200" t="s">
        <v>805</v>
      </c>
      <c r="C123" s="226" t="s">
        <v>378</v>
      </c>
      <c r="D123" s="202" t="s">
        <v>46</v>
      </c>
      <c r="E123" s="202" t="s">
        <v>53</v>
      </c>
      <c r="F123" s="203">
        <v>718.53</v>
      </c>
      <c r="G123" s="28">
        <f>VLOOKUP(B123,'03_COMPOSIÇÕES'!A:G,6,0)</f>
        <v>0.26092535967999997</v>
      </c>
      <c r="H123" s="28">
        <f>VLOOKUP(B123,'03_COMPOSIÇÕES'!A:G,7,0)</f>
        <v>0.48600950400000009</v>
      </c>
      <c r="I123" s="201">
        <f t="shared" si="53"/>
        <v>187.48269869087036</v>
      </c>
      <c r="J123" s="201">
        <f t="shared" si="54"/>
        <v>349.21240890912003</v>
      </c>
      <c r="K123" s="201">
        <f t="shared" si="55"/>
        <v>217.68616144996957</v>
      </c>
      <c r="L123" s="201">
        <f t="shared" si="56"/>
        <v>427.68043719099927</v>
      </c>
      <c r="M123" s="201">
        <f t="shared" si="57"/>
        <v>645.36659864096885</v>
      </c>
    </row>
    <row r="124" spans="1:15" ht="39">
      <c r="A124" s="199" t="s">
        <v>1130</v>
      </c>
      <c r="B124" s="200" t="s">
        <v>461</v>
      </c>
      <c r="C124" s="226" t="s">
        <v>462</v>
      </c>
      <c r="D124" s="202" t="s">
        <v>46</v>
      </c>
      <c r="E124" s="202" t="s">
        <v>53</v>
      </c>
      <c r="F124" s="203">
        <v>33.04</v>
      </c>
      <c r="G124" s="28">
        <f>VLOOKUP(B124,'03_COMPOSIÇÕES'!A:G,6,0)</f>
        <v>141.67348699999999</v>
      </c>
      <c r="H124" s="28">
        <f>VLOOKUP(B124,'03_COMPOSIÇÕES'!A:G,7,0)</f>
        <v>39.212199849359997</v>
      </c>
      <c r="I124" s="201">
        <f t="shared" si="53"/>
        <v>4680.89201048</v>
      </c>
      <c r="J124" s="201">
        <f t="shared" si="54"/>
        <v>1295.5710830228543</v>
      </c>
      <c r="K124" s="201">
        <f t="shared" si="55"/>
        <v>5434.9837133683277</v>
      </c>
      <c r="L124" s="201">
        <f t="shared" si="56"/>
        <v>1586.6859053780895</v>
      </c>
      <c r="M124" s="201">
        <f t="shared" si="57"/>
        <v>7021.6696187464167</v>
      </c>
    </row>
    <row r="125" spans="1:15" ht="26.25">
      <c r="A125" s="199" t="s">
        <v>1131</v>
      </c>
      <c r="B125" s="200" t="s">
        <v>759</v>
      </c>
      <c r="C125" s="226" t="s">
        <v>581</v>
      </c>
      <c r="D125" s="202" t="s">
        <v>46</v>
      </c>
      <c r="E125" s="202" t="s">
        <v>53</v>
      </c>
      <c r="F125" s="203">
        <v>86.18</v>
      </c>
      <c r="G125" s="28">
        <f>VLOOKUP(B125,'03_COMPOSIÇÕES'!A:G,6,0)</f>
        <v>17.349608</v>
      </c>
      <c r="H125" s="28">
        <f>VLOOKUP(B125,'03_COMPOSIÇÕES'!A:G,7,0)</f>
        <v>15.947962793639999</v>
      </c>
      <c r="I125" s="201">
        <f t="shared" si="53"/>
        <v>1495.1892174400002</v>
      </c>
      <c r="J125" s="201">
        <f t="shared" si="54"/>
        <v>1374.3954335558951</v>
      </c>
      <c r="K125" s="201">
        <f t="shared" si="55"/>
        <v>1736.0642003695843</v>
      </c>
      <c r="L125" s="201">
        <f t="shared" si="56"/>
        <v>1683.2220874759046</v>
      </c>
      <c r="M125" s="201">
        <f t="shared" si="57"/>
        <v>3419.2862878454889</v>
      </c>
    </row>
    <row r="126" spans="1:15" ht="26.25">
      <c r="A126" s="199" t="s">
        <v>1132</v>
      </c>
      <c r="B126" s="200" t="s">
        <v>725</v>
      </c>
      <c r="C126" s="226" t="s">
        <v>583</v>
      </c>
      <c r="D126" s="202" t="s">
        <v>46</v>
      </c>
      <c r="E126" s="202" t="s">
        <v>53</v>
      </c>
      <c r="F126" s="203">
        <v>49.28</v>
      </c>
      <c r="G126" s="28">
        <f>VLOOKUP(B126,'03_COMPOSIÇÕES'!A:G,6,0)</f>
        <v>30.617547000000002</v>
      </c>
      <c r="H126" s="28">
        <f>VLOOKUP(B126,'03_COMPOSIÇÕES'!A:G,7,0)</f>
        <v>11.352047781780001</v>
      </c>
      <c r="I126" s="201">
        <f t="shared" si="53"/>
        <v>1508.83271616</v>
      </c>
      <c r="J126" s="201">
        <f t="shared" si="54"/>
        <v>559.42891468611845</v>
      </c>
      <c r="K126" s="201">
        <f t="shared" si="55"/>
        <v>1751.9056667333762</v>
      </c>
      <c r="L126" s="201">
        <f t="shared" si="56"/>
        <v>685.13259181608919</v>
      </c>
      <c r="M126" s="201">
        <f t="shared" si="57"/>
        <v>2437.0382585494654</v>
      </c>
    </row>
    <row r="127" spans="1:15" ht="39">
      <c r="A127" s="199" t="s">
        <v>1133</v>
      </c>
      <c r="B127" s="200" t="s">
        <v>806</v>
      </c>
      <c r="C127" s="226" t="s">
        <v>582</v>
      </c>
      <c r="D127" s="202" t="s">
        <v>46</v>
      </c>
      <c r="E127" s="202" t="s">
        <v>23</v>
      </c>
      <c r="F127" s="203">
        <v>2</v>
      </c>
      <c r="G127" s="28">
        <f>VLOOKUP(B127,'03_COMPOSIÇÕES'!A:G,6,0)</f>
        <v>5.8572249999999997</v>
      </c>
      <c r="H127" s="28">
        <f>VLOOKUP(B127,'03_COMPOSIÇÕES'!A:G,7,0)</f>
        <v>3.5942412197399998</v>
      </c>
      <c r="I127" s="201">
        <f t="shared" si="53"/>
        <v>11.714449999999999</v>
      </c>
      <c r="J127" s="201">
        <f t="shared" si="54"/>
        <v>7.1884824394799995</v>
      </c>
      <c r="K127" s="201">
        <f t="shared" si="55"/>
        <v>13.601647894999999</v>
      </c>
      <c r="L127" s="201">
        <f t="shared" si="56"/>
        <v>8.8037344436311553</v>
      </c>
      <c r="M127" s="201">
        <f t="shared" si="57"/>
        <v>22.405382338631156</v>
      </c>
    </row>
    <row r="128" spans="1:15" ht="26.25">
      <c r="A128" s="199" t="s">
        <v>1134</v>
      </c>
      <c r="B128" s="200" t="s">
        <v>807</v>
      </c>
      <c r="C128" s="226" t="s">
        <v>584</v>
      </c>
      <c r="D128" s="202" t="s">
        <v>46</v>
      </c>
      <c r="E128" s="202" t="s">
        <v>53</v>
      </c>
      <c r="F128" s="203">
        <v>33.04</v>
      </c>
      <c r="G128" s="28">
        <f>VLOOKUP(B128,'03_COMPOSIÇÕES'!A:G,6,0)</f>
        <v>31.936621000000002</v>
      </c>
      <c r="H128" s="28">
        <f>VLOOKUP(B128,'03_COMPOSIÇÕES'!A:G,7,0)</f>
        <v>24.1547458752</v>
      </c>
      <c r="I128" s="201">
        <f t="shared" si="53"/>
        <v>1055.1859578400001</v>
      </c>
      <c r="J128" s="201">
        <f t="shared" si="54"/>
        <v>798.07280371660795</v>
      </c>
      <c r="K128" s="201">
        <f t="shared" si="55"/>
        <v>1225.1764156480242</v>
      </c>
      <c r="L128" s="201">
        <f t="shared" si="56"/>
        <v>977.39976271172964</v>
      </c>
      <c r="M128" s="201">
        <f t="shared" si="57"/>
        <v>2202.5761783597536</v>
      </c>
    </row>
    <row r="129" spans="1:15" ht="26.25">
      <c r="A129" s="199" t="s">
        <v>1135</v>
      </c>
      <c r="B129" s="200" t="s">
        <v>808</v>
      </c>
      <c r="C129" s="226" t="s">
        <v>418</v>
      </c>
      <c r="D129" s="202" t="s">
        <v>46</v>
      </c>
      <c r="E129" s="202" t="s">
        <v>65</v>
      </c>
      <c r="F129" s="203">
        <v>10.9</v>
      </c>
      <c r="G129" s="28">
        <f>VLOOKUP(B129,'03_COMPOSIÇÕES'!A:G,6,0)</f>
        <v>92.107029999999995</v>
      </c>
      <c r="H129" s="28">
        <f>VLOOKUP(B129,'03_COMPOSIÇÕES'!A:G,7,0)</f>
        <v>16.492598665599999</v>
      </c>
      <c r="I129" s="201">
        <f t="shared" si="53"/>
        <v>1003.966627</v>
      </c>
      <c r="J129" s="201">
        <f t="shared" si="54"/>
        <v>179.76932545503999</v>
      </c>
      <c r="K129" s="201">
        <f t="shared" si="55"/>
        <v>1165.7056506097001</v>
      </c>
      <c r="L129" s="201">
        <f t="shared" si="56"/>
        <v>220.16349288478744</v>
      </c>
      <c r="M129" s="201">
        <f t="shared" si="57"/>
        <v>1385.8691434944876</v>
      </c>
    </row>
    <row r="130" spans="1:15" ht="26.25">
      <c r="A130" s="199" t="s">
        <v>1136</v>
      </c>
      <c r="B130" s="200" t="s">
        <v>809</v>
      </c>
      <c r="C130" s="226" t="s">
        <v>419</v>
      </c>
      <c r="D130" s="202" t="s">
        <v>46</v>
      </c>
      <c r="E130" s="202" t="s">
        <v>53</v>
      </c>
      <c r="F130" s="203">
        <v>20.12</v>
      </c>
      <c r="G130" s="28">
        <f>VLOOKUP(B130,'03_COMPOSIÇÕES'!A:G,6,0)</f>
        <v>382.47100999999998</v>
      </c>
      <c r="H130" s="28">
        <f>VLOOKUP(B130,'03_COMPOSIÇÕES'!A:G,7,0)</f>
        <v>44.499908720000001</v>
      </c>
      <c r="I130" s="201">
        <f t="shared" si="53"/>
        <v>7695.3167211999998</v>
      </c>
      <c r="J130" s="201">
        <f t="shared" si="54"/>
        <v>895.33816344640002</v>
      </c>
      <c r="K130" s="201">
        <f t="shared" si="55"/>
        <v>8935.0322449853193</v>
      </c>
      <c r="L130" s="201">
        <f t="shared" si="56"/>
        <v>1096.520648772806</v>
      </c>
      <c r="M130" s="201">
        <f t="shared" si="57"/>
        <v>10031.552893758126</v>
      </c>
    </row>
    <row r="131" spans="1:15" ht="26.25">
      <c r="A131" s="199" t="s">
        <v>1137</v>
      </c>
      <c r="B131" s="200" t="s">
        <v>810</v>
      </c>
      <c r="C131" s="226" t="s">
        <v>811</v>
      </c>
      <c r="D131" s="202" t="s">
        <v>46</v>
      </c>
      <c r="E131" s="202" t="s">
        <v>53</v>
      </c>
      <c r="F131" s="203">
        <v>302</v>
      </c>
      <c r="G131" s="28">
        <f>VLOOKUP(B131,'03_COMPOSIÇÕES'!A:G,6,0)</f>
        <v>113.15513684795</v>
      </c>
      <c r="H131" s="28">
        <f>VLOOKUP(B131,'03_COMPOSIÇÕES'!A:G,7,0)</f>
        <v>13.145569327500001</v>
      </c>
      <c r="I131" s="201">
        <f t="shared" si="53"/>
        <v>34172.851328080898</v>
      </c>
      <c r="J131" s="201">
        <f t="shared" si="54"/>
        <v>3969.9619369050001</v>
      </c>
      <c r="K131" s="201">
        <f t="shared" si="55"/>
        <v>39678.097677034733</v>
      </c>
      <c r="L131" s="201">
        <f t="shared" si="56"/>
        <v>4862.0123841275536</v>
      </c>
      <c r="M131" s="201">
        <f t="shared" si="57"/>
        <v>44540.11006116229</v>
      </c>
      <c r="O131">
        <v>98.86</v>
      </c>
    </row>
    <row r="132" spans="1:15" ht="39">
      <c r="A132" s="199" t="s">
        <v>1138</v>
      </c>
      <c r="B132" s="200" t="s">
        <v>812</v>
      </c>
      <c r="C132" s="226" t="s">
        <v>813</v>
      </c>
      <c r="D132" s="202" t="s">
        <v>46</v>
      </c>
      <c r="E132" s="202" t="s">
        <v>53</v>
      </c>
      <c r="F132" s="203">
        <v>29.58</v>
      </c>
      <c r="G132" s="28">
        <f>VLOOKUP(B132,'03_COMPOSIÇÕES'!A:G,6,0)</f>
        <v>101.19080600000001</v>
      </c>
      <c r="H132" s="28">
        <f>VLOOKUP(B132,'03_COMPOSIÇÕES'!A:G,7,0)</f>
        <v>29.776763688960003</v>
      </c>
      <c r="I132" s="201">
        <f t="shared" si="53"/>
        <v>2993.2240414800003</v>
      </c>
      <c r="J132" s="201">
        <f t="shared" si="54"/>
        <v>880.79666991943679</v>
      </c>
      <c r="K132" s="201">
        <f t="shared" si="55"/>
        <v>3475.4324345624286</v>
      </c>
      <c r="L132" s="201">
        <f t="shared" si="56"/>
        <v>1078.7116816503342</v>
      </c>
      <c r="M132" s="201">
        <f t="shared" si="57"/>
        <v>4554.144116212763</v>
      </c>
    </row>
    <row r="133" spans="1:15" ht="39">
      <c r="A133" s="199" t="s">
        <v>1139</v>
      </c>
      <c r="B133" s="200" t="s">
        <v>814</v>
      </c>
      <c r="C133" s="226" t="s">
        <v>815</v>
      </c>
      <c r="D133" s="202" t="s">
        <v>46</v>
      </c>
      <c r="E133" s="202" t="s">
        <v>53</v>
      </c>
      <c r="F133" s="203">
        <v>344.59</v>
      </c>
      <c r="G133" s="28">
        <f>VLOOKUP(B133,'03_COMPOSIÇÕES'!A:G,6,0)</f>
        <v>96.12965100000001</v>
      </c>
      <c r="H133" s="28">
        <f>VLOOKUP(B133,'03_COMPOSIÇÕES'!A:G,7,0)</f>
        <v>14.663273075079999</v>
      </c>
      <c r="I133" s="201">
        <f t="shared" si="53"/>
        <v>33125.316438089998</v>
      </c>
      <c r="J133" s="201">
        <f t="shared" si="54"/>
        <v>5052.817268941817</v>
      </c>
      <c r="K133" s="201">
        <f t="shared" si="55"/>
        <v>38461.804916266294</v>
      </c>
      <c r="L133" s="201">
        <f t="shared" si="56"/>
        <v>6188.1853092730425</v>
      </c>
      <c r="M133" s="201">
        <f t="shared" si="57"/>
        <v>44649.990225539339</v>
      </c>
    </row>
    <row r="134" spans="1:15" ht="51.75">
      <c r="A134" s="199" t="s">
        <v>1140</v>
      </c>
      <c r="B134" s="200" t="s">
        <v>816</v>
      </c>
      <c r="C134" s="226" t="s">
        <v>817</v>
      </c>
      <c r="D134" s="202" t="s">
        <v>46</v>
      </c>
      <c r="E134" s="202" t="s">
        <v>53</v>
      </c>
      <c r="F134" s="203">
        <v>9.8000000000000007</v>
      </c>
      <c r="G134" s="28">
        <f>VLOOKUP(B134,'03_COMPOSIÇÕES'!A:G,6,0)</f>
        <v>179.62688399999999</v>
      </c>
      <c r="H134" s="28">
        <f>VLOOKUP(B134,'03_COMPOSIÇÕES'!A:G,7,0)</f>
        <v>20.46321408</v>
      </c>
      <c r="I134" s="201">
        <f t="shared" si="53"/>
        <v>1760.3434632000001</v>
      </c>
      <c r="J134" s="201">
        <f t="shared" si="54"/>
        <v>200.53949798400001</v>
      </c>
      <c r="K134" s="201">
        <f t="shared" si="55"/>
        <v>2043.9347951215202</v>
      </c>
      <c r="L134" s="201">
        <f t="shared" si="56"/>
        <v>245.60072318100478</v>
      </c>
      <c r="M134" s="201">
        <f t="shared" si="57"/>
        <v>2289.5355183025249</v>
      </c>
    </row>
    <row r="135" spans="1:15">
      <c r="A135" s="199"/>
      <c r="B135" s="200"/>
      <c r="C135" s="226"/>
      <c r="D135" s="202"/>
      <c r="E135" s="202"/>
      <c r="F135" s="203"/>
      <c r="G135" s="201"/>
      <c r="H135" s="201"/>
      <c r="I135" s="201"/>
      <c r="J135" s="201"/>
      <c r="K135" s="201"/>
      <c r="L135" s="201"/>
      <c r="M135" s="201"/>
    </row>
    <row r="136" spans="1:15">
      <c r="A136" s="200">
        <v>9</v>
      </c>
      <c r="B136" s="200"/>
      <c r="C136" s="226" t="s">
        <v>433</v>
      </c>
      <c r="D136" s="202"/>
      <c r="E136" s="202"/>
      <c r="F136" s="203"/>
      <c r="G136" s="201"/>
      <c r="H136" s="201"/>
      <c r="I136" s="201">
        <f t="shared" ref="I136:M136" si="58">SUBTOTAL(9,I137:I149)</f>
        <v>60170.742836918012</v>
      </c>
      <c r="J136" s="201">
        <f t="shared" si="58"/>
        <v>41165.91214135944</v>
      </c>
      <c r="K136" s="201">
        <f t="shared" si="58"/>
        <v>69864.249507945497</v>
      </c>
      <c r="L136" s="201">
        <f t="shared" si="58"/>
        <v>50415.892599522893</v>
      </c>
      <c r="M136" s="201">
        <f t="shared" si="58"/>
        <v>120280.14210746839</v>
      </c>
    </row>
    <row r="137" spans="1:15" ht="26.25">
      <c r="A137" s="199" t="s">
        <v>79</v>
      </c>
      <c r="B137" s="200" t="s">
        <v>818</v>
      </c>
      <c r="C137" s="226" t="s">
        <v>659</v>
      </c>
      <c r="D137" s="202" t="s">
        <v>46</v>
      </c>
      <c r="E137" s="202" t="s">
        <v>53</v>
      </c>
      <c r="F137" s="203">
        <v>387.29</v>
      </c>
      <c r="G137" s="28">
        <f>VLOOKUP(B137,'03_COMPOSIÇÕES'!A:G,6,0)</f>
        <v>4.1795711999999998</v>
      </c>
      <c r="H137" s="28">
        <f>VLOOKUP(B137,'03_COMPOSIÇÕES'!A:G,7,0)</f>
        <v>1.4264367276800001</v>
      </c>
      <c r="I137" s="201">
        <f t="shared" ref="I137:I149" si="59">$F137*$G137</f>
        <v>1618.706130048</v>
      </c>
      <c r="J137" s="201">
        <f t="shared" ref="J137:J149" si="60">$F137*$H137</f>
        <v>552.44468026318725</v>
      </c>
      <c r="K137" s="201">
        <f t="shared" ref="K137:K149" si="61">$I137*(1+BDI_MAT)</f>
        <v>1879.4796875987329</v>
      </c>
      <c r="L137" s="201">
        <f t="shared" ref="L137:L149" si="62">$J137*(1+BDI_MDO)</f>
        <v>676.57899991832539</v>
      </c>
      <c r="M137" s="201">
        <f t="shared" ref="M137:M149" si="63">SUM(K137:L137)</f>
        <v>2556.0586875170584</v>
      </c>
    </row>
    <row r="138" spans="1:15" ht="26.25">
      <c r="A138" s="199" t="s">
        <v>80</v>
      </c>
      <c r="B138" s="200" t="s">
        <v>73</v>
      </c>
      <c r="C138" s="226" t="s">
        <v>74</v>
      </c>
      <c r="D138" s="202" t="s">
        <v>46</v>
      </c>
      <c r="E138" s="202" t="s">
        <v>53</v>
      </c>
      <c r="F138" s="203">
        <v>348.63</v>
      </c>
      <c r="G138" s="28">
        <f>VLOOKUP(B138,'03_COMPOSIÇÕES'!A:G,6,0)</f>
        <v>9.0753340000000016</v>
      </c>
      <c r="H138" s="28">
        <f>VLOOKUP(B138,'03_COMPOSIÇÕES'!A:G,7,0)</f>
        <v>6.2914693856000001</v>
      </c>
      <c r="I138" s="201">
        <f t="shared" si="59"/>
        <v>3163.9336924200006</v>
      </c>
      <c r="J138" s="201">
        <f t="shared" si="60"/>
        <v>2193.3949719017282</v>
      </c>
      <c r="K138" s="201">
        <f t="shared" si="61"/>
        <v>3673.6434102688627</v>
      </c>
      <c r="L138" s="201">
        <f t="shared" si="62"/>
        <v>2686.2508220880463</v>
      </c>
      <c r="M138" s="201">
        <f t="shared" si="63"/>
        <v>6359.894232356909</v>
      </c>
    </row>
    <row r="139" spans="1:15" ht="26.25">
      <c r="A139" s="199" t="s">
        <v>81</v>
      </c>
      <c r="B139" s="200" t="s">
        <v>434</v>
      </c>
      <c r="C139" s="226" t="s">
        <v>413</v>
      </c>
      <c r="D139" s="202" t="s">
        <v>46</v>
      </c>
      <c r="E139" s="202" t="s">
        <v>53</v>
      </c>
      <c r="F139" s="203">
        <v>348.63</v>
      </c>
      <c r="G139" s="28">
        <f>VLOOKUP(B139,'03_COMPOSIÇÕES'!A:G,6,0)</f>
        <v>12.027796</v>
      </c>
      <c r="H139" s="28">
        <f>VLOOKUP(B139,'03_COMPOSIÇÕES'!A:G,7,0)</f>
        <v>20.56069372512</v>
      </c>
      <c r="I139" s="201">
        <f t="shared" si="59"/>
        <v>4193.2505194799996</v>
      </c>
      <c r="J139" s="201">
        <f t="shared" si="60"/>
        <v>7168.0746533885858</v>
      </c>
      <c r="K139" s="201">
        <f t="shared" si="61"/>
        <v>4868.783178168228</v>
      </c>
      <c r="L139" s="201">
        <f t="shared" si="62"/>
        <v>8778.7410280050008</v>
      </c>
      <c r="M139" s="201">
        <f t="shared" si="63"/>
        <v>13647.524206173228</v>
      </c>
    </row>
    <row r="140" spans="1:15" ht="26.25">
      <c r="A140" s="199" t="s">
        <v>84</v>
      </c>
      <c r="B140" s="200" t="s">
        <v>75</v>
      </c>
      <c r="C140" s="226" t="s">
        <v>76</v>
      </c>
      <c r="D140" s="202" t="s">
        <v>46</v>
      </c>
      <c r="E140" s="202" t="s">
        <v>53</v>
      </c>
      <c r="F140" s="203">
        <v>753.92</v>
      </c>
      <c r="G140" s="28">
        <f>VLOOKUP(B140,'03_COMPOSIÇÕES'!A:G,6,0)</f>
        <v>7.5354679999999998</v>
      </c>
      <c r="H140" s="28">
        <f>VLOOKUP(B140,'03_COMPOSIÇÕES'!A:G,7,0)</f>
        <v>10.004106716800001</v>
      </c>
      <c r="I140" s="201">
        <f t="shared" si="59"/>
        <v>5681.1400345599995</v>
      </c>
      <c r="J140" s="201">
        <f t="shared" si="60"/>
        <v>7542.2961359298561</v>
      </c>
      <c r="K140" s="201">
        <f t="shared" si="61"/>
        <v>6596.3716941276152</v>
      </c>
      <c r="L140" s="201">
        <f t="shared" si="62"/>
        <v>9237.0500776732933</v>
      </c>
      <c r="M140" s="201">
        <f t="shared" si="63"/>
        <v>15833.421771800909</v>
      </c>
      <c r="O140" s="343">
        <f>(K142+K148)/K136</f>
        <v>0.50152912792053073</v>
      </c>
    </row>
    <row r="141" spans="1:15" ht="26.25">
      <c r="A141" s="199" t="s">
        <v>85</v>
      </c>
      <c r="B141" s="200" t="s">
        <v>758</v>
      </c>
      <c r="C141" s="226" t="s">
        <v>661</v>
      </c>
      <c r="D141" s="202" t="s">
        <v>46</v>
      </c>
      <c r="E141" s="202" t="s">
        <v>53</v>
      </c>
      <c r="F141" s="203">
        <v>387.29</v>
      </c>
      <c r="G141" s="28">
        <f>VLOOKUP(B141,'03_COMPOSIÇÕES'!A:G,6,0)</f>
        <v>9.2150320000000008</v>
      </c>
      <c r="H141" s="28">
        <f>VLOOKUP(B141,'03_COMPOSIÇÕES'!A:G,7,0)</f>
        <v>4.2711505116800002</v>
      </c>
      <c r="I141" s="201">
        <f t="shared" si="59"/>
        <v>3568.8897432800004</v>
      </c>
      <c r="J141" s="201">
        <f t="shared" si="60"/>
        <v>1654.1738816685474</v>
      </c>
      <c r="K141" s="201">
        <f t="shared" si="61"/>
        <v>4143.8378809224087</v>
      </c>
      <c r="L141" s="201">
        <f t="shared" si="62"/>
        <v>2025.8667528794699</v>
      </c>
      <c r="M141" s="201">
        <f t="shared" si="63"/>
        <v>6169.704633801879</v>
      </c>
    </row>
    <row r="142" spans="1:15" ht="26.25">
      <c r="A142" s="199" t="s">
        <v>88</v>
      </c>
      <c r="B142" s="200" t="s">
        <v>435</v>
      </c>
      <c r="C142" s="226" t="s">
        <v>436</v>
      </c>
      <c r="D142" s="202" t="s">
        <v>46</v>
      </c>
      <c r="E142" s="202" t="s">
        <v>53</v>
      </c>
      <c r="F142" s="203">
        <v>387.29</v>
      </c>
      <c r="G142" s="28">
        <f>VLOOKUP(B142,'03_COMPOSIÇÕES'!A:G,6,0)</f>
        <v>58.321949000000018</v>
      </c>
      <c r="H142" s="28">
        <f>VLOOKUP(B142,'03_COMPOSIÇÕES'!A:G,7,0)</f>
        <v>14.83716924684</v>
      </c>
      <c r="I142" s="201">
        <f t="shared" si="59"/>
        <v>22587.507628210009</v>
      </c>
      <c r="J142" s="201">
        <f t="shared" si="60"/>
        <v>5746.2872776086642</v>
      </c>
      <c r="K142" s="201">
        <f t="shared" si="61"/>
        <v>26226.355107114643</v>
      </c>
      <c r="L142" s="201">
        <f t="shared" si="62"/>
        <v>7037.4780288873308</v>
      </c>
      <c r="M142" s="201">
        <f t="shared" si="63"/>
        <v>33263.833136001973</v>
      </c>
    </row>
    <row r="143" spans="1:15" ht="51.75">
      <c r="A143" s="199" t="s">
        <v>89</v>
      </c>
      <c r="B143" s="200" t="s">
        <v>819</v>
      </c>
      <c r="C143" s="226" t="s">
        <v>415</v>
      </c>
      <c r="D143" s="202" t="s">
        <v>46</v>
      </c>
      <c r="E143" s="202" t="s">
        <v>53</v>
      </c>
      <c r="F143" s="203">
        <v>157.93</v>
      </c>
      <c r="G143" s="28">
        <f>VLOOKUP(B143,'03_COMPOSIÇÕES'!A:G,6,0)</f>
        <v>14.824665999999999</v>
      </c>
      <c r="H143" s="28">
        <f>VLOOKUP(B143,'03_COMPOSIÇÕES'!A:G,7,0)</f>
        <v>15.46412247392</v>
      </c>
      <c r="I143" s="201">
        <f t="shared" si="59"/>
        <v>2341.2595013800001</v>
      </c>
      <c r="J143" s="201">
        <f t="shared" si="60"/>
        <v>2442.2488623061859</v>
      </c>
      <c r="K143" s="201">
        <f t="shared" si="61"/>
        <v>2718.4364070523179</v>
      </c>
      <c r="L143" s="201">
        <f t="shared" si="62"/>
        <v>2991.0221816663857</v>
      </c>
      <c r="M143" s="201">
        <f t="shared" si="63"/>
        <v>5709.458588718704</v>
      </c>
    </row>
    <row r="144" spans="1:15" ht="26.25">
      <c r="A144" s="199" t="s">
        <v>92</v>
      </c>
      <c r="B144" s="200" t="s">
        <v>820</v>
      </c>
      <c r="C144" s="226" t="s">
        <v>414</v>
      </c>
      <c r="D144" s="202" t="s">
        <v>46</v>
      </c>
      <c r="E144" s="202" t="s">
        <v>53</v>
      </c>
      <c r="F144" s="203">
        <v>79.38</v>
      </c>
      <c r="G144" s="28">
        <f>VLOOKUP(B144,'03_COMPOSIÇÕES'!A:G,6,0)</f>
        <v>5.8545490000000004</v>
      </c>
      <c r="H144" s="28">
        <f>VLOOKUP(B144,'03_COMPOSIÇÕES'!A:G,7,0)</f>
        <v>5.3813047523200002</v>
      </c>
      <c r="I144" s="201">
        <f t="shared" si="59"/>
        <v>464.73409961999999</v>
      </c>
      <c r="J144" s="201">
        <f t="shared" si="60"/>
        <v>427.1679712391616</v>
      </c>
      <c r="K144" s="201">
        <f t="shared" si="61"/>
        <v>539.602763068782</v>
      </c>
      <c r="L144" s="201">
        <f t="shared" si="62"/>
        <v>523.15261437660115</v>
      </c>
      <c r="M144" s="201">
        <f t="shared" si="63"/>
        <v>1062.7553774453831</v>
      </c>
    </row>
    <row r="145" spans="1:18" ht="26.25">
      <c r="A145" s="199" t="s">
        <v>95</v>
      </c>
      <c r="B145" s="200" t="s">
        <v>821</v>
      </c>
      <c r="C145" s="226" t="s">
        <v>72</v>
      </c>
      <c r="D145" s="202" t="s">
        <v>46</v>
      </c>
      <c r="E145" s="202" t="s">
        <v>53</v>
      </c>
      <c r="F145" s="203">
        <v>127.98</v>
      </c>
      <c r="G145" s="28">
        <f>VLOOKUP(B145,'03_COMPOSIÇÕES'!A:G,6,0)</f>
        <v>13.47006</v>
      </c>
      <c r="H145" s="28">
        <f>VLOOKUP(B145,'03_COMPOSIÇÕES'!A:G,7,0)</f>
        <v>7.9643535200000004</v>
      </c>
      <c r="I145" s="201">
        <f t="shared" si="59"/>
        <v>1723.8982788000001</v>
      </c>
      <c r="J145" s="201">
        <f t="shared" si="60"/>
        <v>1019.2779634896001</v>
      </c>
      <c r="K145" s="201">
        <f t="shared" si="61"/>
        <v>2001.6182915146801</v>
      </c>
      <c r="L145" s="201">
        <f t="shared" si="62"/>
        <v>1248.3097218857131</v>
      </c>
      <c r="M145" s="201">
        <f t="shared" si="63"/>
        <v>3249.928013400393</v>
      </c>
    </row>
    <row r="146" spans="1:18" ht="26.25">
      <c r="A146" s="199" t="s">
        <v>96</v>
      </c>
      <c r="B146" s="200" t="s">
        <v>822</v>
      </c>
      <c r="C146" s="226" t="s">
        <v>416</v>
      </c>
      <c r="D146" s="202" t="s">
        <v>46</v>
      </c>
      <c r="E146" s="202" t="s">
        <v>65</v>
      </c>
      <c r="F146" s="203">
        <v>99.68</v>
      </c>
      <c r="G146" s="28">
        <f>VLOOKUP(B146,'03_COMPOSIÇÕES'!A:G,6,0)</f>
        <v>2.1972</v>
      </c>
      <c r="H146" s="28">
        <f>VLOOKUP(B146,'03_COMPOSIÇÕES'!A:G,7,0)</f>
        <v>2.4080645983999998</v>
      </c>
      <c r="I146" s="201">
        <f t="shared" si="59"/>
        <v>219.01689600000003</v>
      </c>
      <c r="J146" s="201">
        <f t="shared" si="60"/>
        <v>240.035879168512</v>
      </c>
      <c r="K146" s="201">
        <f t="shared" si="61"/>
        <v>254.30051794560003</v>
      </c>
      <c r="L146" s="201">
        <f t="shared" si="62"/>
        <v>293.9719412176766</v>
      </c>
      <c r="M146" s="201">
        <f t="shared" si="63"/>
        <v>548.27245916327661</v>
      </c>
    </row>
    <row r="147" spans="1:18" ht="39">
      <c r="A147" s="199" t="s">
        <v>1141</v>
      </c>
      <c r="B147" s="200" t="s">
        <v>823</v>
      </c>
      <c r="C147" s="226" t="s">
        <v>417</v>
      </c>
      <c r="D147" s="202" t="s">
        <v>46</v>
      </c>
      <c r="E147" s="202" t="s">
        <v>53</v>
      </c>
      <c r="F147" s="203">
        <v>2.88</v>
      </c>
      <c r="G147" s="28">
        <f>VLOOKUP(B147,'03_COMPOSIÇÕES'!A:G,6,0)</f>
        <v>21.983560000000001</v>
      </c>
      <c r="H147" s="28">
        <f>VLOOKUP(B147,'03_COMPOSIÇÕES'!A:G,7,0)</f>
        <v>27.781444607999997</v>
      </c>
      <c r="I147" s="201">
        <f t="shared" si="59"/>
        <v>63.312652800000002</v>
      </c>
      <c r="J147" s="201">
        <f t="shared" si="60"/>
        <v>80.010560471039994</v>
      </c>
      <c r="K147" s="201">
        <f t="shared" si="61"/>
        <v>73.51232116608</v>
      </c>
      <c r="L147" s="201">
        <f t="shared" si="62"/>
        <v>97.988933408882673</v>
      </c>
      <c r="M147" s="201">
        <f t="shared" si="63"/>
        <v>171.50125457496267</v>
      </c>
    </row>
    <row r="148" spans="1:18">
      <c r="A148" s="199" t="s">
        <v>1142</v>
      </c>
      <c r="B148" s="200" t="s">
        <v>824</v>
      </c>
      <c r="C148" s="226" t="s">
        <v>825</v>
      </c>
      <c r="D148" s="202" t="s">
        <v>46</v>
      </c>
      <c r="E148" s="202" t="s">
        <v>65</v>
      </c>
      <c r="F148" s="203">
        <v>335.92</v>
      </c>
      <c r="G148" s="28">
        <f>VLOOKUP(B148,'03_COMPOSIÇÕES'!A:G,6,0)</f>
        <v>22.594286000000004</v>
      </c>
      <c r="H148" s="28">
        <f>VLOOKUP(B148,'03_COMPOSIÇÕES'!A:G,7,0)</f>
        <v>9.8519039454000001</v>
      </c>
      <c r="I148" s="201">
        <f t="shared" si="59"/>
        <v>7589.8725531200016</v>
      </c>
      <c r="J148" s="201">
        <f t="shared" si="60"/>
        <v>3309.4515733387684</v>
      </c>
      <c r="K148" s="201">
        <f t="shared" si="61"/>
        <v>8812.6010214276339</v>
      </c>
      <c r="L148" s="201">
        <f t="shared" si="62"/>
        <v>4053.0853418679894</v>
      </c>
      <c r="M148" s="201">
        <f t="shared" si="63"/>
        <v>12865.686363295623</v>
      </c>
    </row>
    <row r="149" spans="1:18">
      <c r="A149" s="199" t="s">
        <v>1143</v>
      </c>
      <c r="B149" s="200" t="s">
        <v>437</v>
      </c>
      <c r="C149" s="226" t="s">
        <v>438</v>
      </c>
      <c r="D149" s="202" t="s">
        <v>46</v>
      </c>
      <c r="E149" s="202" t="s">
        <v>53</v>
      </c>
      <c r="F149" s="203">
        <v>753.92</v>
      </c>
      <c r="G149" s="28">
        <f>VLOOKUP(B149,'03_COMPOSIÇÕES'!A:G,6,0)</f>
        <v>9.2254100000000001</v>
      </c>
      <c r="H149" s="28">
        <f>VLOOKUP(B149,'03_COMPOSIÇÕES'!A:G,7,0)</f>
        <v>11.660451680000001</v>
      </c>
      <c r="I149" s="201">
        <f t="shared" si="59"/>
        <v>6955.2211072</v>
      </c>
      <c r="J149" s="201">
        <f t="shared" si="60"/>
        <v>8791.0477305856002</v>
      </c>
      <c r="K149" s="201">
        <f t="shared" si="61"/>
        <v>8075.7072275699202</v>
      </c>
      <c r="L149" s="201">
        <f t="shared" si="62"/>
        <v>10766.396155648185</v>
      </c>
      <c r="M149" s="201">
        <f t="shared" si="63"/>
        <v>18842.103383218106</v>
      </c>
    </row>
    <row r="150" spans="1:18">
      <c r="A150" s="199"/>
      <c r="B150" s="200"/>
      <c r="C150" s="226"/>
      <c r="D150" s="202"/>
      <c r="E150" s="202"/>
      <c r="F150" s="203"/>
      <c r="G150" s="201"/>
      <c r="H150" s="201"/>
      <c r="I150" s="201"/>
      <c r="J150" s="201"/>
      <c r="K150" s="201"/>
      <c r="L150" s="201"/>
      <c r="M150" s="201"/>
    </row>
    <row r="151" spans="1:18">
      <c r="A151" s="200">
        <v>10</v>
      </c>
      <c r="B151" s="200"/>
      <c r="C151" s="226" t="s">
        <v>826</v>
      </c>
      <c r="D151" s="202"/>
      <c r="E151" s="202"/>
      <c r="F151" s="203"/>
      <c r="G151" s="201"/>
      <c r="H151" s="201"/>
      <c r="I151" s="201">
        <f t="shared" ref="I151:M151" si="64">SUBTOTAL(9,I152:I157)</f>
        <v>100115.53197341005</v>
      </c>
      <c r="J151" s="201">
        <f t="shared" si="64"/>
        <v>23031.255408050885</v>
      </c>
      <c r="K151" s="201">
        <f t="shared" si="64"/>
        <v>116244.1441743264</v>
      </c>
      <c r="L151" s="201">
        <f t="shared" si="64"/>
        <v>28206.378498239916</v>
      </c>
      <c r="M151" s="201">
        <f t="shared" si="64"/>
        <v>144450.52267256629</v>
      </c>
    </row>
    <row r="152" spans="1:18" ht="51.75">
      <c r="A152" s="199" t="s">
        <v>100</v>
      </c>
      <c r="B152" s="200" t="s">
        <v>827</v>
      </c>
      <c r="C152" s="226" t="s">
        <v>368</v>
      </c>
      <c r="D152" s="202" t="s">
        <v>46</v>
      </c>
      <c r="E152" s="202" t="s">
        <v>65</v>
      </c>
      <c r="F152" s="203">
        <v>59.12</v>
      </c>
      <c r="G152" s="28">
        <f>VLOOKUP(B152,'03_COMPOSIÇÕES'!A:G,6,0)</f>
        <v>25.015792291499999</v>
      </c>
      <c r="H152" s="28">
        <f>VLOOKUP(B152,'03_COMPOSIÇÕES'!A:G,7,0)</f>
        <v>12.94198143192</v>
      </c>
      <c r="I152" s="201">
        <f t="shared" ref="I152:I157" si="65">$F152*$G152</f>
        <v>1478.9336402734798</v>
      </c>
      <c r="J152" s="201">
        <f t="shared" ref="J152:J157" si="66">$F152*$H152</f>
        <v>765.12994225511034</v>
      </c>
      <c r="K152" s="201">
        <f t="shared" ref="K152:K157" si="67">$I152*(1+BDI_MAT)</f>
        <v>1717.1898497215375</v>
      </c>
      <c r="L152" s="201">
        <f t="shared" ref="L152:L157" si="68">$J152*(1+BDI_MDO)</f>
        <v>937.05464027983351</v>
      </c>
      <c r="M152" s="201">
        <f t="shared" ref="M152:M157" si="69">SUM(K152:L152)</f>
        <v>2654.2444900013711</v>
      </c>
      <c r="O152">
        <f>K157/K151</f>
        <v>0.54663031943804785</v>
      </c>
    </row>
    <row r="153" spans="1:18" ht="26.25">
      <c r="A153" s="199" t="s">
        <v>484</v>
      </c>
      <c r="B153" s="200" t="s">
        <v>828</v>
      </c>
      <c r="C153" s="226" t="s">
        <v>366</v>
      </c>
      <c r="D153" s="202" t="s">
        <v>46</v>
      </c>
      <c r="E153" s="202" t="s">
        <v>53</v>
      </c>
      <c r="F153" s="203">
        <v>446.87</v>
      </c>
      <c r="G153" s="28">
        <f>VLOOKUP(B153,'03_COMPOSIÇÕES'!A:G,6,0)</f>
        <v>14.67469227446</v>
      </c>
      <c r="H153" s="28">
        <f>VLOOKUP(B153,'03_COMPOSIÇÕES'!A:G,7,0)</f>
        <v>6.8207761706400003</v>
      </c>
      <c r="I153" s="201">
        <f t="shared" si="65"/>
        <v>6557.67973668794</v>
      </c>
      <c r="J153" s="201">
        <f t="shared" si="66"/>
        <v>3048.0002473738969</v>
      </c>
      <c r="K153" s="201">
        <f t="shared" si="67"/>
        <v>7614.1219422683671</v>
      </c>
      <c r="L153" s="201">
        <f t="shared" si="68"/>
        <v>3732.8859029588111</v>
      </c>
      <c r="M153" s="201">
        <f t="shared" si="69"/>
        <v>11347.007845227177</v>
      </c>
    </row>
    <row r="154" spans="1:18" ht="26.25">
      <c r="A154" s="199" t="s">
        <v>485</v>
      </c>
      <c r="B154" s="200" t="s">
        <v>829</v>
      </c>
      <c r="C154" s="226" t="s">
        <v>367</v>
      </c>
      <c r="D154" s="202" t="s">
        <v>46</v>
      </c>
      <c r="E154" s="202" t="s">
        <v>53</v>
      </c>
      <c r="F154" s="203">
        <v>446.87</v>
      </c>
      <c r="G154" s="28">
        <f>VLOOKUP(B154,'03_COMPOSIÇÕES'!A:G,6,0)</f>
        <v>54.485934460199999</v>
      </c>
      <c r="H154" s="28">
        <f>VLOOKUP(B154,'03_COMPOSIÇÕES'!A:G,7,0)</f>
        <v>14.454545961840001</v>
      </c>
      <c r="I154" s="201">
        <f t="shared" si="65"/>
        <v>24348.129532229574</v>
      </c>
      <c r="J154" s="201">
        <f t="shared" si="66"/>
        <v>6459.3029539674417</v>
      </c>
      <c r="K154" s="201">
        <f t="shared" si="67"/>
        <v>28270.613199871757</v>
      </c>
      <c r="L154" s="201">
        <f t="shared" si="68"/>
        <v>7910.7083277239253</v>
      </c>
      <c r="M154" s="201">
        <f t="shared" si="69"/>
        <v>36181.321527595683</v>
      </c>
    </row>
    <row r="155" spans="1:18" ht="26.25">
      <c r="A155" s="199" t="s">
        <v>486</v>
      </c>
      <c r="B155" s="200" t="s">
        <v>830</v>
      </c>
      <c r="C155" s="226" t="s">
        <v>831</v>
      </c>
      <c r="D155" s="202" t="s">
        <v>46</v>
      </c>
      <c r="E155" s="202" t="s">
        <v>53</v>
      </c>
      <c r="F155" s="203">
        <v>212.3</v>
      </c>
      <c r="G155" s="28">
        <f>VLOOKUP(B155,'03_COMPOSIÇÕES'!A:G,6,0)</f>
        <v>56.934952259200003</v>
      </c>
      <c r="H155" s="28">
        <f>VLOOKUP(B155,'03_COMPOSIÇÕES'!A:G,7,0)</f>
        <v>22.040414449200004</v>
      </c>
      <c r="I155" s="201">
        <f t="shared" si="65"/>
        <v>12087.290364628161</v>
      </c>
      <c r="J155" s="201">
        <f t="shared" si="66"/>
        <v>4679.1799875651614</v>
      </c>
      <c r="K155" s="201">
        <f t="shared" si="67"/>
        <v>14034.552842369758</v>
      </c>
      <c r="L155" s="201">
        <f t="shared" si="68"/>
        <v>5730.5917307710524</v>
      </c>
      <c r="M155" s="201">
        <f t="shared" si="69"/>
        <v>19765.144573140809</v>
      </c>
      <c r="O155">
        <f>K155/K151</f>
        <v>0.12073341794596325</v>
      </c>
      <c r="Q155">
        <v>212.3</v>
      </c>
    </row>
    <row r="156" spans="1:18" ht="26.25">
      <c r="A156" s="199" t="s">
        <v>487</v>
      </c>
      <c r="B156" s="200" t="s">
        <v>832</v>
      </c>
      <c r="C156" s="226" t="s">
        <v>369</v>
      </c>
      <c r="D156" s="202" t="s">
        <v>46</v>
      </c>
      <c r="E156" s="202" t="s">
        <v>65</v>
      </c>
      <c r="F156" s="203">
        <v>20.6</v>
      </c>
      <c r="G156" s="28">
        <f>VLOOKUP(B156,'03_COMPOSIÇÕES'!A:G,6,0)</f>
        <v>44.529780400760004</v>
      </c>
      <c r="H156" s="28">
        <f>VLOOKUP(B156,'03_COMPOSIÇÕES'!A:G,7,0)</f>
        <v>7.1576443992000005</v>
      </c>
      <c r="I156" s="201">
        <f t="shared" si="65"/>
        <v>917.31347625565616</v>
      </c>
      <c r="J156" s="201">
        <f t="shared" si="66"/>
        <v>147.44747462352001</v>
      </c>
      <c r="K156" s="201">
        <f t="shared" si="67"/>
        <v>1065.0926772804423</v>
      </c>
      <c r="L156" s="201">
        <f t="shared" si="68"/>
        <v>180.57892217142495</v>
      </c>
      <c r="M156" s="201">
        <f t="shared" si="69"/>
        <v>1245.6715994518672</v>
      </c>
    </row>
    <row r="157" spans="1:18" ht="51.75">
      <c r="A157" s="199" t="s">
        <v>488</v>
      </c>
      <c r="B157" s="200" t="s">
        <v>833</v>
      </c>
      <c r="C157" s="226" t="s">
        <v>834</v>
      </c>
      <c r="D157" s="202" t="s">
        <v>46</v>
      </c>
      <c r="E157" s="202" t="s">
        <v>53</v>
      </c>
      <c r="F157" s="203">
        <v>446.87</v>
      </c>
      <c r="G157" s="28">
        <f>VLOOKUP(B157,'03_COMPOSIÇÕES'!A:G,6,0)</f>
        <v>122.46556095359999</v>
      </c>
      <c r="H157" s="28">
        <f>VLOOKUP(B157,'03_COMPOSIÇÕES'!A:G,7,0)</f>
        <v>17.7505645988</v>
      </c>
      <c r="I157" s="201">
        <f t="shared" si="65"/>
        <v>54726.185223335226</v>
      </c>
      <c r="J157" s="201">
        <f t="shared" si="66"/>
        <v>7932.1948022657562</v>
      </c>
      <c r="K157" s="201">
        <f t="shared" si="67"/>
        <v>63542.573662814531</v>
      </c>
      <c r="L157" s="201">
        <f t="shared" si="68"/>
        <v>9714.5589743348701</v>
      </c>
      <c r="M157" s="201">
        <f t="shared" si="69"/>
        <v>73257.132637149407</v>
      </c>
      <c r="R157" s="344">
        <f>K155/I433</f>
        <v>8.8051707613639712E-3</v>
      </c>
    </row>
    <row r="158" spans="1:18">
      <c r="A158" s="199"/>
      <c r="B158" s="200"/>
      <c r="C158" s="226"/>
      <c r="D158" s="202"/>
      <c r="E158" s="202"/>
      <c r="F158" s="203"/>
      <c r="G158" s="201"/>
      <c r="H158" s="201"/>
      <c r="I158" s="201"/>
      <c r="J158" s="201"/>
      <c r="K158" s="201"/>
      <c r="L158" s="201"/>
      <c r="M158" s="201"/>
    </row>
    <row r="159" spans="1:18">
      <c r="A159" s="200">
        <v>11</v>
      </c>
      <c r="B159" s="200"/>
      <c r="C159" s="226" t="s">
        <v>835</v>
      </c>
      <c r="D159" s="202"/>
      <c r="E159" s="202"/>
      <c r="F159" s="203"/>
      <c r="G159" s="201"/>
      <c r="H159" s="201"/>
      <c r="I159" s="201">
        <f t="shared" ref="I159:M159" si="70">SUBTOTAL(9,I160:I256)</f>
        <v>57206.977708836523</v>
      </c>
      <c r="J159" s="201">
        <f t="shared" si="70"/>
        <v>22137.629664416992</v>
      </c>
      <c r="K159" s="201">
        <f t="shared" si="70"/>
        <v>66423.02181773007</v>
      </c>
      <c r="L159" s="201">
        <f t="shared" si="70"/>
        <v>27111.955050011478</v>
      </c>
      <c r="M159" s="201">
        <f t="shared" si="70"/>
        <v>93534.976867741556</v>
      </c>
    </row>
    <row r="160" spans="1:18">
      <c r="A160" s="200" t="s">
        <v>101</v>
      </c>
      <c r="B160" s="200"/>
      <c r="C160" s="226" t="s">
        <v>836</v>
      </c>
      <c r="D160" s="202"/>
      <c r="E160" s="202"/>
      <c r="F160" s="203"/>
      <c r="G160" s="201"/>
      <c r="H160" s="201"/>
      <c r="I160" s="201">
        <f t="shared" ref="I160:M160" si="71">SUBTOTAL(9,I161:I207)</f>
        <v>8220.6887155426011</v>
      </c>
      <c r="J160" s="201">
        <f t="shared" si="71"/>
        <v>3178.2690777371595</v>
      </c>
      <c r="K160" s="201">
        <f t="shared" si="71"/>
        <v>9545.041667616515</v>
      </c>
      <c r="L160" s="201">
        <f t="shared" si="71"/>
        <v>3892.4261395046974</v>
      </c>
      <c r="M160" s="201">
        <f t="shared" si="71"/>
        <v>13437.467807121209</v>
      </c>
    </row>
    <row r="161" spans="1:13" ht="39">
      <c r="A161" s="199" t="s">
        <v>6149</v>
      </c>
      <c r="B161" s="200" t="s">
        <v>837</v>
      </c>
      <c r="C161" s="226" t="s">
        <v>598</v>
      </c>
      <c r="D161" s="202" t="s">
        <v>46</v>
      </c>
      <c r="E161" s="202" t="s">
        <v>23</v>
      </c>
      <c r="F161" s="203">
        <v>45</v>
      </c>
      <c r="G161" s="28">
        <f>VLOOKUP(B161,'03_COMPOSIÇÕES'!A:G,6,0)</f>
        <v>3.9957099999999999</v>
      </c>
      <c r="H161" s="28">
        <f>VLOOKUP(B161,'03_COMPOSIÇÕES'!A:G,7,0)</f>
        <v>5.7576134416000002</v>
      </c>
      <c r="I161" s="201">
        <f t="shared" ref="I161:I207" si="72">$F161*$G161</f>
        <v>179.80695</v>
      </c>
      <c r="J161" s="201">
        <f t="shared" ref="J161:J207" si="73">$F161*$H161</f>
        <v>259.09260487200004</v>
      </c>
      <c r="K161" s="201">
        <f t="shared" ref="K161:K207" si="74">$I161*(1+BDI_MAT)</f>
        <v>208.77384964500001</v>
      </c>
      <c r="L161" s="201">
        <f t="shared" ref="L161:L207" si="75">$J161*(1+BDI_MDO)</f>
        <v>317.31071318673844</v>
      </c>
      <c r="M161" s="201">
        <f t="shared" ref="M161:M207" si="76">SUM(K161:L161)</f>
        <v>526.08456283173848</v>
      </c>
    </row>
    <row r="162" spans="1:13" ht="39">
      <c r="A162" s="199" t="s">
        <v>6150</v>
      </c>
      <c r="B162" s="200" t="s">
        <v>838</v>
      </c>
      <c r="C162" s="226" t="s">
        <v>600</v>
      </c>
      <c r="D162" s="202" t="s">
        <v>46</v>
      </c>
      <c r="E162" s="202" t="s">
        <v>23</v>
      </c>
      <c r="F162" s="203">
        <v>12</v>
      </c>
      <c r="G162" s="28">
        <f>VLOOKUP(B162,'03_COMPOSIÇÕES'!A:G,6,0)</f>
        <v>6.3357099999999997</v>
      </c>
      <c r="H162" s="28">
        <f>VLOOKUP(B162,'03_COMPOSIÇÕES'!A:G,7,0)</f>
        <v>5.7576134416000002</v>
      </c>
      <c r="I162" s="201">
        <f t="shared" si="72"/>
        <v>76.02852</v>
      </c>
      <c r="J162" s="201">
        <f t="shared" si="73"/>
        <v>69.091361299200003</v>
      </c>
      <c r="K162" s="201">
        <f t="shared" si="74"/>
        <v>88.276714572000003</v>
      </c>
      <c r="L162" s="201">
        <f t="shared" si="75"/>
        <v>84.616190183130243</v>
      </c>
      <c r="M162" s="201">
        <f t="shared" si="76"/>
        <v>172.89290475513025</v>
      </c>
    </row>
    <row r="163" spans="1:13" ht="39">
      <c r="A163" s="199" t="s">
        <v>6151</v>
      </c>
      <c r="B163" s="200" t="s">
        <v>839</v>
      </c>
      <c r="C163" s="226" t="s">
        <v>840</v>
      </c>
      <c r="D163" s="202" t="s">
        <v>46</v>
      </c>
      <c r="E163" s="202" t="s">
        <v>23</v>
      </c>
      <c r="F163" s="203">
        <v>24</v>
      </c>
      <c r="G163" s="28">
        <f>VLOOKUP(B163,'03_COMPOSIÇÕES'!A:G,6,0)</f>
        <v>11.296144</v>
      </c>
      <c r="H163" s="28">
        <f>VLOOKUP(B163,'03_COMPOSIÇÕES'!A:G,7,0)</f>
        <v>5.3636714692800007</v>
      </c>
      <c r="I163" s="201">
        <f t="shared" si="72"/>
        <v>271.10745600000001</v>
      </c>
      <c r="J163" s="201">
        <f t="shared" si="73"/>
        <v>128.72811526272002</v>
      </c>
      <c r="K163" s="201">
        <f t="shared" si="74"/>
        <v>314.7828671616</v>
      </c>
      <c r="L163" s="201">
        <f t="shared" si="75"/>
        <v>157.6533227622532</v>
      </c>
      <c r="M163" s="201">
        <f t="shared" si="76"/>
        <v>472.43618992385319</v>
      </c>
    </row>
    <row r="164" spans="1:13" ht="26.25">
      <c r="A164" s="199" t="s">
        <v>6152</v>
      </c>
      <c r="B164" s="200" t="s">
        <v>841</v>
      </c>
      <c r="C164" s="226" t="s">
        <v>601</v>
      </c>
      <c r="D164" s="202" t="s">
        <v>46</v>
      </c>
      <c r="E164" s="202" t="s">
        <v>23</v>
      </c>
      <c r="F164" s="203">
        <v>9</v>
      </c>
      <c r="G164" s="28">
        <f>VLOOKUP(B164,'03_COMPOSIÇÕES'!A:G,6,0)</f>
        <v>3.4001060000000001</v>
      </c>
      <c r="H164" s="28">
        <f>VLOOKUP(B164,'03_COMPOSIÇÕES'!A:G,7,0)</f>
        <v>3.8371463265400001</v>
      </c>
      <c r="I164" s="201">
        <f t="shared" si="72"/>
        <v>30.600954000000002</v>
      </c>
      <c r="J164" s="201">
        <f t="shared" si="73"/>
        <v>34.534316938860002</v>
      </c>
      <c r="K164" s="201">
        <f t="shared" si="74"/>
        <v>35.530767689400001</v>
      </c>
      <c r="L164" s="201">
        <f t="shared" si="75"/>
        <v>42.294177955021844</v>
      </c>
      <c r="M164" s="201">
        <f t="shared" si="76"/>
        <v>77.824945644421845</v>
      </c>
    </row>
    <row r="165" spans="1:13" ht="39">
      <c r="A165" s="199" t="s">
        <v>6153</v>
      </c>
      <c r="B165" s="200" t="s">
        <v>842</v>
      </c>
      <c r="C165" s="226" t="s">
        <v>602</v>
      </c>
      <c r="D165" s="202" t="s">
        <v>46</v>
      </c>
      <c r="E165" s="202" t="s">
        <v>23</v>
      </c>
      <c r="F165" s="203">
        <v>7</v>
      </c>
      <c r="G165" s="28">
        <f>VLOOKUP(B165,'03_COMPOSIÇÕES'!A:G,6,0)</f>
        <v>3.2135689999999997</v>
      </c>
      <c r="H165" s="28">
        <f>VLOOKUP(B165,'03_COMPOSIÇÕES'!A:G,7,0)</f>
        <v>3.5757809795200002</v>
      </c>
      <c r="I165" s="201">
        <f t="shared" si="72"/>
        <v>22.494982999999998</v>
      </c>
      <c r="J165" s="201">
        <f t="shared" si="73"/>
        <v>25.03046685664</v>
      </c>
      <c r="K165" s="201">
        <f t="shared" si="74"/>
        <v>26.118924761299997</v>
      </c>
      <c r="L165" s="201">
        <f t="shared" si="75"/>
        <v>30.654812759327005</v>
      </c>
      <c r="M165" s="201">
        <f t="shared" si="76"/>
        <v>56.773737520627002</v>
      </c>
    </row>
    <row r="166" spans="1:13" ht="39">
      <c r="A166" s="199" t="s">
        <v>6154</v>
      </c>
      <c r="B166" s="200" t="s">
        <v>843</v>
      </c>
      <c r="C166" s="226" t="s">
        <v>590</v>
      </c>
      <c r="D166" s="202" t="s">
        <v>46</v>
      </c>
      <c r="E166" s="202" t="s">
        <v>65</v>
      </c>
      <c r="F166" s="203">
        <v>155.97</v>
      </c>
      <c r="G166" s="28">
        <f>VLOOKUP(B166,'03_COMPOSIÇÕES'!A:G,6,0)</f>
        <v>6.7682719999999987</v>
      </c>
      <c r="H166" s="28">
        <f>VLOOKUP(B166,'03_COMPOSIÇÕES'!A:G,7,0)</f>
        <v>6.0076150778800006</v>
      </c>
      <c r="I166" s="201">
        <f t="shared" si="72"/>
        <v>1055.6473838399997</v>
      </c>
      <c r="J166" s="201">
        <f t="shared" si="73"/>
        <v>937.00772369694369</v>
      </c>
      <c r="K166" s="201">
        <f t="shared" si="74"/>
        <v>1225.7121773766237</v>
      </c>
      <c r="L166" s="201">
        <f t="shared" si="75"/>
        <v>1147.5533592116469</v>
      </c>
      <c r="M166" s="201">
        <f t="shared" si="76"/>
        <v>2373.2655365882706</v>
      </c>
    </row>
    <row r="167" spans="1:13" ht="39">
      <c r="A167" s="199" t="s">
        <v>6155</v>
      </c>
      <c r="B167" s="200" t="s">
        <v>844</v>
      </c>
      <c r="C167" s="226" t="s">
        <v>603</v>
      </c>
      <c r="D167" s="202" t="s">
        <v>46</v>
      </c>
      <c r="E167" s="202" t="s">
        <v>23</v>
      </c>
      <c r="F167" s="203">
        <v>3</v>
      </c>
      <c r="G167" s="28">
        <f>VLOOKUP(B167,'03_COMPOSIÇÕES'!A:G,6,0)</f>
        <v>8.9489909999999995</v>
      </c>
      <c r="H167" s="28">
        <f>VLOOKUP(B167,'03_COMPOSIÇÕES'!A:G,7,0)</f>
        <v>3.1969906215200004</v>
      </c>
      <c r="I167" s="201">
        <f t="shared" si="72"/>
        <v>26.846972999999998</v>
      </c>
      <c r="J167" s="201">
        <f t="shared" si="73"/>
        <v>9.5909718645600002</v>
      </c>
      <c r="K167" s="201">
        <f t="shared" si="74"/>
        <v>31.172020350299999</v>
      </c>
      <c r="L167" s="201">
        <f t="shared" si="75"/>
        <v>11.746063242526631</v>
      </c>
      <c r="M167" s="201">
        <f t="shared" si="76"/>
        <v>42.918083592826633</v>
      </c>
    </row>
    <row r="168" spans="1:13" ht="39">
      <c r="A168" s="199" t="s">
        <v>6156</v>
      </c>
      <c r="B168" s="200" t="s">
        <v>845</v>
      </c>
      <c r="C168" s="226" t="s">
        <v>604</v>
      </c>
      <c r="D168" s="202" t="s">
        <v>46</v>
      </c>
      <c r="E168" s="202" t="s">
        <v>23</v>
      </c>
      <c r="F168" s="203">
        <v>9</v>
      </c>
      <c r="G168" s="28">
        <f>VLOOKUP(B168,'03_COMPOSIÇÕES'!A:G,6,0)</f>
        <v>5.4513890000000007</v>
      </c>
      <c r="H168" s="28">
        <f>VLOOKUP(B168,'03_COMPOSIÇÕES'!A:G,7,0)</f>
        <v>6.8636812869600003</v>
      </c>
      <c r="I168" s="201">
        <f t="shared" si="72"/>
        <v>49.062501000000005</v>
      </c>
      <c r="J168" s="201">
        <f t="shared" si="73"/>
        <v>61.773131582640005</v>
      </c>
      <c r="K168" s="201">
        <f t="shared" si="74"/>
        <v>56.966469911100006</v>
      </c>
      <c r="L168" s="201">
        <f t="shared" si="75"/>
        <v>75.653554249259201</v>
      </c>
      <c r="M168" s="201">
        <f t="shared" si="76"/>
        <v>132.62002416035921</v>
      </c>
    </row>
    <row r="169" spans="1:13" ht="26.25">
      <c r="A169" s="199" t="s">
        <v>6157</v>
      </c>
      <c r="B169" s="200" t="s">
        <v>846</v>
      </c>
      <c r="C169" s="226" t="s">
        <v>591</v>
      </c>
      <c r="D169" s="202" t="s">
        <v>46</v>
      </c>
      <c r="E169" s="202" t="s">
        <v>65</v>
      </c>
      <c r="F169" s="203">
        <v>3</v>
      </c>
      <c r="G169" s="28">
        <f>VLOOKUP(B169,'03_COMPOSIÇÕES'!A:G,6,0)</f>
        <v>46.420723999999993</v>
      </c>
      <c r="H169" s="28">
        <f>VLOOKUP(B169,'03_COMPOSIÇÕES'!A:G,7,0)</f>
        <v>1.8712243685200001</v>
      </c>
      <c r="I169" s="201">
        <f t="shared" si="72"/>
        <v>139.26217199999996</v>
      </c>
      <c r="J169" s="201">
        <f t="shared" si="73"/>
        <v>5.6136731055600002</v>
      </c>
      <c r="K169" s="201">
        <f t="shared" si="74"/>
        <v>161.69730790919996</v>
      </c>
      <c r="L169" s="201">
        <f t="shared" si="75"/>
        <v>6.8750654523793315</v>
      </c>
      <c r="M169" s="201">
        <f t="shared" si="76"/>
        <v>168.57237336157931</v>
      </c>
    </row>
    <row r="170" spans="1:13" ht="26.25">
      <c r="A170" s="199" t="s">
        <v>6158</v>
      </c>
      <c r="B170" s="200" t="s">
        <v>847</v>
      </c>
      <c r="C170" s="226" t="s">
        <v>605</v>
      </c>
      <c r="D170" s="202" t="s">
        <v>46</v>
      </c>
      <c r="E170" s="202" t="s">
        <v>23</v>
      </c>
      <c r="F170" s="203">
        <v>5</v>
      </c>
      <c r="G170" s="28">
        <f>VLOOKUP(B170,'03_COMPOSIÇÕES'!A:G,6,0)</f>
        <v>15.780645</v>
      </c>
      <c r="H170" s="28">
        <f>VLOOKUP(B170,'03_COMPOSIÇÕES'!A:G,7,0)</f>
        <v>3.9659350482599995</v>
      </c>
      <c r="I170" s="201">
        <f t="shared" si="72"/>
        <v>78.903224999999992</v>
      </c>
      <c r="J170" s="201">
        <f t="shared" si="73"/>
        <v>19.829675241299999</v>
      </c>
      <c r="K170" s="201">
        <f t="shared" si="74"/>
        <v>91.614534547499986</v>
      </c>
      <c r="L170" s="201">
        <f t="shared" si="75"/>
        <v>24.285403268020108</v>
      </c>
      <c r="M170" s="201">
        <f t="shared" si="76"/>
        <v>115.89993781552009</v>
      </c>
    </row>
    <row r="171" spans="1:13" ht="26.25">
      <c r="A171" s="199" t="s">
        <v>6159</v>
      </c>
      <c r="B171" s="200" t="s">
        <v>848</v>
      </c>
      <c r="C171" s="226" t="s">
        <v>606</v>
      </c>
      <c r="D171" s="202" t="s">
        <v>46</v>
      </c>
      <c r="E171" s="202" t="s">
        <v>23</v>
      </c>
      <c r="F171" s="203">
        <v>1</v>
      </c>
      <c r="G171" s="28">
        <f>VLOOKUP(B171,'03_COMPOSIÇÕES'!A:G,6,0)</f>
        <v>18.080681999999999</v>
      </c>
      <c r="H171" s="28">
        <f>VLOOKUP(B171,'03_COMPOSIÇÕES'!A:G,7,0)</f>
        <v>4.8144254501799999</v>
      </c>
      <c r="I171" s="201">
        <f t="shared" si="72"/>
        <v>18.080681999999999</v>
      </c>
      <c r="J171" s="201">
        <f t="shared" si="73"/>
        <v>4.8144254501799999</v>
      </c>
      <c r="K171" s="201">
        <f t="shared" si="74"/>
        <v>20.993479870199998</v>
      </c>
      <c r="L171" s="201">
        <f t="shared" si="75"/>
        <v>5.896226848835445</v>
      </c>
      <c r="M171" s="201">
        <f t="shared" si="76"/>
        <v>26.889706719035445</v>
      </c>
    </row>
    <row r="172" spans="1:13" ht="26.25">
      <c r="A172" s="199" t="s">
        <v>6160</v>
      </c>
      <c r="B172" s="200" t="s">
        <v>849</v>
      </c>
      <c r="C172" s="226" t="s">
        <v>607</v>
      </c>
      <c r="D172" s="202" t="s">
        <v>46</v>
      </c>
      <c r="E172" s="202" t="s">
        <v>23</v>
      </c>
      <c r="F172" s="203">
        <v>3</v>
      </c>
      <c r="G172" s="28">
        <f>VLOOKUP(B172,'03_COMPOSIÇÕES'!A:G,6,0)</f>
        <v>96.53477500000001</v>
      </c>
      <c r="H172" s="28">
        <f>VLOOKUP(B172,'03_COMPOSIÇÕES'!A:G,7,0)</f>
        <v>6.996257912259999</v>
      </c>
      <c r="I172" s="201">
        <f t="shared" si="72"/>
        <v>289.60432500000002</v>
      </c>
      <c r="J172" s="201">
        <f t="shared" si="73"/>
        <v>20.988773736779997</v>
      </c>
      <c r="K172" s="201">
        <f t="shared" si="74"/>
        <v>336.25958175750003</v>
      </c>
      <c r="L172" s="201">
        <f t="shared" si="75"/>
        <v>25.704951195434461</v>
      </c>
      <c r="M172" s="201">
        <f t="shared" si="76"/>
        <v>361.96453295293452</v>
      </c>
    </row>
    <row r="173" spans="1:13" ht="26.25">
      <c r="A173" s="199" t="s">
        <v>6161</v>
      </c>
      <c r="B173" s="200" t="s">
        <v>850</v>
      </c>
      <c r="C173" s="226" t="s">
        <v>612</v>
      </c>
      <c r="D173" s="202" t="s">
        <v>46</v>
      </c>
      <c r="E173" s="202" t="s">
        <v>23</v>
      </c>
      <c r="F173" s="203">
        <v>1</v>
      </c>
      <c r="G173" s="28">
        <f>VLOOKUP(B173,'03_COMPOSIÇÕES'!A:G,6,0)</f>
        <v>27.510019</v>
      </c>
      <c r="H173" s="28">
        <f>VLOOKUP(B173,'03_COMPOSIÇÕES'!A:G,7,0)</f>
        <v>4.6363939819199995</v>
      </c>
      <c r="I173" s="201">
        <f t="shared" si="72"/>
        <v>27.510019</v>
      </c>
      <c r="J173" s="201">
        <f t="shared" si="73"/>
        <v>4.6363939819199995</v>
      </c>
      <c r="K173" s="201">
        <f t="shared" si="74"/>
        <v>31.9418830609</v>
      </c>
      <c r="L173" s="201">
        <f t="shared" si="75"/>
        <v>5.6781917096574226</v>
      </c>
      <c r="M173" s="201">
        <f t="shared" si="76"/>
        <v>37.620074770557423</v>
      </c>
    </row>
    <row r="174" spans="1:13" ht="26.25">
      <c r="A174" s="199" t="s">
        <v>6162</v>
      </c>
      <c r="B174" s="200" t="s">
        <v>851</v>
      </c>
      <c r="C174" s="226" t="s">
        <v>613</v>
      </c>
      <c r="D174" s="202" t="s">
        <v>46</v>
      </c>
      <c r="E174" s="202" t="s">
        <v>23</v>
      </c>
      <c r="F174" s="203">
        <v>2</v>
      </c>
      <c r="G174" s="28">
        <f>VLOOKUP(B174,'03_COMPOSIÇÕES'!A:G,6,0)</f>
        <v>24.393474999999999</v>
      </c>
      <c r="H174" s="28">
        <f>VLOOKUP(B174,'03_COMPOSIÇÕES'!A:G,7,0)</f>
        <v>5.8598868382599996</v>
      </c>
      <c r="I174" s="201">
        <f t="shared" si="72"/>
        <v>48.786949999999997</v>
      </c>
      <c r="J174" s="201">
        <f t="shared" si="73"/>
        <v>11.719773676519999</v>
      </c>
      <c r="K174" s="201">
        <f t="shared" si="74"/>
        <v>56.646527644999999</v>
      </c>
      <c r="L174" s="201">
        <f t="shared" si="75"/>
        <v>14.353206821634041</v>
      </c>
      <c r="M174" s="201">
        <f t="shared" si="76"/>
        <v>70.999734466634038</v>
      </c>
    </row>
    <row r="175" spans="1:13" ht="26.25">
      <c r="A175" s="199" t="s">
        <v>6163</v>
      </c>
      <c r="B175" s="200" t="s">
        <v>852</v>
      </c>
      <c r="C175" s="226" t="s">
        <v>614</v>
      </c>
      <c r="D175" s="202" t="s">
        <v>46</v>
      </c>
      <c r="E175" s="202" t="s">
        <v>23</v>
      </c>
      <c r="F175" s="203">
        <v>3</v>
      </c>
      <c r="G175" s="28">
        <f>VLOOKUP(B175,'03_COMPOSIÇÕES'!A:G,6,0)</f>
        <v>71.246531000000004</v>
      </c>
      <c r="H175" s="28">
        <f>VLOOKUP(B175,'03_COMPOSIÇÕES'!A:G,7,0)</f>
        <v>9.3144549032199997</v>
      </c>
      <c r="I175" s="201">
        <f t="shared" si="72"/>
        <v>213.73959300000001</v>
      </c>
      <c r="J175" s="201">
        <f t="shared" si="73"/>
        <v>27.943364709659999</v>
      </c>
      <c r="K175" s="201">
        <f t="shared" si="74"/>
        <v>248.17304143230001</v>
      </c>
      <c r="L175" s="201">
        <f t="shared" si="75"/>
        <v>34.2222387599206</v>
      </c>
      <c r="M175" s="201">
        <f t="shared" si="76"/>
        <v>282.39528019222064</v>
      </c>
    </row>
    <row r="176" spans="1:13" ht="26.25">
      <c r="A176" s="199" t="s">
        <v>6164</v>
      </c>
      <c r="B176" s="200" t="s">
        <v>853</v>
      </c>
      <c r="C176" s="226" t="s">
        <v>615</v>
      </c>
      <c r="D176" s="202" t="s">
        <v>46</v>
      </c>
      <c r="E176" s="202" t="s">
        <v>23</v>
      </c>
      <c r="F176" s="203">
        <v>2</v>
      </c>
      <c r="G176" s="28">
        <f>VLOOKUP(B176,'03_COMPOSIÇÕES'!A:G,6,0)</f>
        <v>53.282426000000001</v>
      </c>
      <c r="H176" s="28">
        <f>VLOOKUP(B176,'03_COMPOSIÇÕES'!A:G,7,0)</f>
        <v>7.8674757356599994</v>
      </c>
      <c r="I176" s="201">
        <f t="shared" si="72"/>
        <v>106.564852</v>
      </c>
      <c r="J176" s="201">
        <f t="shared" si="73"/>
        <v>15.734951471319999</v>
      </c>
      <c r="K176" s="201">
        <f t="shared" si="74"/>
        <v>123.73244965720001</v>
      </c>
      <c r="L176" s="201">
        <f t="shared" si="75"/>
        <v>19.270595066925601</v>
      </c>
      <c r="M176" s="201">
        <f t="shared" si="76"/>
        <v>143.0030447241256</v>
      </c>
    </row>
    <row r="177" spans="1:13" ht="39">
      <c r="A177" s="199" t="s">
        <v>6165</v>
      </c>
      <c r="B177" s="200" t="s">
        <v>854</v>
      </c>
      <c r="C177" s="226" t="s">
        <v>407</v>
      </c>
      <c r="D177" s="202" t="s">
        <v>46</v>
      </c>
      <c r="E177" s="202" t="s">
        <v>23</v>
      </c>
      <c r="F177" s="203">
        <v>9</v>
      </c>
      <c r="G177" s="28">
        <f>VLOOKUP(B177,'03_COMPOSIÇÕES'!A:G,6,0)</f>
        <v>83.081780000000009</v>
      </c>
      <c r="H177" s="28">
        <f>VLOOKUP(B177,'03_COMPOSIÇÕES'!A:G,7,0)</f>
        <v>8.3788427189599997</v>
      </c>
      <c r="I177" s="201">
        <f t="shared" si="72"/>
        <v>747.73602000000005</v>
      </c>
      <c r="J177" s="201">
        <f t="shared" si="73"/>
        <v>75.409584470639999</v>
      </c>
      <c r="K177" s="201">
        <f t="shared" si="74"/>
        <v>868.19629282200003</v>
      </c>
      <c r="L177" s="201">
        <f t="shared" si="75"/>
        <v>92.354118101192796</v>
      </c>
      <c r="M177" s="201">
        <f t="shared" si="76"/>
        <v>960.55041092319289</v>
      </c>
    </row>
    <row r="178" spans="1:13" ht="39">
      <c r="A178" s="199" t="s">
        <v>6166</v>
      </c>
      <c r="B178" s="200" t="s">
        <v>855</v>
      </c>
      <c r="C178" s="226" t="s">
        <v>628</v>
      </c>
      <c r="D178" s="202" t="s">
        <v>46</v>
      </c>
      <c r="E178" s="202" t="s">
        <v>23</v>
      </c>
      <c r="F178" s="203">
        <v>3</v>
      </c>
      <c r="G178" s="28">
        <f>VLOOKUP(B178,'03_COMPOSIÇÕES'!A:G,6,0)</f>
        <v>15.485699</v>
      </c>
      <c r="H178" s="28">
        <f>VLOOKUP(B178,'03_COMPOSIÇÕES'!A:G,7,0)</f>
        <v>7.1477740554600002</v>
      </c>
      <c r="I178" s="201">
        <f t="shared" si="72"/>
        <v>46.457097000000005</v>
      </c>
      <c r="J178" s="201">
        <f t="shared" si="73"/>
        <v>21.44332216638</v>
      </c>
      <c r="K178" s="201">
        <f t="shared" si="74"/>
        <v>53.941335326700006</v>
      </c>
      <c r="L178" s="201">
        <f t="shared" si="75"/>
        <v>26.261636657165585</v>
      </c>
      <c r="M178" s="201">
        <f t="shared" si="76"/>
        <v>80.202971983865595</v>
      </c>
    </row>
    <row r="179" spans="1:13" ht="26.25">
      <c r="A179" s="199" t="s">
        <v>6167</v>
      </c>
      <c r="B179" s="200" t="s">
        <v>856</v>
      </c>
      <c r="C179" s="226" t="s">
        <v>857</v>
      </c>
      <c r="D179" s="202" t="s">
        <v>46</v>
      </c>
      <c r="E179" s="202" t="s">
        <v>23</v>
      </c>
      <c r="F179" s="203">
        <v>2</v>
      </c>
      <c r="G179" s="28">
        <f>VLOOKUP(B179,'03_COMPOSIÇÕES'!A:G,6,0)</f>
        <v>18.119905000000003</v>
      </c>
      <c r="H179" s="28">
        <f>VLOOKUP(B179,'03_COMPOSIÇÕES'!A:G,7,0)</f>
        <v>3.0113833460999997</v>
      </c>
      <c r="I179" s="201">
        <f t="shared" si="72"/>
        <v>36.239810000000006</v>
      </c>
      <c r="J179" s="201">
        <f t="shared" si="73"/>
        <v>6.0227666921999994</v>
      </c>
      <c r="K179" s="201">
        <f t="shared" si="74"/>
        <v>42.078043391000008</v>
      </c>
      <c r="L179" s="201">
        <f t="shared" si="75"/>
        <v>7.3760823679373386</v>
      </c>
      <c r="M179" s="201">
        <f t="shared" si="76"/>
        <v>49.454125758937344</v>
      </c>
    </row>
    <row r="180" spans="1:13" ht="26.25">
      <c r="A180" s="199" t="s">
        <v>6168</v>
      </c>
      <c r="B180" s="200" t="s">
        <v>858</v>
      </c>
      <c r="C180" s="226" t="s">
        <v>859</v>
      </c>
      <c r="D180" s="202" t="s">
        <v>46</v>
      </c>
      <c r="E180" s="202" t="s">
        <v>23</v>
      </c>
      <c r="F180" s="203">
        <v>2</v>
      </c>
      <c r="G180" s="28">
        <f>VLOOKUP(B180,'03_COMPOSIÇÕES'!A:G,6,0)</f>
        <v>38.317864</v>
      </c>
      <c r="H180" s="28">
        <f>VLOOKUP(B180,'03_COMPOSIÇÕES'!A:G,7,0)</f>
        <v>4.2916947561400001</v>
      </c>
      <c r="I180" s="201">
        <f t="shared" si="72"/>
        <v>76.635728</v>
      </c>
      <c r="J180" s="201">
        <f t="shared" si="73"/>
        <v>8.5833895122800001</v>
      </c>
      <c r="K180" s="201">
        <f t="shared" si="74"/>
        <v>88.981743780800002</v>
      </c>
      <c r="L180" s="201">
        <f t="shared" si="75"/>
        <v>10.512077135689315</v>
      </c>
      <c r="M180" s="201">
        <f t="shared" si="76"/>
        <v>99.493820916489312</v>
      </c>
    </row>
    <row r="181" spans="1:13" ht="26.25">
      <c r="A181" s="199" t="s">
        <v>6169</v>
      </c>
      <c r="B181" s="200" t="s">
        <v>860</v>
      </c>
      <c r="C181" s="226" t="s">
        <v>861</v>
      </c>
      <c r="D181" s="202" t="s">
        <v>46</v>
      </c>
      <c r="E181" s="202" t="s">
        <v>23</v>
      </c>
      <c r="F181" s="203">
        <v>2</v>
      </c>
      <c r="G181" s="28">
        <f>VLOOKUP(B181,'03_COMPOSIÇÕES'!A:G,6,0)</f>
        <v>70.962339</v>
      </c>
      <c r="H181" s="28">
        <f>VLOOKUP(B181,'03_COMPOSIÇÕES'!A:G,7,0)</f>
        <v>6.9621667800399996</v>
      </c>
      <c r="I181" s="201">
        <f t="shared" si="72"/>
        <v>141.924678</v>
      </c>
      <c r="J181" s="201">
        <f t="shared" si="73"/>
        <v>13.924333560079999</v>
      </c>
      <c r="K181" s="201">
        <f t="shared" si="74"/>
        <v>164.78874362580001</v>
      </c>
      <c r="L181" s="201">
        <f t="shared" si="75"/>
        <v>17.053131311029972</v>
      </c>
      <c r="M181" s="201">
        <f t="shared" si="76"/>
        <v>181.84187493682998</v>
      </c>
    </row>
    <row r="182" spans="1:13" ht="39">
      <c r="A182" s="199" t="s">
        <v>6170</v>
      </c>
      <c r="B182" s="200" t="s">
        <v>862</v>
      </c>
      <c r="C182" s="226" t="s">
        <v>863</v>
      </c>
      <c r="D182" s="202" t="s">
        <v>46</v>
      </c>
      <c r="E182" s="202" t="s">
        <v>23</v>
      </c>
      <c r="F182" s="203">
        <v>3</v>
      </c>
      <c r="G182" s="28">
        <f>VLOOKUP(B182,'03_COMPOSIÇÕES'!A:G,6,0)</f>
        <v>10.136192999999999</v>
      </c>
      <c r="H182" s="28">
        <f>VLOOKUP(B182,'03_COMPOSIÇÕES'!A:G,7,0)</f>
        <v>3.50002290792</v>
      </c>
      <c r="I182" s="201">
        <f t="shared" si="72"/>
        <v>30.408578999999996</v>
      </c>
      <c r="J182" s="201">
        <f t="shared" si="73"/>
        <v>10.50006872376</v>
      </c>
      <c r="K182" s="201">
        <f t="shared" si="74"/>
        <v>35.307401076899993</v>
      </c>
      <c r="L182" s="201">
        <f t="shared" si="75"/>
        <v>12.859434165988871</v>
      </c>
      <c r="M182" s="201">
        <f t="shared" si="76"/>
        <v>48.166835242888865</v>
      </c>
    </row>
    <row r="183" spans="1:13" ht="39">
      <c r="A183" s="199" t="s">
        <v>6171</v>
      </c>
      <c r="B183" s="200" t="s">
        <v>864</v>
      </c>
      <c r="C183" s="226" t="s">
        <v>629</v>
      </c>
      <c r="D183" s="202" t="s">
        <v>46</v>
      </c>
      <c r="E183" s="202" t="s">
        <v>23</v>
      </c>
      <c r="F183" s="203">
        <v>3</v>
      </c>
      <c r="G183" s="28">
        <f>VLOOKUP(B183,'03_COMPOSIÇÕES'!A:G,6,0)</f>
        <v>13.198350000000001</v>
      </c>
      <c r="H183" s="28">
        <f>VLOOKUP(B183,'03_COMPOSIÇÕES'!A:G,7,0)</f>
        <v>4.6477576926599999</v>
      </c>
      <c r="I183" s="201">
        <f t="shared" si="72"/>
        <v>39.595050000000001</v>
      </c>
      <c r="J183" s="201">
        <f t="shared" si="73"/>
        <v>13.943273077979999</v>
      </c>
      <c r="K183" s="201">
        <f t="shared" si="74"/>
        <v>45.973812555000002</v>
      </c>
      <c r="L183" s="201">
        <f t="shared" si="75"/>
        <v>17.076326538602103</v>
      </c>
      <c r="M183" s="201">
        <f t="shared" si="76"/>
        <v>63.050139093602105</v>
      </c>
    </row>
    <row r="184" spans="1:13" ht="39">
      <c r="A184" s="199" t="s">
        <v>6172</v>
      </c>
      <c r="B184" s="200" t="s">
        <v>865</v>
      </c>
      <c r="C184" s="226" t="s">
        <v>866</v>
      </c>
      <c r="D184" s="202" t="s">
        <v>46</v>
      </c>
      <c r="E184" s="202" t="s">
        <v>23</v>
      </c>
      <c r="F184" s="203">
        <v>18</v>
      </c>
      <c r="G184" s="28">
        <f>VLOOKUP(B184,'03_COMPOSIÇÕES'!A:G,6,0)</f>
        <v>15.135835999999999</v>
      </c>
      <c r="H184" s="28">
        <f>VLOOKUP(B184,'03_COMPOSIÇÕES'!A:G,7,0)</f>
        <v>5.0682149900399995</v>
      </c>
      <c r="I184" s="201">
        <f t="shared" si="72"/>
        <v>272.44504799999999</v>
      </c>
      <c r="J184" s="201">
        <f t="shared" si="73"/>
        <v>91.227869820719988</v>
      </c>
      <c r="K184" s="201">
        <f t="shared" si="74"/>
        <v>316.33594523279999</v>
      </c>
      <c r="L184" s="201">
        <f t="shared" si="75"/>
        <v>111.72677216943576</v>
      </c>
      <c r="M184" s="201">
        <f t="shared" si="76"/>
        <v>428.06271740223576</v>
      </c>
    </row>
    <row r="185" spans="1:13" ht="39">
      <c r="A185" s="199" t="s">
        <v>6173</v>
      </c>
      <c r="B185" s="200" t="s">
        <v>867</v>
      </c>
      <c r="C185" s="226" t="s">
        <v>630</v>
      </c>
      <c r="D185" s="202" t="s">
        <v>46</v>
      </c>
      <c r="E185" s="202" t="s">
        <v>23</v>
      </c>
      <c r="F185" s="203">
        <v>6</v>
      </c>
      <c r="G185" s="28">
        <f>VLOOKUP(B185,'03_COMPOSIÇÕES'!A:G,6,0)</f>
        <v>3.4259680000000001</v>
      </c>
      <c r="H185" s="28">
        <f>VLOOKUP(B185,'03_COMPOSIÇÕES'!A:G,7,0)</f>
        <v>5.5757940697599997</v>
      </c>
      <c r="I185" s="201">
        <f t="shared" si="72"/>
        <v>20.555807999999999</v>
      </c>
      <c r="J185" s="201">
        <f t="shared" si="73"/>
        <v>33.454764418559996</v>
      </c>
      <c r="K185" s="201">
        <f t="shared" si="74"/>
        <v>23.867348668799998</v>
      </c>
      <c r="L185" s="201">
        <f t="shared" si="75"/>
        <v>40.972049983410422</v>
      </c>
      <c r="M185" s="201">
        <f t="shared" si="76"/>
        <v>64.83939865221042</v>
      </c>
    </row>
    <row r="186" spans="1:13" ht="39">
      <c r="A186" s="199" t="s">
        <v>6174</v>
      </c>
      <c r="B186" s="200" t="s">
        <v>868</v>
      </c>
      <c r="C186" s="226" t="s">
        <v>408</v>
      </c>
      <c r="D186" s="202" t="s">
        <v>46</v>
      </c>
      <c r="E186" s="202" t="s">
        <v>23</v>
      </c>
      <c r="F186" s="203">
        <v>4</v>
      </c>
      <c r="G186" s="28">
        <f>VLOOKUP(B186,'03_COMPOSIÇÕES'!A:G,6,0)</f>
        <v>140.51858000000001</v>
      </c>
      <c r="H186" s="28">
        <f>VLOOKUP(B186,'03_COMPOSIÇÕES'!A:G,7,0)</f>
        <v>11.85992610898</v>
      </c>
      <c r="I186" s="201">
        <f t="shared" si="72"/>
        <v>562.07432000000006</v>
      </c>
      <c r="J186" s="201">
        <f t="shared" si="73"/>
        <v>47.43970443592</v>
      </c>
      <c r="K186" s="201">
        <f t="shared" si="74"/>
        <v>652.62449295200008</v>
      </c>
      <c r="L186" s="201">
        <f t="shared" si="75"/>
        <v>58.099406022671218</v>
      </c>
      <c r="M186" s="201">
        <f t="shared" si="76"/>
        <v>710.72389897467133</v>
      </c>
    </row>
    <row r="187" spans="1:13" ht="26.25">
      <c r="A187" s="199" t="s">
        <v>6175</v>
      </c>
      <c r="B187" s="200" t="s">
        <v>869</v>
      </c>
      <c r="C187" s="226" t="s">
        <v>652</v>
      </c>
      <c r="D187" s="202" t="s">
        <v>46</v>
      </c>
      <c r="E187" s="202" t="s">
        <v>23</v>
      </c>
      <c r="F187" s="203">
        <v>1</v>
      </c>
      <c r="G187" s="28">
        <f>VLOOKUP(B187,'03_COMPOSIÇÕES'!A:G,6,0)</f>
        <v>99.25709599999999</v>
      </c>
      <c r="H187" s="28">
        <f>VLOOKUP(B187,'03_COMPOSIÇÕES'!A:G,7,0)</f>
        <v>16.344803947700001</v>
      </c>
      <c r="I187" s="201">
        <f t="shared" si="72"/>
        <v>99.25709599999999</v>
      </c>
      <c r="J187" s="201">
        <f t="shared" si="73"/>
        <v>16.344803947700001</v>
      </c>
      <c r="K187" s="201">
        <f t="shared" si="74"/>
        <v>115.24741416559999</v>
      </c>
      <c r="L187" s="201">
        <f t="shared" si="75"/>
        <v>20.017481394748188</v>
      </c>
      <c r="M187" s="201">
        <f t="shared" si="76"/>
        <v>135.26489556034818</v>
      </c>
    </row>
    <row r="188" spans="1:13" ht="51.75">
      <c r="A188" s="199" t="s">
        <v>6176</v>
      </c>
      <c r="B188" s="200" t="s">
        <v>870</v>
      </c>
      <c r="C188" s="226" t="s">
        <v>653</v>
      </c>
      <c r="D188" s="202" t="s">
        <v>46</v>
      </c>
      <c r="E188" s="202" t="s">
        <v>23</v>
      </c>
      <c r="F188" s="203">
        <v>1</v>
      </c>
      <c r="G188" s="28">
        <f>VLOOKUP(B188,'03_COMPOSIÇÕES'!A:G,6,0)</f>
        <v>112.09705699999999</v>
      </c>
      <c r="H188" s="28">
        <f>VLOOKUP(B188,'03_COMPOSIÇÕES'!A:G,7,0)</f>
        <v>57.822348148700002</v>
      </c>
      <c r="I188" s="201">
        <f t="shared" si="72"/>
        <v>112.09705699999999</v>
      </c>
      <c r="J188" s="201">
        <f t="shared" si="73"/>
        <v>57.822348148700002</v>
      </c>
      <c r="K188" s="201">
        <f t="shared" si="74"/>
        <v>130.15589288269999</v>
      </c>
      <c r="L188" s="201">
        <f t="shared" si="75"/>
        <v>70.81502977771288</v>
      </c>
      <c r="M188" s="201">
        <f t="shared" si="76"/>
        <v>200.97092266041287</v>
      </c>
    </row>
    <row r="189" spans="1:13" ht="26.25">
      <c r="A189" s="199" t="s">
        <v>6177</v>
      </c>
      <c r="B189" s="200" t="s">
        <v>871</v>
      </c>
      <c r="C189" s="226" t="s">
        <v>409</v>
      </c>
      <c r="D189" s="202" t="s">
        <v>46</v>
      </c>
      <c r="E189" s="202" t="s">
        <v>23</v>
      </c>
      <c r="F189" s="203">
        <v>4</v>
      </c>
      <c r="G189" s="28">
        <f>VLOOKUP(B189,'03_COMPOSIÇÕES'!A:G,6,0)</f>
        <v>213.321776</v>
      </c>
      <c r="H189" s="28">
        <f>VLOOKUP(B189,'03_COMPOSIÇÕES'!A:G,7,0)</f>
        <v>30.394138325920004</v>
      </c>
      <c r="I189" s="201">
        <f t="shared" si="72"/>
        <v>853.287104</v>
      </c>
      <c r="J189" s="201">
        <f t="shared" si="73"/>
        <v>121.57655330368002</v>
      </c>
      <c r="K189" s="201">
        <f t="shared" si="74"/>
        <v>990.75165645440006</v>
      </c>
      <c r="L189" s="201">
        <f t="shared" si="75"/>
        <v>148.8948048310169</v>
      </c>
      <c r="M189" s="201">
        <f t="shared" si="76"/>
        <v>1139.646461285417</v>
      </c>
    </row>
    <row r="190" spans="1:13" ht="26.25">
      <c r="A190" s="199" t="s">
        <v>6178</v>
      </c>
      <c r="B190" s="200" t="s">
        <v>872</v>
      </c>
      <c r="C190" s="226" t="s">
        <v>873</v>
      </c>
      <c r="D190" s="202" t="s">
        <v>46</v>
      </c>
      <c r="E190" s="202" t="s">
        <v>23</v>
      </c>
      <c r="F190" s="203">
        <v>1</v>
      </c>
      <c r="G190" s="28">
        <f>VLOOKUP(B190,'03_COMPOSIÇÕES'!A:G,6,0)</f>
        <v>11.789904999999999</v>
      </c>
      <c r="H190" s="28">
        <f>VLOOKUP(B190,'03_COMPOSIÇÕES'!A:G,7,0)</f>
        <v>3.0113833460999997</v>
      </c>
      <c r="I190" s="201">
        <f t="shared" si="72"/>
        <v>11.789904999999999</v>
      </c>
      <c r="J190" s="201">
        <f t="shared" si="73"/>
        <v>3.0113833460999997</v>
      </c>
      <c r="K190" s="201">
        <f t="shared" si="74"/>
        <v>13.6892586955</v>
      </c>
      <c r="L190" s="201">
        <f t="shared" si="75"/>
        <v>3.6880411839686693</v>
      </c>
      <c r="M190" s="201">
        <f t="shared" si="76"/>
        <v>17.377299879468669</v>
      </c>
    </row>
    <row r="191" spans="1:13" ht="39">
      <c r="A191" s="199" t="s">
        <v>6179</v>
      </c>
      <c r="B191" s="200" t="s">
        <v>874</v>
      </c>
      <c r="C191" s="226" t="s">
        <v>633</v>
      </c>
      <c r="D191" s="202" t="s">
        <v>46</v>
      </c>
      <c r="E191" s="202" t="s">
        <v>23</v>
      </c>
      <c r="F191" s="203">
        <v>4</v>
      </c>
      <c r="G191" s="28">
        <f>VLOOKUP(B191,'03_COMPOSIÇÕES'!A:G,6,0)</f>
        <v>7.195074</v>
      </c>
      <c r="H191" s="28">
        <f>VLOOKUP(B191,'03_COMPOSIÇÕES'!A:G,7,0)</f>
        <v>2.9204736601799999</v>
      </c>
      <c r="I191" s="201">
        <f t="shared" si="72"/>
        <v>28.780296</v>
      </c>
      <c r="J191" s="201">
        <f t="shared" si="73"/>
        <v>11.68189464072</v>
      </c>
      <c r="K191" s="201">
        <f t="shared" si="74"/>
        <v>33.416801685599999</v>
      </c>
      <c r="L191" s="201">
        <f t="shared" si="75"/>
        <v>14.306816366489782</v>
      </c>
      <c r="M191" s="201">
        <f t="shared" si="76"/>
        <v>47.723618052089783</v>
      </c>
    </row>
    <row r="192" spans="1:13" ht="39">
      <c r="A192" s="199" t="s">
        <v>6180</v>
      </c>
      <c r="B192" s="200" t="s">
        <v>875</v>
      </c>
      <c r="C192" s="226" t="s">
        <v>634</v>
      </c>
      <c r="D192" s="202" t="s">
        <v>46</v>
      </c>
      <c r="E192" s="202" t="s">
        <v>23</v>
      </c>
      <c r="F192" s="203">
        <v>2</v>
      </c>
      <c r="G192" s="28">
        <f>VLOOKUP(B192,'03_COMPOSIÇÕES'!A:G,6,0)</f>
        <v>6.0675109999999997</v>
      </c>
      <c r="H192" s="28">
        <f>VLOOKUP(B192,'03_COMPOSIÇÕES'!A:G,7,0)</f>
        <v>2.20455988356</v>
      </c>
      <c r="I192" s="201">
        <f t="shared" si="72"/>
        <v>12.135021999999999</v>
      </c>
      <c r="J192" s="201">
        <f t="shared" si="73"/>
        <v>4.40911976712</v>
      </c>
      <c r="K192" s="201">
        <f t="shared" si="74"/>
        <v>14.0899740442</v>
      </c>
      <c r="L192" s="201">
        <f t="shared" si="75"/>
        <v>5.3998489787918631</v>
      </c>
      <c r="M192" s="201">
        <f t="shared" si="76"/>
        <v>19.489823022991864</v>
      </c>
    </row>
    <row r="193" spans="1:13" ht="39">
      <c r="A193" s="199" t="s">
        <v>6181</v>
      </c>
      <c r="B193" s="200" t="s">
        <v>876</v>
      </c>
      <c r="C193" s="226" t="s">
        <v>635</v>
      </c>
      <c r="D193" s="202" t="s">
        <v>46</v>
      </c>
      <c r="E193" s="202" t="s">
        <v>23</v>
      </c>
      <c r="F193" s="203">
        <v>6</v>
      </c>
      <c r="G193" s="28">
        <f>VLOOKUP(B193,'03_COMPOSIÇÕES'!A:G,6,0)</f>
        <v>7.2627629999999996</v>
      </c>
      <c r="H193" s="28">
        <f>VLOOKUP(B193,'03_COMPOSIÇÕES'!A:G,7,0)</f>
        <v>2.4962284592200001</v>
      </c>
      <c r="I193" s="201">
        <f t="shared" si="72"/>
        <v>43.576577999999998</v>
      </c>
      <c r="J193" s="201">
        <f t="shared" si="73"/>
        <v>14.977370755320001</v>
      </c>
      <c r="K193" s="201">
        <f t="shared" si="74"/>
        <v>50.596764715799999</v>
      </c>
      <c r="L193" s="201">
        <f t="shared" si="75"/>
        <v>18.342785964040402</v>
      </c>
      <c r="M193" s="201">
        <f t="shared" si="76"/>
        <v>68.939550679840409</v>
      </c>
    </row>
    <row r="194" spans="1:13" ht="39">
      <c r="A194" s="199" t="s">
        <v>6182</v>
      </c>
      <c r="B194" s="200" t="s">
        <v>877</v>
      </c>
      <c r="C194" s="226" t="s">
        <v>636</v>
      </c>
      <c r="D194" s="202" t="s">
        <v>46</v>
      </c>
      <c r="E194" s="202" t="s">
        <v>23</v>
      </c>
      <c r="F194" s="203">
        <v>3</v>
      </c>
      <c r="G194" s="28">
        <f>VLOOKUP(B194,'03_COMPOSIÇÕES'!A:G,6,0)</f>
        <v>25.178908999999997</v>
      </c>
      <c r="H194" s="28">
        <f>VLOOKUP(B194,'03_COMPOSIÇÕES'!A:G,7,0)</f>
        <v>3.9204802053000005</v>
      </c>
      <c r="I194" s="201">
        <f t="shared" si="72"/>
        <v>75.536726999999985</v>
      </c>
      <c r="J194" s="201">
        <f t="shared" si="73"/>
        <v>11.761440615900002</v>
      </c>
      <c r="K194" s="201">
        <f t="shared" si="74"/>
        <v>87.70569371969998</v>
      </c>
      <c r="L194" s="201">
        <f t="shared" si="75"/>
        <v>14.40423632229273</v>
      </c>
      <c r="M194" s="201">
        <f t="shared" si="76"/>
        <v>102.10993004199271</v>
      </c>
    </row>
    <row r="195" spans="1:13" ht="39">
      <c r="A195" s="199" t="s">
        <v>6183</v>
      </c>
      <c r="B195" s="200" t="s">
        <v>878</v>
      </c>
      <c r="C195" s="226" t="s">
        <v>597</v>
      </c>
      <c r="D195" s="202" t="s">
        <v>46</v>
      </c>
      <c r="E195" s="202" t="s">
        <v>65</v>
      </c>
      <c r="F195" s="203">
        <v>7.94</v>
      </c>
      <c r="G195" s="28">
        <f>VLOOKUP(B195,'03_COMPOSIÇÕES'!A:G,6,0)</f>
        <v>18.418218</v>
      </c>
      <c r="H195" s="28">
        <f>VLOOKUP(B195,'03_COMPOSIÇÕES'!A:G,7,0)</f>
        <v>8.4849040192</v>
      </c>
      <c r="I195" s="201">
        <f t="shared" si="72"/>
        <v>146.24065092000001</v>
      </c>
      <c r="J195" s="201">
        <f t="shared" si="73"/>
        <v>67.370137912448001</v>
      </c>
      <c r="K195" s="201">
        <f t="shared" si="74"/>
        <v>169.80001978321201</v>
      </c>
      <c r="L195" s="201">
        <f t="shared" si="75"/>
        <v>82.508207901375059</v>
      </c>
      <c r="M195" s="201">
        <f t="shared" si="76"/>
        <v>252.30822768458705</v>
      </c>
    </row>
    <row r="196" spans="1:13" ht="39">
      <c r="A196" s="199" t="s">
        <v>6184</v>
      </c>
      <c r="B196" s="200" t="s">
        <v>879</v>
      </c>
      <c r="C196" s="226" t="s">
        <v>880</v>
      </c>
      <c r="D196" s="202" t="s">
        <v>46</v>
      </c>
      <c r="E196" s="202" t="s">
        <v>65</v>
      </c>
      <c r="F196" s="203">
        <v>39.450000000000003</v>
      </c>
      <c r="G196" s="28">
        <f>VLOOKUP(B196,'03_COMPOSIÇÕES'!A:G,6,0)</f>
        <v>20.508361999999998</v>
      </c>
      <c r="H196" s="28">
        <f>VLOOKUP(B196,'03_COMPOSIÇÕES'!A:G,7,0)</f>
        <v>10.14021788366</v>
      </c>
      <c r="I196" s="201">
        <f t="shared" si="72"/>
        <v>809.05488089999994</v>
      </c>
      <c r="J196" s="201">
        <f t="shared" si="73"/>
        <v>400.03159551038704</v>
      </c>
      <c r="K196" s="201">
        <f t="shared" si="74"/>
        <v>939.39362221298995</v>
      </c>
      <c r="L196" s="201">
        <f t="shared" si="75"/>
        <v>489.91869502157095</v>
      </c>
      <c r="M196" s="201">
        <f t="shared" si="76"/>
        <v>1429.3123172345609</v>
      </c>
    </row>
    <row r="197" spans="1:13" ht="39">
      <c r="A197" s="199" t="s">
        <v>6185</v>
      </c>
      <c r="B197" s="200" t="s">
        <v>881</v>
      </c>
      <c r="C197" s="226" t="s">
        <v>637</v>
      </c>
      <c r="D197" s="202" t="s">
        <v>46</v>
      </c>
      <c r="E197" s="202" t="s">
        <v>23</v>
      </c>
      <c r="F197" s="203">
        <v>1</v>
      </c>
      <c r="G197" s="28">
        <f>VLOOKUP(B197,'03_COMPOSIÇÕES'!A:G,6,0)</f>
        <v>10.696991000000001</v>
      </c>
      <c r="H197" s="28">
        <f>VLOOKUP(B197,'03_COMPOSIÇÕES'!A:G,7,0)</f>
        <v>7.2727748736000013</v>
      </c>
      <c r="I197" s="201">
        <f t="shared" si="72"/>
        <v>10.696991000000001</v>
      </c>
      <c r="J197" s="201">
        <f t="shared" si="73"/>
        <v>7.2727748736000013</v>
      </c>
      <c r="K197" s="201">
        <f t="shared" si="74"/>
        <v>12.420276250100001</v>
      </c>
      <c r="L197" s="201">
        <f t="shared" si="75"/>
        <v>8.9069673876979216</v>
      </c>
      <c r="M197" s="201">
        <f t="shared" si="76"/>
        <v>21.32724363779792</v>
      </c>
    </row>
    <row r="198" spans="1:13" ht="39">
      <c r="A198" s="199" t="s">
        <v>6186</v>
      </c>
      <c r="B198" s="200" t="s">
        <v>882</v>
      </c>
      <c r="C198" s="226" t="s">
        <v>638</v>
      </c>
      <c r="D198" s="202" t="s">
        <v>46</v>
      </c>
      <c r="E198" s="202" t="s">
        <v>23</v>
      </c>
      <c r="F198" s="203">
        <v>4</v>
      </c>
      <c r="G198" s="28">
        <f>VLOOKUP(B198,'03_COMPOSIÇÕES'!A:G,6,0)</f>
        <v>11.213678000000002</v>
      </c>
      <c r="H198" s="28">
        <f>VLOOKUP(B198,'03_COMPOSIÇÕES'!A:G,7,0)</f>
        <v>8.6894508125200005</v>
      </c>
      <c r="I198" s="201">
        <f t="shared" si="72"/>
        <v>44.854712000000006</v>
      </c>
      <c r="J198" s="201">
        <f t="shared" si="73"/>
        <v>34.757803250080002</v>
      </c>
      <c r="K198" s="201">
        <f t="shared" si="74"/>
        <v>52.080806103200011</v>
      </c>
      <c r="L198" s="201">
        <f t="shared" si="75"/>
        <v>42.567881640372974</v>
      </c>
      <c r="M198" s="201">
        <f t="shared" si="76"/>
        <v>94.648687743572992</v>
      </c>
    </row>
    <row r="199" spans="1:13" ht="51.75">
      <c r="A199" s="199" t="s">
        <v>6187</v>
      </c>
      <c r="B199" s="200" t="s">
        <v>883</v>
      </c>
      <c r="C199" s="226" t="s">
        <v>639</v>
      </c>
      <c r="D199" s="202" t="s">
        <v>46</v>
      </c>
      <c r="E199" s="202" t="s">
        <v>23</v>
      </c>
      <c r="F199" s="203">
        <v>12</v>
      </c>
      <c r="G199" s="28">
        <f>VLOOKUP(B199,'03_COMPOSIÇÕES'!A:G,6,0)</f>
        <v>7.2109489999999994</v>
      </c>
      <c r="H199" s="28">
        <f>VLOOKUP(B199,'03_COMPOSIÇÕES'!A:G,7,0)</f>
        <v>4.4735141279799997</v>
      </c>
      <c r="I199" s="201">
        <f t="shared" si="72"/>
        <v>86.531387999999993</v>
      </c>
      <c r="J199" s="201">
        <f t="shared" si="73"/>
        <v>53.682169535759996</v>
      </c>
      <c r="K199" s="201">
        <f t="shared" si="74"/>
        <v>100.4715946068</v>
      </c>
      <c r="L199" s="201">
        <f t="shared" si="75"/>
        <v>65.74455303044526</v>
      </c>
      <c r="M199" s="201">
        <f t="shared" si="76"/>
        <v>166.21614763724526</v>
      </c>
    </row>
    <row r="200" spans="1:13" ht="39">
      <c r="A200" s="199" t="s">
        <v>6188</v>
      </c>
      <c r="B200" s="200" t="s">
        <v>884</v>
      </c>
      <c r="C200" s="226" t="s">
        <v>640</v>
      </c>
      <c r="D200" s="202" t="s">
        <v>46</v>
      </c>
      <c r="E200" s="202" t="s">
        <v>23</v>
      </c>
      <c r="F200" s="203">
        <v>1</v>
      </c>
      <c r="G200" s="28">
        <f>VLOOKUP(B200,'03_COMPOSIÇÕES'!A:G,6,0)</f>
        <v>9.5154699999999988</v>
      </c>
      <c r="H200" s="28">
        <f>VLOOKUP(B200,'03_COMPOSIÇÕES'!A:G,7,0)</f>
        <v>5.7954924773999998</v>
      </c>
      <c r="I200" s="201">
        <f t="shared" si="72"/>
        <v>9.5154699999999988</v>
      </c>
      <c r="J200" s="201">
        <f t="shared" si="73"/>
        <v>5.7954924773999998</v>
      </c>
      <c r="K200" s="201">
        <f t="shared" si="74"/>
        <v>11.048412216999999</v>
      </c>
      <c r="L200" s="201">
        <f t="shared" si="75"/>
        <v>7.0977396370717791</v>
      </c>
      <c r="M200" s="201">
        <f t="shared" si="76"/>
        <v>18.146151854071778</v>
      </c>
    </row>
    <row r="201" spans="1:13" ht="39">
      <c r="A201" s="199" t="s">
        <v>6189</v>
      </c>
      <c r="B201" s="200" t="s">
        <v>885</v>
      </c>
      <c r="C201" s="226" t="s">
        <v>641</v>
      </c>
      <c r="D201" s="202" t="s">
        <v>46</v>
      </c>
      <c r="E201" s="202" t="s">
        <v>23</v>
      </c>
      <c r="F201" s="203">
        <v>1</v>
      </c>
      <c r="G201" s="28">
        <f>VLOOKUP(B201,'03_COMPOSIÇÕES'!A:G,6,0)</f>
        <v>18.518051</v>
      </c>
      <c r="H201" s="28">
        <f>VLOOKUP(B201,'03_COMPOSIÇÕES'!A:G,7,0)</f>
        <v>11.587197051220002</v>
      </c>
      <c r="I201" s="201">
        <f t="shared" si="72"/>
        <v>18.518051</v>
      </c>
      <c r="J201" s="201">
        <f t="shared" si="73"/>
        <v>11.587197051220002</v>
      </c>
      <c r="K201" s="201">
        <f t="shared" si="74"/>
        <v>21.501309016099999</v>
      </c>
      <c r="L201" s="201">
        <f t="shared" si="75"/>
        <v>14.190840228629135</v>
      </c>
      <c r="M201" s="201">
        <f t="shared" si="76"/>
        <v>35.692149244729137</v>
      </c>
    </row>
    <row r="202" spans="1:13" ht="39">
      <c r="A202" s="199" t="s">
        <v>6190</v>
      </c>
      <c r="B202" s="200" t="s">
        <v>886</v>
      </c>
      <c r="C202" s="226" t="s">
        <v>642</v>
      </c>
      <c r="D202" s="202" t="s">
        <v>46</v>
      </c>
      <c r="E202" s="202" t="s">
        <v>23</v>
      </c>
      <c r="F202" s="203">
        <v>4</v>
      </c>
      <c r="G202" s="28">
        <f>VLOOKUP(B202,'03_COMPOSIÇÕES'!A:G,6,0)</f>
        <v>16.751828</v>
      </c>
      <c r="H202" s="28">
        <f>VLOOKUP(B202,'03_COMPOSIÇÕES'!A:G,7,0)</f>
        <v>8.7538451733800002</v>
      </c>
      <c r="I202" s="201">
        <f t="shared" si="72"/>
        <v>67.007311999999999</v>
      </c>
      <c r="J202" s="201">
        <f t="shared" si="73"/>
        <v>35.015380693520001</v>
      </c>
      <c r="K202" s="201">
        <f t="shared" si="74"/>
        <v>77.802189963200007</v>
      </c>
      <c r="L202" s="201">
        <f t="shared" si="75"/>
        <v>42.883336735353943</v>
      </c>
      <c r="M202" s="201">
        <f t="shared" si="76"/>
        <v>120.68552669855396</v>
      </c>
    </row>
    <row r="203" spans="1:13" ht="39">
      <c r="A203" s="199" t="s">
        <v>6191</v>
      </c>
      <c r="B203" s="200" t="s">
        <v>887</v>
      </c>
      <c r="C203" s="226" t="s">
        <v>643</v>
      </c>
      <c r="D203" s="202" t="s">
        <v>46</v>
      </c>
      <c r="E203" s="202" t="s">
        <v>23</v>
      </c>
      <c r="F203" s="203">
        <v>2</v>
      </c>
      <c r="G203" s="28">
        <f>VLOOKUP(B203,'03_COMPOSIÇÕES'!A:G,6,0)</f>
        <v>15.984831000000002</v>
      </c>
      <c r="H203" s="28">
        <f>VLOOKUP(B203,'03_COMPOSIÇÕES'!A:G,7,0)</f>
        <v>9.6970331647999988</v>
      </c>
      <c r="I203" s="201">
        <f t="shared" si="72"/>
        <v>31.969662000000003</v>
      </c>
      <c r="J203" s="201">
        <f t="shared" si="73"/>
        <v>19.394066329599998</v>
      </c>
      <c r="K203" s="201">
        <f t="shared" si="74"/>
        <v>37.119974548200005</v>
      </c>
      <c r="L203" s="201">
        <f t="shared" si="75"/>
        <v>23.751913033861115</v>
      </c>
      <c r="M203" s="201">
        <f t="shared" si="76"/>
        <v>60.87188758206112</v>
      </c>
    </row>
    <row r="204" spans="1:13" ht="39">
      <c r="A204" s="199" t="s">
        <v>6192</v>
      </c>
      <c r="B204" s="200" t="s">
        <v>888</v>
      </c>
      <c r="C204" s="226" t="s">
        <v>889</v>
      </c>
      <c r="D204" s="202" t="s">
        <v>46</v>
      </c>
      <c r="E204" s="202" t="s">
        <v>23</v>
      </c>
      <c r="F204" s="203">
        <v>2</v>
      </c>
      <c r="G204" s="28">
        <f>VLOOKUP(B204,'03_COMPOSIÇÕES'!A:G,6,0)</f>
        <v>205.50005350000004</v>
      </c>
      <c r="H204" s="28">
        <f>VLOOKUP(B204,'03_COMPOSIÇÕES'!A:G,7,0)</f>
        <v>74.197265926140005</v>
      </c>
      <c r="I204" s="201">
        <f t="shared" si="72"/>
        <v>411.00010700000007</v>
      </c>
      <c r="J204" s="201">
        <f t="shared" si="73"/>
        <v>148.39453185228001</v>
      </c>
      <c r="K204" s="201">
        <f t="shared" si="74"/>
        <v>477.21222423770007</v>
      </c>
      <c r="L204" s="201">
        <f t="shared" si="75"/>
        <v>181.73878315948733</v>
      </c>
      <c r="M204" s="201">
        <f t="shared" si="76"/>
        <v>658.95100739718737</v>
      </c>
    </row>
    <row r="205" spans="1:13" ht="26.25">
      <c r="A205" s="199" t="s">
        <v>6193</v>
      </c>
      <c r="B205" s="200" t="s">
        <v>890</v>
      </c>
      <c r="C205" s="226" t="s">
        <v>891</v>
      </c>
      <c r="D205" s="202" t="s">
        <v>46</v>
      </c>
      <c r="E205" s="202" t="s">
        <v>23</v>
      </c>
      <c r="F205" s="203">
        <v>1</v>
      </c>
      <c r="G205" s="28">
        <f>VLOOKUP(B205,'03_COMPOSIÇÕES'!A:G,6,0)</f>
        <v>659.23962888260007</v>
      </c>
      <c r="H205" s="28">
        <f>VLOOKUP(B205,'03_COMPOSIÇÕES'!A:G,7,0)</f>
        <v>150.94863802830002</v>
      </c>
      <c r="I205" s="201">
        <f t="shared" si="72"/>
        <v>659.23962888260007</v>
      </c>
      <c r="J205" s="201">
        <f t="shared" si="73"/>
        <v>150.94863802830002</v>
      </c>
      <c r="K205" s="201">
        <f t="shared" si="74"/>
        <v>765.44313309558697</v>
      </c>
      <c r="L205" s="201">
        <f t="shared" si="75"/>
        <v>184.86679699325902</v>
      </c>
      <c r="M205" s="201">
        <f t="shared" si="76"/>
        <v>950.30993008884593</v>
      </c>
    </row>
    <row r="206" spans="1:13">
      <c r="A206" s="199" t="s">
        <v>6194</v>
      </c>
      <c r="B206" s="200" t="s">
        <v>892</v>
      </c>
      <c r="C206" s="226" t="s">
        <v>893</v>
      </c>
      <c r="D206" s="202" t="s">
        <v>46</v>
      </c>
      <c r="E206" s="202" t="s">
        <v>23</v>
      </c>
      <c r="F206" s="203">
        <v>3</v>
      </c>
      <c r="G206" s="28">
        <f>VLOOKUP(B206,'03_COMPOSIÇÕES'!A:G,6,0)</f>
        <v>14.572799999999999</v>
      </c>
      <c r="H206" s="28">
        <f>VLOOKUP(B206,'03_COMPOSIÇÕES'!A:G,7,0)</f>
        <v>9.7732623039999993</v>
      </c>
      <c r="I206" s="201">
        <f t="shared" si="72"/>
        <v>43.718399999999995</v>
      </c>
      <c r="J206" s="201">
        <f t="shared" si="73"/>
        <v>29.319786911999998</v>
      </c>
      <c r="K206" s="201">
        <f t="shared" si="74"/>
        <v>50.761434239999993</v>
      </c>
      <c r="L206" s="201">
        <f t="shared" si="75"/>
        <v>35.907943031126393</v>
      </c>
      <c r="M206" s="201">
        <f t="shared" si="76"/>
        <v>86.669377271126393</v>
      </c>
    </row>
    <row r="207" spans="1:13">
      <c r="A207" s="199" t="s">
        <v>6195</v>
      </c>
      <c r="B207" s="200" t="s">
        <v>894</v>
      </c>
      <c r="C207" s="226" t="s">
        <v>895</v>
      </c>
      <c r="D207" s="202" t="s">
        <v>46</v>
      </c>
      <c r="E207" s="202" t="s">
        <v>23</v>
      </c>
      <c r="F207" s="203">
        <v>1</v>
      </c>
      <c r="G207" s="28">
        <f>VLOOKUP(B207,'03_COMPOSIÇÕES'!A:G,6,0)</f>
        <v>37.762</v>
      </c>
      <c r="H207" s="28">
        <f>VLOOKUP(B207,'03_COMPOSIÇÕES'!A:G,7,0)</f>
        <v>15.035788159999999</v>
      </c>
      <c r="I207" s="201">
        <f t="shared" si="72"/>
        <v>37.762</v>
      </c>
      <c r="J207" s="201">
        <f t="shared" si="73"/>
        <v>15.035788159999999</v>
      </c>
      <c r="K207" s="201">
        <f t="shared" si="74"/>
        <v>43.845458200000003</v>
      </c>
      <c r="L207" s="201">
        <f t="shared" si="75"/>
        <v>18.414329759551997</v>
      </c>
      <c r="M207" s="201">
        <f t="shared" si="76"/>
        <v>62.259787959552</v>
      </c>
    </row>
    <row r="208" spans="1:13">
      <c r="A208" s="199"/>
      <c r="B208" s="200"/>
      <c r="C208" s="226"/>
      <c r="D208" s="202"/>
      <c r="E208" s="202"/>
      <c r="F208" s="203"/>
      <c r="G208" s="201"/>
      <c r="H208" s="201"/>
      <c r="I208" s="201"/>
      <c r="J208" s="201"/>
      <c r="K208" s="201"/>
      <c r="L208" s="201"/>
      <c r="M208" s="201"/>
    </row>
    <row r="209" spans="1:13">
      <c r="A209" s="200" t="s">
        <v>102</v>
      </c>
      <c r="B209" s="200"/>
      <c r="C209" s="226" t="s">
        <v>896</v>
      </c>
      <c r="D209" s="202"/>
      <c r="E209" s="202"/>
      <c r="F209" s="203"/>
      <c r="G209" s="201"/>
      <c r="H209" s="201"/>
      <c r="I209" s="201">
        <f t="shared" ref="I209:M209" si="77">SUBTOTAL(9,I210:I238)</f>
        <v>12136.667010540796</v>
      </c>
      <c r="J209" s="201">
        <f t="shared" si="77"/>
        <v>7833.6583792060519</v>
      </c>
      <c r="K209" s="201">
        <f t="shared" si="77"/>
        <v>14091.884065938921</v>
      </c>
      <c r="L209" s="201">
        <f t="shared" si="77"/>
        <v>9593.8814170136502</v>
      </c>
      <c r="M209" s="201">
        <f t="shared" si="77"/>
        <v>23685.765482952578</v>
      </c>
    </row>
    <row r="210" spans="1:13" ht="39">
      <c r="A210" s="199" t="s">
        <v>6196</v>
      </c>
      <c r="B210" s="200" t="s">
        <v>897</v>
      </c>
      <c r="C210" s="226" t="s">
        <v>599</v>
      </c>
      <c r="D210" s="202" t="s">
        <v>46</v>
      </c>
      <c r="E210" s="202" t="s">
        <v>23</v>
      </c>
      <c r="F210" s="203">
        <v>10</v>
      </c>
      <c r="G210" s="28">
        <f>VLOOKUP(B210,'03_COMPOSIÇÕES'!A:G,6,0)</f>
        <v>4.7957100000000006</v>
      </c>
      <c r="H210" s="28">
        <f>VLOOKUP(B210,'03_COMPOSIÇÕES'!A:G,7,0)</f>
        <v>5.7576134416000002</v>
      </c>
      <c r="I210" s="201">
        <f t="shared" ref="I210:I238" si="78">$F210*$G210</f>
        <v>47.957100000000004</v>
      </c>
      <c r="J210" s="201">
        <f t="shared" ref="J210:J238" si="79">$F210*$H210</f>
        <v>57.576134416000002</v>
      </c>
      <c r="K210" s="201">
        <f t="shared" ref="K210:K238" si="80">$I210*(1+BDI_MAT)</f>
        <v>55.682988810000005</v>
      </c>
      <c r="L210" s="201">
        <f t="shared" ref="L210:L238" si="81">$J210*(1+BDI_MDO)</f>
        <v>70.513491819275202</v>
      </c>
      <c r="M210" s="201">
        <f t="shared" ref="M210:M238" si="82">SUM(K210:L210)</f>
        <v>126.19648062927521</v>
      </c>
    </row>
    <row r="211" spans="1:13" ht="39">
      <c r="A211" s="199" t="s">
        <v>6197</v>
      </c>
      <c r="B211" s="200" t="s">
        <v>898</v>
      </c>
      <c r="C211" s="226" t="s">
        <v>899</v>
      </c>
      <c r="D211" s="202" t="s">
        <v>46</v>
      </c>
      <c r="E211" s="202" t="s">
        <v>65</v>
      </c>
      <c r="F211" s="203">
        <v>18.670000000000002</v>
      </c>
      <c r="G211" s="28">
        <f>VLOOKUP(B211,'03_COMPOSIÇÕES'!A:G,6,0)</f>
        <v>10.964925999999998</v>
      </c>
      <c r="H211" s="28">
        <f>VLOOKUP(B211,'03_COMPOSIÇÕES'!A:G,7,0)</f>
        <v>11.098557489400001</v>
      </c>
      <c r="I211" s="201">
        <f t="shared" si="78"/>
        <v>204.71516842</v>
      </c>
      <c r="J211" s="201">
        <f t="shared" si="79"/>
        <v>207.21006832709804</v>
      </c>
      <c r="K211" s="201">
        <f t="shared" si="80"/>
        <v>237.69478205246199</v>
      </c>
      <c r="L211" s="201">
        <f t="shared" si="81"/>
        <v>253.77017068019694</v>
      </c>
      <c r="M211" s="201">
        <f t="shared" si="82"/>
        <v>491.46495273265896</v>
      </c>
    </row>
    <row r="212" spans="1:13" ht="39">
      <c r="A212" s="199" t="s">
        <v>6198</v>
      </c>
      <c r="B212" s="200" t="s">
        <v>900</v>
      </c>
      <c r="C212" s="226" t="s">
        <v>595</v>
      </c>
      <c r="D212" s="202" t="s">
        <v>46</v>
      </c>
      <c r="E212" s="202" t="s">
        <v>65</v>
      </c>
      <c r="F212" s="203">
        <v>133.81</v>
      </c>
      <c r="G212" s="28">
        <f>VLOOKUP(B212,'03_COMPOSIÇÕES'!A:G,6,0)</f>
        <v>15.818130999999999</v>
      </c>
      <c r="H212" s="28">
        <f>VLOOKUP(B212,'03_COMPOSIÇÕES'!A:G,7,0)</f>
        <v>12.053109191560001</v>
      </c>
      <c r="I212" s="201">
        <f t="shared" si="78"/>
        <v>2116.6241091100001</v>
      </c>
      <c r="J212" s="201">
        <f t="shared" si="79"/>
        <v>1612.8265409226437</v>
      </c>
      <c r="K212" s="201">
        <f t="shared" si="80"/>
        <v>2457.612253087621</v>
      </c>
      <c r="L212" s="201">
        <f t="shared" si="81"/>
        <v>1975.2286646679615</v>
      </c>
      <c r="M212" s="201">
        <f t="shared" si="82"/>
        <v>4432.8409177555823</v>
      </c>
    </row>
    <row r="213" spans="1:13" ht="39">
      <c r="A213" s="199" t="s">
        <v>6199</v>
      </c>
      <c r="B213" s="200" t="s">
        <v>901</v>
      </c>
      <c r="C213" s="226" t="s">
        <v>902</v>
      </c>
      <c r="D213" s="202" t="s">
        <v>46</v>
      </c>
      <c r="E213" s="202" t="s">
        <v>65</v>
      </c>
      <c r="F213" s="203">
        <v>89.6</v>
      </c>
      <c r="G213" s="28">
        <f>VLOOKUP(B213,'03_COMPOSIÇÕES'!A:G,6,0)</f>
        <v>21.974266999999998</v>
      </c>
      <c r="H213" s="28">
        <f>VLOOKUP(B213,'03_COMPOSIÇÕES'!A:G,7,0)</f>
        <v>16.833443509520002</v>
      </c>
      <c r="I213" s="201">
        <f t="shared" si="78"/>
        <v>1968.8943231999997</v>
      </c>
      <c r="J213" s="201">
        <f t="shared" si="79"/>
        <v>1508.2765384529921</v>
      </c>
      <c r="K213" s="201">
        <f t="shared" si="80"/>
        <v>2286.0831986675198</v>
      </c>
      <c r="L213" s="201">
        <f t="shared" si="81"/>
        <v>1847.1862766433792</v>
      </c>
      <c r="M213" s="201">
        <f t="shared" si="82"/>
        <v>4133.269475310899</v>
      </c>
    </row>
    <row r="214" spans="1:13" ht="39">
      <c r="A214" s="199" t="s">
        <v>6200</v>
      </c>
      <c r="B214" s="200" t="s">
        <v>903</v>
      </c>
      <c r="C214" s="226" t="s">
        <v>904</v>
      </c>
      <c r="D214" s="202" t="s">
        <v>46</v>
      </c>
      <c r="E214" s="202" t="s">
        <v>23</v>
      </c>
      <c r="F214" s="203">
        <v>36</v>
      </c>
      <c r="G214" s="28">
        <f>VLOOKUP(B214,'03_COMPOSIÇÕES'!A:G,6,0)</f>
        <v>5.6863729999999997</v>
      </c>
      <c r="H214" s="28">
        <f>VLOOKUP(B214,'03_COMPOSIÇÕES'!A:G,7,0)</f>
        <v>4.8106375465999998</v>
      </c>
      <c r="I214" s="201">
        <f t="shared" si="78"/>
        <v>204.709428</v>
      </c>
      <c r="J214" s="201">
        <f t="shared" si="79"/>
        <v>173.18295167759999</v>
      </c>
      <c r="K214" s="201">
        <f t="shared" si="80"/>
        <v>237.68811685080001</v>
      </c>
      <c r="L214" s="201">
        <f t="shared" si="81"/>
        <v>212.0971609195567</v>
      </c>
      <c r="M214" s="201">
        <f t="shared" si="82"/>
        <v>449.78527777035674</v>
      </c>
    </row>
    <row r="215" spans="1:13" ht="39">
      <c r="A215" s="199" t="s">
        <v>6201</v>
      </c>
      <c r="B215" s="200" t="s">
        <v>905</v>
      </c>
      <c r="C215" s="226" t="s">
        <v>616</v>
      </c>
      <c r="D215" s="202" t="s">
        <v>46</v>
      </c>
      <c r="E215" s="202" t="s">
        <v>23</v>
      </c>
      <c r="F215" s="203">
        <v>36</v>
      </c>
      <c r="G215" s="28">
        <f>VLOOKUP(B215,'03_COMPOSIÇÕES'!A:G,6,0)</f>
        <v>5.9163730000000001</v>
      </c>
      <c r="H215" s="28">
        <f>VLOOKUP(B215,'03_COMPOSIÇÕES'!A:G,7,0)</f>
        <v>4.8106375465999998</v>
      </c>
      <c r="I215" s="201">
        <f t="shared" si="78"/>
        <v>212.989428</v>
      </c>
      <c r="J215" s="201">
        <f t="shared" si="79"/>
        <v>173.18295167759999</v>
      </c>
      <c r="K215" s="201">
        <f t="shared" si="80"/>
        <v>247.3020248508</v>
      </c>
      <c r="L215" s="201">
        <f t="shared" si="81"/>
        <v>212.0971609195567</v>
      </c>
      <c r="M215" s="201">
        <f t="shared" si="82"/>
        <v>459.39918577035667</v>
      </c>
    </row>
    <row r="216" spans="1:13" ht="39">
      <c r="A216" s="199" t="s">
        <v>6202</v>
      </c>
      <c r="B216" s="200" t="s">
        <v>459</v>
      </c>
      <c r="C216" s="226" t="s">
        <v>460</v>
      </c>
      <c r="D216" s="202" t="s">
        <v>46</v>
      </c>
      <c r="E216" s="202" t="s">
        <v>23</v>
      </c>
      <c r="F216" s="203">
        <v>46</v>
      </c>
      <c r="G216" s="28">
        <f>VLOOKUP(B216,'03_COMPOSIÇÕES'!A:G,6,0)</f>
        <v>10.199488000000002</v>
      </c>
      <c r="H216" s="28">
        <f>VLOOKUP(B216,'03_COMPOSIÇÕES'!A:G,7,0)</f>
        <v>5.22351903682</v>
      </c>
      <c r="I216" s="201">
        <f t="shared" si="78"/>
        <v>469.17644800000011</v>
      </c>
      <c r="J216" s="201">
        <f t="shared" si="79"/>
        <v>240.28187569372</v>
      </c>
      <c r="K216" s="201">
        <f t="shared" si="80"/>
        <v>544.76077377280012</v>
      </c>
      <c r="L216" s="201">
        <f t="shared" si="81"/>
        <v>294.27321316209884</v>
      </c>
      <c r="M216" s="201">
        <f t="shared" si="82"/>
        <v>839.03398693489896</v>
      </c>
    </row>
    <row r="217" spans="1:13" ht="39">
      <c r="A217" s="199" t="s">
        <v>6203</v>
      </c>
      <c r="B217" s="200" t="s">
        <v>906</v>
      </c>
      <c r="C217" s="226" t="s">
        <v>617</v>
      </c>
      <c r="D217" s="202" t="s">
        <v>46</v>
      </c>
      <c r="E217" s="202" t="s">
        <v>23</v>
      </c>
      <c r="F217" s="203">
        <v>46</v>
      </c>
      <c r="G217" s="28">
        <f>VLOOKUP(B217,'03_COMPOSIÇÕES'!A:G,6,0)</f>
        <v>10.929488000000001</v>
      </c>
      <c r="H217" s="28">
        <f>VLOOKUP(B217,'03_COMPOSIÇÕES'!A:G,7,0)</f>
        <v>5.22351903682</v>
      </c>
      <c r="I217" s="201">
        <f t="shared" si="78"/>
        <v>502.75644800000003</v>
      </c>
      <c r="J217" s="201">
        <f t="shared" si="79"/>
        <v>240.28187569372</v>
      </c>
      <c r="K217" s="201">
        <f t="shared" si="80"/>
        <v>583.7505117728</v>
      </c>
      <c r="L217" s="201">
        <f t="shared" si="81"/>
        <v>294.27321316209884</v>
      </c>
      <c r="M217" s="201">
        <f t="shared" si="82"/>
        <v>878.02372493489884</v>
      </c>
    </row>
    <row r="218" spans="1:13" ht="39">
      <c r="A218" s="199" t="s">
        <v>6204</v>
      </c>
      <c r="B218" s="200" t="s">
        <v>907</v>
      </c>
      <c r="C218" s="226" t="s">
        <v>908</v>
      </c>
      <c r="D218" s="202" t="s">
        <v>46</v>
      </c>
      <c r="E218" s="202" t="s">
        <v>23</v>
      </c>
      <c r="F218" s="203">
        <v>22</v>
      </c>
      <c r="G218" s="28">
        <f>VLOOKUP(B218,'03_COMPOSIÇÕES'!A:G,6,0)</f>
        <v>20.993721999999998</v>
      </c>
      <c r="H218" s="28">
        <f>VLOOKUP(B218,'03_COMPOSIÇÕES'!A:G,7,0)</f>
        <v>7.2955022950799995</v>
      </c>
      <c r="I218" s="201">
        <f t="shared" si="78"/>
        <v>461.86188399999998</v>
      </c>
      <c r="J218" s="201">
        <f t="shared" si="79"/>
        <v>160.50105049176</v>
      </c>
      <c r="K218" s="201">
        <f t="shared" si="80"/>
        <v>536.26783351239999</v>
      </c>
      <c r="L218" s="201">
        <f t="shared" si="81"/>
        <v>196.56563653725846</v>
      </c>
      <c r="M218" s="201">
        <f t="shared" si="82"/>
        <v>732.83347004965844</v>
      </c>
    </row>
    <row r="219" spans="1:13" ht="39">
      <c r="A219" s="199" t="s">
        <v>6205</v>
      </c>
      <c r="B219" s="200" t="s">
        <v>909</v>
      </c>
      <c r="C219" s="226" t="s">
        <v>618</v>
      </c>
      <c r="D219" s="202" t="s">
        <v>46</v>
      </c>
      <c r="E219" s="202" t="s">
        <v>23</v>
      </c>
      <c r="F219" s="203">
        <v>22</v>
      </c>
      <c r="G219" s="28">
        <f>VLOOKUP(B219,'03_COMPOSIÇÕES'!A:G,6,0)</f>
        <v>21.833721999999998</v>
      </c>
      <c r="H219" s="28">
        <f>VLOOKUP(B219,'03_COMPOSIÇÕES'!A:G,7,0)</f>
        <v>7.2955022950799995</v>
      </c>
      <c r="I219" s="201">
        <f t="shared" si="78"/>
        <v>480.34188399999994</v>
      </c>
      <c r="J219" s="201">
        <f t="shared" si="79"/>
        <v>160.50105049176</v>
      </c>
      <c r="K219" s="201">
        <f t="shared" si="80"/>
        <v>557.72496151239989</v>
      </c>
      <c r="L219" s="201">
        <f t="shared" si="81"/>
        <v>196.56563653725846</v>
      </c>
      <c r="M219" s="201">
        <f t="shared" si="82"/>
        <v>754.29059804965834</v>
      </c>
    </row>
    <row r="220" spans="1:13" ht="39">
      <c r="A220" s="199" t="s">
        <v>6206</v>
      </c>
      <c r="B220" s="200" t="s">
        <v>910</v>
      </c>
      <c r="C220" s="226" t="s">
        <v>619</v>
      </c>
      <c r="D220" s="202" t="s">
        <v>46</v>
      </c>
      <c r="E220" s="202" t="s">
        <v>23</v>
      </c>
      <c r="F220" s="203">
        <v>64</v>
      </c>
      <c r="G220" s="28">
        <f>VLOOKUP(B220,'03_COMPOSIÇÕES'!A:G,6,0)</f>
        <v>6.0044399999999998</v>
      </c>
      <c r="H220" s="28">
        <f>VLOOKUP(B220,'03_COMPOSIÇÕES'!A:G,7,0)</f>
        <v>3.4810833900199998</v>
      </c>
      <c r="I220" s="201">
        <f t="shared" si="78"/>
        <v>384.28415999999999</v>
      </c>
      <c r="J220" s="201">
        <f t="shared" si="79"/>
        <v>222.78933696127999</v>
      </c>
      <c r="K220" s="201">
        <f t="shared" si="80"/>
        <v>446.19233817599996</v>
      </c>
      <c r="L220" s="201">
        <f t="shared" si="81"/>
        <v>272.85010097647955</v>
      </c>
      <c r="M220" s="201">
        <f t="shared" si="82"/>
        <v>719.04243915247957</v>
      </c>
    </row>
    <row r="221" spans="1:13" ht="39">
      <c r="A221" s="199" t="s">
        <v>6207</v>
      </c>
      <c r="B221" s="200" t="s">
        <v>911</v>
      </c>
      <c r="C221" s="226" t="s">
        <v>620</v>
      </c>
      <c r="D221" s="202" t="s">
        <v>46</v>
      </c>
      <c r="E221" s="202" t="s">
        <v>23</v>
      </c>
      <c r="F221" s="203">
        <v>4</v>
      </c>
      <c r="G221" s="28">
        <f>VLOOKUP(B221,'03_COMPOSIÇÕES'!A:G,6,0)</f>
        <v>17.808368000000002</v>
      </c>
      <c r="H221" s="28">
        <f>VLOOKUP(B221,'03_COMPOSIÇÕES'!A:G,7,0)</f>
        <v>3.4810833900199998</v>
      </c>
      <c r="I221" s="201">
        <f t="shared" si="78"/>
        <v>71.233472000000006</v>
      </c>
      <c r="J221" s="201">
        <f t="shared" si="79"/>
        <v>13.924333560079999</v>
      </c>
      <c r="K221" s="201">
        <f t="shared" si="80"/>
        <v>82.709184339200007</v>
      </c>
      <c r="L221" s="201">
        <f t="shared" si="81"/>
        <v>17.053131311029972</v>
      </c>
      <c r="M221" s="201">
        <f t="shared" si="82"/>
        <v>99.762315650229979</v>
      </c>
    </row>
    <row r="222" spans="1:13" ht="39">
      <c r="A222" s="199" t="s">
        <v>6208</v>
      </c>
      <c r="B222" s="200" t="s">
        <v>912</v>
      </c>
      <c r="C222" s="226" t="s">
        <v>621</v>
      </c>
      <c r="D222" s="202" t="s">
        <v>46</v>
      </c>
      <c r="E222" s="202" t="s">
        <v>23</v>
      </c>
      <c r="F222" s="203">
        <v>32</v>
      </c>
      <c r="G222" s="28">
        <f>VLOOKUP(B222,'03_COMPOSIÇÕES'!A:G,6,0)</f>
        <v>13.068346000000002</v>
      </c>
      <c r="H222" s="28">
        <f>VLOOKUP(B222,'03_COMPOSIÇÕES'!A:G,7,0)</f>
        <v>4.8636681967199999</v>
      </c>
      <c r="I222" s="201">
        <f t="shared" si="78"/>
        <v>418.18707200000006</v>
      </c>
      <c r="J222" s="201">
        <f t="shared" si="79"/>
        <v>155.63738229504</v>
      </c>
      <c r="K222" s="201">
        <f t="shared" si="80"/>
        <v>485.5570092992001</v>
      </c>
      <c r="L222" s="201">
        <f t="shared" si="81"/>
        <v>190.60910209673548</v>
      </c>
      <c r="M222" s="201">
        <f t="shared" si="82"/>
        <v>676.16611139593556</v>
      </c>
    </row>
    <row r="223" spans="1:13" ht="39">
      <c r="A223" s="199" t="s">
        <v>6209</v>
      </c>
      <c r="B223" s="200" t="s">
        <v>913</v>
      </c>
      <c r="C223" s="226" t="s">
        <v>622</v>
      </c>
      <c r="D223" s="202" t="s">
        <v>46</v>
      </c>
      <c r="E223" s="202" t="s">
        <v>23</v>
      </c>
      <c r="F223" s="203">
        <v>24</v>
      </c>
      <c r="G223" s="28">
        <f>VLOOKUP(B223,'03_COMPOSIÇÕES'!A:G,6,0)</f>
        <v>30.322897999999999</v>
      </c>
      <c r="H223" s="28">
        <f>VLOOKUP(B223,'03_COMPOSIÇÕES'!A:G,7,0)</f>
        <v>4.8636681967199999</v>
      </c>
      <c r="I223" s="201">
        <f t="shared" si="78"/>
        <v>727.74955199999999</v>
      </c>
      <c r="J223" s="201">
        <f t="shared" si="79"/>
        <v>116.72803672128001</v>
      </c>
      <c r="K223" s="201">
        <f t="shared" si="80"/>
        <v>844.99000482719998</v>
      </c>
      <c r="L223" s="201">
        <f t="shared" si="81"/>
        <v>142.95682657255162</v>
      </c>
      <c r="M223" s="201">
        <f t="shared" si="82"/>
        <v>987.94683139975155</v>
      </c>
    </row>
    <row r="224" spans="1:13" ht="39">
      <c r="A224" s="199" t="s">
        <v>6210</v>
      </c>
      <c r="B224" s="200" t="s">
        <v>914</v>
      </c>
      <c r="C224" s="226" t="s">
        <v>623</v>
      </c>
      <c r="D224" s="202" t="s">
        <v>46</v>
      </c>
      <c r="E224" s="202" t="s">
        <v>23</v>
      </c>
      <c r="F224" s="203">
        <v>1</v>
      </c>
      <c r="G224" s="28">
        <f>VLOOKUP(B224,'03_COMPOSIÇÕES'!A:G,6,0)</f>
        <v>8.7554420000000004</v>
      </c>
      <c r="H224" s="28">
        <f>VLOOKUP(B224,'03_COMPOSIÇÕES'!A:G,7,0)</f>
        <v>6.4129207609399996</v>
      </c>
      <c r="I224" s="201">
        <f t="shared" si="78"/>
        <v>8.7554420000000004</v>
      </c>
      <c r="J224" s="201">
        <f t="shared" si="79"/>
        <v>6.4129207609399996</v>
      </c>
      <c r="K224" s="201">
        <f t="shared" si="80"/>
        <v>10.1659437062</v>
      </c>
      <c r="L224" s="201">
        <f t="shared" si="81"/>
        <v>7.8539040559232172</v>
      </c>
      <c r="M224" s="201">
        <f t="shared" si="82"/>
        <v>18.019847762123216</v>
      </c>
    </row>
    <row r="225" spans="1:13" ht="39">
      <c r="A225" s="199" t="s">
        <v>6211</v>
      </c>
      <c r="B225" s="200" t="s">
        <v>915</v>
      </c>
      <c r="C225" s="226" t="s">
        <v>624</v>
      </c>
      <c r="D225" s="202" t="s">
        <v>46</v>
      </c>
      <c r="E225" s="202" t="s">
        <v>23</v>
      </c>
      <c r="F225" s="203">
        <v>17</v>
      </c>
      <c r="G225" s="28">
        <f>VLOOKUP(B225,'03_COMPOSIÇÕES'!A:G,6,0)</f>
        <v>17.924358000000002</v>
      </c>
      <c r="H225" s="28">
        <f>VLOOKUP(B225,'03_COMPOSIÇÕES'!A:G,7,0)</f>
        <v>6.9659546836199997</v>
      </c>
      <c r="I225" s="201">
        <f t="shared" si="78"/>
        <v>304.71408600000001</v>
      </c>
      <c r="J225" s="201">
        <f t="shared" si="79"/>
        <v>118.42122962153999</v>
      </c>
      <c r="K225" s="201">
        <f t="shared" si="80"/>
        <v>353.8035252546</v>
      </c>
      <c r="L225" s="201">
        <f t="shared" si="81"/>
        <v>145.03047991750003</v>
      </c>
      <c r="M225" s="201">
        <f t="shared" si="82"/>
        <v>498.83400517210003</v>
      </c>
    </row>
    <row r="226" spans="1:13" ht="39">
      <c r="A226" s="199" t="s">
        <v>6212</v>
      </c>
      <c r="B226" s="200" t="s">
        <v>916</v>
      </c>
      <c r="C226" s="226" t="s">
        <v>625</v>
      </c>
      <c r="D226" s="202" t="s">
        <v>46</v>
      </c>
      <c r="E226" s="202" t="s">
        <v>23</v>
      </c>
      <c r="F226" s="203">
        <v>10</v>
      </c>
      <c r="G226" s="28">
        <f>VLOOKUP(B226,'03_COMPOSIÇÕES'!A:G,6,0)</f>
        <v>34.610170999999994</v>
      </c>
      <c r="H226" s="28">
        <f>VLOOKUP(B226,'03_COMPOSIÇÕES'!A:G,7,0)</f>
        <v>9.7273363934399999</v>
      </c>
      <c r="I226" s="201">
        <f t="shared" si="78"/>
        <v>346.10170999999991</v>
      </c>
      <c r="J226" s="201">
        <f t="shared" si="79"/>
        <v>97.273363934399995</v>
      </c>
      <c r="K226" s="201">
        <f t="shared" si="80"/>
        <v>401.85869548099993</v>
      </c>
      <c r="L226" s="201">
        <f t="shared" si="81"/>
        <v>119.13068881045966</v>
      </c>
      <c r="M226" s="201">
        <f t="shared" si="82"/>
        <v>520.9893842914596</v>
      </c>
    </row>
    <row r="227" spans="1:13" ht="39">
      <c r="A227" s="199" t="s">
        <v>6213</v>
      </c>
      <c r="B227" s="200" t="s">
        <v>917</v>
      </c>
      <c r="C227" s="226" t="s">
        <v>626</v>
      </c>
      <c r="D227" s="202" t="s">
        <v>46</v>
      </c>
      <c r="E227" s="202" t="s">
        <v>23</v>
      </c>
      <c r="F227" s="203">
        <v>10</v>
      </c>
      <c r="G227" s="28">
        <f>VLOOKUP(B227,'03_COMPOSIÇÕES'!A:G,6,0)</f>
        <v>18.388254</v>
      </c>
      <c r="H227" s="28">
        <f>VLOOKUP(B227,'03_COMPOSIÇÕES'!A:G,7,0)</f>
        <v>1.7310719360600002</v>
      </c>
      <c r="I227" s="201">
        <f t="shared" si="78"/>
        <v>183.88254000000001</v>
      </c>
      <c r="J227" s="201">
        <f t="shared" si="79"/>
        <v>17.310719360600004</v>
      </c>
      <c r="K227" s="201">
        <f t="shared" si="80"/>
        <v>213.50601719400001</v>
      </c>
      <c r="L227" s="201">
        <f t="shared" si="81"/>
        <v>21.200438000926823</v>
      </c>
      <c r="M227" s="201">
        <f t="shared" si="82"/>
        <v>234.70645519492683</v>
      </c>
    </row>
    <row r="228" spans="1:13" ht="26.25">
      <c r="A228" s="199" t="s">
        <v>6214</v>
      </c>
      <c r="B228" s="200" t="s">
        <v>918</v>
      </c>
      <c r="C228" s="226" t="s">
        <v>596</v>
      </c>
      <c r="D228" s="202" t="s">
        <v>46</v>
      </c>
      <c r="E228" s="202" t="s">
        <v>65</v>
      </c>
      <c r="F228" s="203">
        <v>15.76</v>
      </c>
      <c r="G228" s="28">
        <f>VLOOKUP(B228,'03_COMPOSIÇÕES'!A:G,6,0)</f>
        <v>8.0682279999999995</v>
      </c>
      <c r="H228" s="28">
        <f>VLOOKUP(B228,'03_COMPOSIÇÕES'!A:G,7,0)</f>
        <v>9.6667299361599994</v>
      </c>
      <c r="I228" s="201">
        <f t="shared" si="78"/>
        <v>127.15527327999999</v>
      </c>
      <c r="J228" s="201">
        <f t="shared" si="79"/>
        <v>152.34766379388159</v>
      </c>
      <c r="K228" s="201">
        <f t="shared" si="80"/>
        <v>147.639987805408</v>
      </c>
      <c r="L228" s="201">
        <f t="shared" si="81"/>
        <v>186.58018384836677</v>
      </c>
      <c r="M228" s="201">
        <f t="shared" si="82"/>
        <v>334.22017165377474</v>
      </c>
    </row>
    <row r="229" spans="1:13" ht="39">
      <c r="A229" s="199" t="s">
        <v>6215</v>
      </c>
      <c r="B229" s="200" t="s">
        <v>919</v>
      </c>
      <c r="C229" s="226" t="s">
        <v>627</v>
      </c>
      <c r="D229" s="202" t="s">
        <v>46</v>
      </c>
      <c r="E229" s="202" t="s">
        <v>23</v>
      </c>
      <c r="F229" s="203">
        <v>10</v>
      </c>
      <c r="G229" s="28">
        <f>VLOOKUP(B229,'03_COMPOSIÇÕES'!A:G,6,0)</f>
        <v>3.3675930000000003</v>
      </c>
      <c r="H229" s="28">
        <f>VLOOKUP(B229,'03_COMPOSIÇÕES'!A:G,7,0)</f>
        <v>4.1894213594799998</v>
      </c>
      <c r="I229" s="201">
        <f t="shared" si="78"/>
        <v>33.675930000000001</v>
      </c>
      <c r="J229" s="201">
        <f t="shared" si="79"/>
        <v>41.8942135948</v>
      </c>
      <c r="K229" s="201">
        <f t="shared" si="80"/>
        <v>39.101122322999998</v>
      </c>
      <c r="L229" s="201">
        <f t="shared" si="81"/>
        <v>51.307843389551557</v>
      </c>
      <c r="M229" s="201">
        <f t="shared" si="82"/>
        <v>90.408965712551549</v>
      </c>
    </row>
    <row r="230" spans="1:13" ht="64.5">
      <c r="A230" s="199" t="s">
        <v>6216</v>
      </c>
      <c r="B230" s="200" t="s">
        <v>920</v>
      </c>
      <c r="C230" s="226" t="s">
        <v>921</v>
      </c>
      <c r="D230" s="202" t="s">
        <v>46</v>
      </c>
      <c r="E230" s="202" t="s">
        <v>58</v>
      </c>
      <c r="F230" s="203">
        <v>103.5</v>
      </c>
      <c r="G230" s="28">
        <f>VLOOKUP(B230,'03_COMPOSIÇÕES'!A:G,6,0)</f>
        <v>4.7589768970000002</v>
      </c>
      <c r="H230" s="28">
        <f>VLOOKUP(B230,'03_COMPOSIÇÕES'!A:G,7,0)</f>
        <v>1.2457589125600002</v>
      </c>
      <c r="I230" s="201">
        <f t="shared" si="78"/>
        <v>492.55410883950003</v>
      </c>
      <c r="J230" s="201">
        <f t="shared" si="79"/>
        <v>128.93604744996003</v>
      </c>
      <c r="K230" s="201">
        <f t="shared" si="80"/>
        <v>571.90457577354346</v>
      </c>
      <c r="L230" s="201">
        <f t="shared" si="81"/>
        <v>157.90797731196602</v>
      </c>
      <c r="M230" s="201">
        <f t="shared" si="82"/>
        <v>729.81255308550953</v>
      </c>
    </row>
    <row r="231" spans="1:13" ht="26.25">
      <c r="A231" s="199" t="s">
        <v>6217</v>
      </c>
      <c r="B231" s="200" t="s">
        <v>922</v>
      </c>
      <c r="C231" s="226" t="s">
        <v>656</v>
      </c>
      <c r="D231" s="202" t="s">
        <v>46</v>
      </c>
      <c r="E231" s="202" t="s">
        <v>58</v>
      </c>
      <c r="F231" s="203">
        <v>103.5</v>
      </c>
      <c r="G231" s="28">
        <f>VLOOKUP(B231,'03_COMPOSIÇÕES'!A:G,6,0)</f>
        <v>10.38473500992</v>
      </c>
      <c r="H231" s="28">
        <f>VLOOKUP(B231,'03_COMPOSIÇÕES'!A:G,7,0)</f>
        <v>14.931334272600001</v>
      </c>
      <c r="I231" s="201">
        <f t="shared" si="78"/>
        <v>1074.8200735267201</v>
      </c>
      <c r="J231" s="201">
        <f t="shared" si="79"/>
        <v>1545.3930972141002</v>
      </c>
      <c r="K231" s="201">
        <f t="shared" si="80"/>
        <v>1247.9735873718746</v>
      </c>
      <c r="L231" s="201">
        <f t="shared" si="81"/>
        <v>1892.6429261581084</v>
      </c>
      <c r="M231" s="201">
        <f t="shared" si="82"/>
        <v>3140.616513529983</v>
      </c>
    </row>
    <row r="232" spans="1:13" ht="26.25">
      <c r="A232" s="199" t="s">
        <v>6218</v>
      </c>
      <c r="B232" s="200" t="s">
        <v>725</v>
      </c>
      <c r="C232" s="226" t="s">
        <v>583</v>
      </c>
      <c r="D232" s="202" t="s">
        <v>46</v>
      </c>
      <c r="E232" s="202" t="s">
        <v>53</v>
      </c>
      <c r="F232" s="203">
        <v>6.48</v>
      </c>
      <c r="G232" s="28">
        <f>VLOOKUP(B232,'03_COMPOSIÇÕES'!A:G,6,0)</f>
        <v>30.617547000000002</v>
      </c>
      <c r="H232" s="28">
        <f>VLOOKUP(B232,'03_COMPOSIÇÕES'!A:G,7,0)</f>
        <v>11.352047781780001</v>
      </c>
      <c r="I232" s="201">
        <f t="shared" si="78"/>
        <v>198.40170456000001</v>
      </c>
      <c r="J232" s="201">
        <f t="shared" si="79"/>
        <v>73.561269625934415</v>
      </c>
      <c r="K232" s="201">
        <f t="shared" si="80"/>
        <v>230.36421916461603</v>
      </c>
      <c r="L232" s="201">
        <f t="shared" si="81"/>
        <v>90.090486910881864</v>
      </c>
      <c r="M232" s="201">
        <f t="shared" si="82"/>
        <v>320.45470607549788</v>
      </c>
    </row>
    <row r="233" spans="1:13" ht="39">
      <c r="A233" s="199" t="s">
        <v>6219</v>
      </c>
      <c r="B233" s="200" t="s">
        <v>923</v>
      </c>
      <c r="C233" s="226" t="s">
        <v>644</v>
      </c>
      <c r="D233" s="202" t="s">
        <v>46</v>
      </c>
      <c r="E233" s="202" t="s">
        <v>23</v>
      </c>
      <c r="F233" s="203">
        <v>3</v>
      </c>
      <c r="G233" s="28">
        <f>VLOOKUP(B233,'03_COMPOSIÇÕES'!A:G,6,0)</f>
        <v>6.8189469999999996</v>
      </c>
      <c r="H233" s="28">
        <f>VLOOKUP(B233,'03_COMPOSIÇÕES'!A:G,7,0)</f>
        <v>4.1401786129399998</v>
      </c>
      <c r="I233" s="201">
        <f t="shared" si="78"/>
        <v>20.456840999999997</v>
      </c>
      <c r="J233" s="201">
        <f t="shared" si="79"/>
        <v>12.420535838819999</v>
      </c>
      <c r="K233" s="201">
        <f t="shared" si="80"/>
        <v>23.752438085099996</v>
      </c>
      <c r="L233" s="201">
        <f t="shared" si="81"/>
        <v>15.211430241802852</v>
      </c>
      <c r="M233" s="201">
        <f t="shared" si="82"/>
        <v>38.963868326902848</v>
      </c>
    </row>
    <row r="234" spans="1:13" ht="51.75">
      <c r="A234" s="199" t="s">
        <v>6220</v>
      </c>
      <c r="B234" s="200" t="s">
        <v>924</v>
      </c>
      <c r="C234" s="226" t="s">
        <v>646</v>
      </c>
      <c r="D234" s="202" t="s">
        <v>46</v>
      </c>
      <c r="E234" s="202" t="s">
        <v>23</v>
      </c>
      <c r="F234" s="203">
        <v>2</v>
      </c>
      <c r="G234" s="28">
        <f>VLOOKUP(B234,'03_COMPOSIÇÕES'!A:G,6,0)</f>
        <v>7.8414990000000007</v>
      </c>
      <c r="H234" s="28">
        <f>VLOOKUP(B234,'03_COMPOSIÇÕES'!A:G,7,0)</f>
        <v>3.34282490935</v>
      </c>
      <c r="I234" s="201">
        <f t="shared" si="78"/>
        <v>15.682998000000001</v>
      </c>
      <c r="J234" s="201">
        <f t="shared" si="79"/>
        <v>6.6856498187</v>
      </c>
      <c r="K234" s="201">
        <f t="shared" si="80"/>
        <v>18.209528977800002</v>
      </c>
      <c r="L234" s="201">
        <f t="shared" si="81"/>
        <v>8.1879153329618894</v>
      </c>
      <c r="M234" s="201">
        <f t="shared" si="82"/>
        <v>26.397444310761891</v>
      </c>
    </row>
    <row r="235" spans="1:13" ht="39">
      <c r="A235" s="199" t="s">
        <v>6221</v>
      </c>
      <c r="B235" s="200" t="s">
        <v>925</v>
      </c>
      <c r="C235" s="226" t="s">
        <v>647</v>
      </c>
      <c r="D235" s="202" t="s">
        <v>46</v>
      </c>
      <c r="E235" s="202" t="s">
        <v>23</v>
      </c>
      <c r="F235" s="203">
        <v>10</v>
      </c>
      <c r="G235" s="28">
        <f>VLOOKUP(B235,'03_COMPOSIÇÕES'!A:G,6,0)</f>
        <v>32.914900000000003</v>
      </c>
      <c r="H235" s="28">
        <f>VLOOKUP(B235,'03_COMPOSIÇÕES'!A:G,7,0)</f>
        <v>8.8068758235000004</v>
      </c>
      <c r="I235" s="201">
        <f t="shared" si="78"/>
        <v>329.149</v>
      </c>
      <c r="J235" s="201">
        <f t="shared" si="79"/>
        <v>88.068758235000004</v>
      </c>
      <c r="K235" s="201">
        <f t="shared" si="80"/>
        <v>382.1749039</v>
      </c>
      <c r="L235" s="201">
        <f t="shared" si="81"/>
        <v>107.8578082104045</v>
      </c>
      <c r="M235" s="201">
        <f t="shared" si="82"/>
        <v>490.03271211040453</v>
      </c>
    </row>
    <row r="236" spans="1:13" ht="39">
      <c r="A236" s="199" t="s">
        <v>6222</v>
      </c>
      <c r="B236" s="200" t="s">
        <v>926</v>
      </c>
      <c r="C236" s="226" t="s">
        <v>648</v>
      </c>
      <c r="D236" s="202" t="s">
        <v>46</v>
      </c>
      <c r="E236" s="202" t="s">
        <v>23</v>
      </c>
      <c r="F236" s="203">
        <v>4</v>
      </c>
      <c r="G236" s="28">
        <f>VLOOKUP(B236,'03_COMPOSIÇÕES'!A:G,6,0)</f>
        <v>10.68271</v>
      </c>
      <c r="H236" s="28">
        <f>VLOOKUP(B236,'03_COMPOSIÇÕES'!A:G,7,0)</f>
        <v>0.43182100812000002</v>
      </c>
      <c r="I236" s="201">
        <f t="shared" si="78"/>
        <v>42.730840000000001</v>
      </c>
      <c r="J236" s="201">
        <f t="shared" si="79"/>
        <v>1.7272840324800001</v>
      </c>
      <c r="K236" s="201">
        <f t="shared" si="80"/>
        <v>49.614778324</v>
      </c>
      <c r="L236" s="201">
        <f t="shared" si="81"/>
        <v>2.1154047545782557</v>
      </c>
      <c r="M236" s="201">
        <f t="shared" si="82"/>
        <v>51.730183078578257</v>
      </c>
    </row>
    <row r="237" spans="1:13" ht="26.25">
      <c r="A237" s="199" t="s">
        <v>6223</v>
      </c>
      <c r="B237" s="200" t="s">
        <v>927</v>
      </c>
      <c r="C237" s="226" t="s">
        <v>398</v>
      </c>
      <c r="D237" s="202" t="s">
        <v>46</v>
      </c>
      <c r="E237" s="202" t="s">
        <v>23</v>
      </c>
      <c r="F237" s="203">
        <v>6</v>
      </c>
      <c r="G237" s="28">
        <f>VLOOKUP(B237,'03_COMPOSIÇÕES'!A:G,6,0)</f>
        <v>108.22399776743001</v>
      </c>
      <c r="H237" s="28">
        <f>VLOOKUP(B237,'03_COMPOSIÇÕES'!A:G,7,0)</f>
        <v>80.87828506372</v>
      </c>
      <c r="I237" s="201">
        <f t="shared" si="78"/>
        <v>649.3439866045801</v>
      </c>
      <c r="J237" s="201">
        <f t="shared" si="79"/>
        <v>485.26971038232</v>
      </c>
      <c r="K237" s="201">
        <f t="shared" si="80"/>
        <v>753.95330284657791</v>
      </c>
      <c r="L237" s="201">
        <f t="shared" si="81"/>
        <v>594.30981430522729</v>
      </c>
      <c r="M237" s="201">
        <f t="shared" si="82"/>
        <v>1348.2631171518051</v>
      </c>
    </row>
    <row r="238" spans="1:13">
      <c r="A238" s="199" t="s">
        <v>6224</v>
      </c>
      <c r="B238" s="200" t="s">
        <v>894</v>
      </c>
      <c r="C238" s="226" t="s">
        <v>895</v>
      </c>
      <c r="D238" s="202" t="s">
        <v>46</v>
      </c>
      <c r="E238" s="202" t="s">
        <v>23</v>
      </c>
      <c r="F238" s="203">
        <v>1</v>
      </c>
      <c r="G238" s="28">
        <f>VLOOKUP(B238,'03_COMPOSIÇÕES'!A:G,6,0)</f>
        <v>37.762</v>
      </c>
      <c r="H238" s="28">
        <f>VLOOKUP(B238,'03_COMPOSIÇÕES'!A:G,7,0)</f>
        <v>15.035788159999999</v>
      </c>
      <c r="I238" s="201">
        <f t="shared" si="78"/>
        <v>37.762</v>
      </c>
      <c r="J238" s="201">
        <f t="shared" si="79"/>
        <v>15.035788159999999</v>
      </c>
      <c r="K238" s="201">
        <f t="shared" si="80"/>
        <v>43.845458200000003</v>
      </c>
      <c r="L238" s="201">
        <f t="shared" si="81"/>
        <v>18.414329759551997</v>
      </c>
      <c r="M238" s="201">
        <f t="shared" si="82"/>
        <v>62.259787959552</v>
      </c>
    </row>
    <row r="239" spans="1:13">
      <c r="A239" s="199"/>
      <c r="B239" s="200"/>
      <c r="C239" s="226"/>
      <c r="D239" s="202"/>
      <c r="E239" s="202"/>
      <c r="F239" s="203"/>
      <c r="G239" s="201"/>
      <c r="H239" s="201"/>
      <c r="I239" s="201"/>
      <c r="J239" s="201"/>
      <c r="K239" s="201"/>
      <c r="L239" s="201"/>
      <c r="M239" s="201"/>
    </row>
    <row r="240" spans="1:13">
      <c r="A240" s="200" t="s">
        <v>103</v>
      </c>
      <c r="B240" s="200"/>
      <c r="C240" s="226" t="s">
        <v>928</v>
      </c>
      <c r="D240" s="202"/>
      <c r="E240" s="202"/>
      <c r="F240" s="203"/>
      <c r="G240" s="201"/>
      <c r="H240" s="201"/>
      <c r="I240" s="201">
        <f t="shared" ref="I240:M240" si="83">SUBTOTAL(9,I241:I256)</f>
        <v>36849.621982753109</v>
      </c>
      <c r="J240" s="201">
        <f t="shared" si="83"/>
        <v>11125.702207473776</v>
      </c>
      <c r="K240" s="201">
        <f t="shared" si="83"/>
        <v>42786.096084174642</v>
      </c>
      <c r="L240" s="201">
        <f t="shared" si="83"/>
        <v>13625.647493493134</v>
      </c>
      <c r="M240" s="201">
        <f t="shared" si="83"/>
        <v>56411.743577667774</v>
      </c>
    </row>
    <row r="241" spans="1:13" ht="26.25">
      <c r="A241" s="199" t="s">
        <v>6225</v>
      </c>
      <c r="B241" s="200" t="s">
        <v>929</v>
      </c>
      <c r="C241" s="226" t="s">
        <v>592</v>
      </c>
      <c r="D241" s="202" t="s">
        <v>46</v>
      </c>
      <c r="E241" s="202" t="s">
        <v>65</v>
      </c>
      <c r="F241" s="203">
        <v>45.01</v>
      </c>
      <c r="G241" s="28">
        <f>VLOOKUP(B241,'03_COMPOSIÇÕES'!A:G,6,0)</f>
        <v>15.980839000000003</v>
      </c>
      <c r="H241" s="28">
        <f>VLOOKUP(B241,'03_COMPOSIÇÕES'!A:G,7,0)</f>
        <v>7.1856530912600007</v>
      </c>
      <c r="I241" s="201">
        <f t="shared" ref="I241:I256" si="84">$F241*$G241</f>
        <v>719.29756339000016</v>
      </c>
      <c r="J241" s="201">
        <f t="shared" ref="J241:J256" si="85">$F241*$H241</f>
        <v>323.42624563761262</v>
      </c>
      <c r="K241" s="201">
        <f t="shared" ref="K241:K256" si="86">$I241*(1+BDI_MAT)</f>
        <v>835.17640085212918</v>
      </c>
      <c r="L241" s="201">
        <f t="shared" ref="L241:L256" si="87">$J241*(1+BDI_MDO)</f>
        <v>396.10012303238415</v>
      </c>
      <c r="M241" s="201">
        <f t="shared" ref="M241:M256" si="88">SUM(K241:L241)</f>
        <v>1231.2765238845134</v>
      </c>
    </row>
    <row r="242" spans="1:13" ht="26.25">
      <c r="A242" s="199" t="s">
        <v>6226</v>
      </c>
      <c r="B242" s="200" t="s">
        <v>930</v>
      </c>
      <c r="C242" s="226" t="s">
        <v>593</v>
      </c>
      <c r="D242" s="202" t="s">
        <v>46</v>
      </c>
      <c r="E242" s="202" t="s">
        <v>65</v>
      </c>
      <c r="F242" s="203">
        <v>30.69</v>
      </c>
      <c r="G242" s="28">
        <f>VLOOKUP(B242,'03_COMPOSIÇÕES'!A:G,6,0)</f>
        <v>34.816761000000007</v>
      </c>
      <c r="H242" s="28">
        <f>VLOOKUP(B242,'03_COMPOSIÇÕES'!A:G,7,0)</f>
        <v>15.24252400592</v>
      </c>
      <c r="I242" s="201">
        <f t="shared" si="84"/>
        <v>1068.5263950900003</v>
      </c>
      <c r="J242" s="201">
        <f t="shared" si="85"/>
        <v>467.79306174168482</v>
      </c>
      <c r="K242" s="201">
        <f t="shared" si="86"/>
        <v>1240.6659973389994</v>
      </c>
      <c r="L242" s="201">
        <f t="shared" si="87"/>
        <v>572.90616271504132</v>
      </c>
      <c r="M242" s="201">
        <f t="shared" si="88"/>
        <v>1813.5721600540408</v>
      </c>
    </row>
    <row r="243" spans="1:13" ht="39">
      <c r="A243" s="199" t="s">
        <v>6227</v>
      </c>
      <c r="B243" s="200" t="s">
        <v>931</v>
      </c>
      <c r="C243" s="226" t="s">
        <v>608</v>
      </c>
      <c r="D243" s="202" t="s">
        <v>46</v>
      </c>
      <c r="E243" s="202" t="s">
        <v>23</v>
      </c>
      <c r="F243" s="203">
        <v>23</v>
      </c>
      <c r="G243" s="28">
        <f>VLOOKUP(B243,'03_COMPOSIÇÕES'!A:G,6,0)</f>
        <v>13.290304000000001</v>
      </c>
      <c r="H243" s="28">
        <f>VLOOKUP(B243,'03_COMPOSIÇÕES'!A:G,7,0)</f>
        <v>2.2992574730599999</v>
      </c>
      <c r="I243" s="201">
        <f t="shared" si="84"/>
        <v>305.67699200000004</v>
      </c>
      <c r="J243" s="201">
        <f t="shared" si="85"/>
        <v>52.882921880379996</v>
      </c>
      <c r="K243" s="201">
        <f t="shared" si="86"/>
        <v>354.92155541120007</v>
      </c>
      <c r="L243" s="201">
        <f t="shared" si="87"/>
        <v>64.765714426901383</v>
      </c>
      <c r="M243" s="201">
        <f t="shared" si="88"/>
        <v>419.68726983810143</v>
      </c>
    </row>
    <row r="244" spans="1:13" ht="39">
      <c r="A244" s="199" t="s">
        <v>6228</v>
      </c>
      <c r="B244" s="200" t="s">
        <v>932</v>
      </c>
      <c r="C244" s="226" t="s">
        <v>609</v>
      </c>
      <c r="D244" s="202" t="s">
        <v>46</v>
      </c>
      <c r="E244" s="202" t="s">
        <v>23</v>
      </c>
      <c r="F244" s="203">
        <v>13</v>
      </c>
      <c r="G244" s="28">
        <f>VLOOKUP(B244,'03_COMPOSIÇÕES'!A:G,6,0)</f>
        <v>14.010304000000001</v>
      </c>
      <c r="H244" s="28">
        <f>VLOOKUP(B244,'03_COMPOSIÇÕES'!A:G,7,0)</f>
        <v>2.2992574730599999</v>
      </c>
      <c r="I244" s="201">
        <f t="shared" si="84"/>
        <v>182.13395200000002</v>
      </c>
      <c r="J244" s="201">
        <f t="shared" si="85"/>
        <v>29.890347149779998</v>
      </c>
      <c r="K244" s="201">
        <f t="shared" si="86"/>
        <v>211.47573166720002</v>
      </c>
      <c r="L244" s="201">
        <f t="shared" si="87"/>
        <v>36.606708154335564</v>
      </c>
      <c r="M244" s="201">
        <f t="shared" si="88"/>
        <v>248.08243982153559</v>
      </c>
    </row>
    <row r="245" spans="1:13" ht="39">
      <c r="A245" s="199" t="s">
        <v>6229</v>
      </c>
      <c r="B245" s="200" t="s">
        <v>933</v>
      </c>
      <c r="C245" s="226" t="s">
        <v>610</v>
      </c>
      <c r="D245" s="202" t="s">
        <v>46</v>
      </c>
      <c r="E245" s="202" t="s">
        <v>23</v>
      </c>
      <c r="F245" s="203">
        <v>46</v>
      </c>
      <c r="G245" s="28">
        <f>VLOOKUP(B245,'03_COMPOSIÇÕES'!A:G,6,0)</f>
        <v>15.325242000000001</v>
      </c>
      <c r="H245" s="28">
        <f>VLOOKUP(B245,'03_COMPOSIÇÕES'!A:G,7,0)</f>
        <v>1.5341009499</v>
      </c>
      <c r="I245" s="201">
        <f t="shared" si="84"/>
        <v>704.96113200000002</v>
      </c>
      <c r="J245" s="201">
        <f t="shared" si="85"/>
        <v>70.568643695399999</v>
      </c>
      <c r="K245" s="201">
        <f t="shared" si="86"/>
        <v>818.53037036520004</v>
      </c>
      <c r="L245" s="201">
        <f t="shared" si="87"/>
        <v>86.425417933756378</v>
      </c>
      <c r="M245" s="201">
        <f t="shared" si="88"/>
        <v>904.95578829895646</v>
      </c>
    </row>
    <row r="246" spans="1:13" ht="39">
      <c r="A246" s="199" t="s">
        <v>6230</v>
      </c>
      <c r="B246" s="200" t="s">
        <v>934</v>
      </c>
      <c r="C246" s="226" t="s">
        <v>611</v>
      </c>
      <c r="D246" s="202" t="s">
        <v>46</v>
      </c>
      <c r="E246" s="202" t="s">
        <v>23</v>
      </c>
      <c r="F246" s="203">
        <v>6</v>
      </c>
      <c r="G246" s="28">
        <f>VLOOKUP(B246,'03_COMPOSIÇÕES'!A:G,6,0)</f>
        <v>25.195900999999996</v>
      </c>
      <c r="H246" s="28">
        <f>VLOOKUP(B246,'03_COMPOSIÇÕES'!A:G,7,0)</f>
        <v>3.2500212716400005</v>
      </c>
      <c r="I246" s="201">
        <f t="shared" si="84"/>
        <v>151.17540599999998</v>
      </c>
      <c r="J246" s="201">
        <f t="shared" si="85"/>
        <v>19.500127629840001</v>
      </c>
      <c r="K246" s="201">
        <f t="shared" si="86"/>
        <v>175.52976390659998</v>
      </c>
      <c r="L246" s="201">
        <f t="shared" si="87"/>
        <v>23.881806308265048</v>
      </c>
      <c r="M246" s="201">
        <f t="shared" si="88"/>
        <v>199.41157021486504</v>
      </c>
    </row>
    <row r="247" spans="1:13" ht="39">
      <c r="A247" s="199" t="s">
        <v>6231</v>
      </c>
      <c r="B247" s="200" t="s">
        <v>935</v>
      </c>
      <c r="C247" s="226" t="s">
        <v>594</v>
      </c>
      <c r="D247" s="202" t="s">
        <v>46</v>
      </c>
      <c r="E247" s="202" t="s">
        <v>65</v>
      </c>
      <c r="F247" s="203">
        <v>12.43</v>
      </c>
      <c r="G247" s="28">
        <f>VLOOKUP(B247,'03_COMPOSIÇÕES'!A:G,6,0)</f>
        <v>63.730709000000004</v>
      </c>
      <c r="H247" s="28">
        <f>VLOOKUP(B247,'03_COMPOSIÇÕES'!A:G,7,0)</f>
        <v>4.9583657862200008</v>
      </c>
      <c r="I247" s="201">
        <f t="shared" si="84"/>
        <v>792.17271287000005</v>
      </c>
      <c r="J247" s="201">
        <f t="shared" si="85"/>
        <v>61.63248672271461</v>
      </c>
      <c r="K247" s="201">
        <f t="shared" si="86"/>
        <v>919.79173691335711</v>
      </c>
      <c r="L247" s="201">
        <f t="shared" si="87"/>
        <v>75.481306489308579</v>
      </c>
      <c r="M247" s="201">
        <f t="shared" si="88"/>
        <v>995.27304340266573</v>
      </c>
    </row>
    <row r="248" spans="1:13" ht="39">
      <c r="A248" s="199" t="s">
        <v>6232</v>
      </c>
      <c r="B248" s="200" t="s">
        <v>917</v>
      </c>
      <c r="C248" s="226" t="s">
        <v>626</v>
      </c>
      <c r="D248" s="202" t="s">
        <v>46</v>
      </c>
      <c r="E248" s="202" t="s">
        <v>23</v>
      </c>
      <c r="F248" s="203">
        <v>2</v>
      </c>
      <c r="G248" s="28">
        <f>VLOOKUP(B248,'03_COMPOSIÇÕES'!A:G,6,0)</f>
        <v>18.388254</v>
      </c>
      <c r="H248" s="28">
        <f>VLOOKUP(B248,'03_COMPOSIÇÕES'!A:G,7,0)</f>
        <v>1.7310719360600002</v>
      </c>
      <c r="I248" s="201">
        <f t="shared" si="84"/>
        <v>36.776508</v>
      </c>
      <c r="J248" s="201">
        <f t="shared" si="85"/>
        <v>3.4621438721200004</v>
      </c>
      <c r="K248" s="201">
        <f t="shared" si="86"/>
        <v>42.7012034388</v>
      </c>
      <c r="L248" s="201">
        <f t="shared" si="87"/>
        <v>4.2400876001853645</v>
      </c>
      <c r="M248" s="201">
        <f t="shared" si="88"/>
        <v>46.941291038985362</v>
      </c>
    </row>
    <row r="249" spans="1:13" ht="26.25">
      <c r="A249" s="199" t="s">
        <v>6233</v>
      </c>
      <c r="B249" s="200" t="s">
        <v>918</v>
      </c>
      <c r="C249" s="226" t="s">
        <v>596</v>
      </c>
      <c r="D249" s="202" t="s">
        <v>46</v>
      </c>
      <c r="E249" s="202" t="s">
        <v>65</v>
      </c>
      <c r="F249" s="203">
        <v>80.47</v>
      </c>
      <c r="G249" s="28">
        <f>VLOOKUP(B249,'03_COMPOSIÇÕES'!A:G,6,0)</f>
        <v>8.0682279999999995</v>
      </c>
      <c r="H249" s="28">
        <f>VLOOKUP(B249,'03_COMPOSIÇÕES'!A:G,7,0)</f>
        <v>9.6667299361599994</v>
      </c>
      <c r="I249" s="201">
        <f t="shared" si="84"/>
        <v>649.25030715999992</v>
      </c>
      <c r="J249" s="201">
        <f t="shared" si="85"/>
        <v>777.88175796279518</v>
      </c>
      <c r="K249" s="201">
        <f t="shared" si="86"/>
        <v>753.84453164347588</v>
      </c>
      <c r="L249" s="201">
        <f t="shared" si="87"/>
        <v>952.67178897703513</v>
      </c>
      <c r="M249" s="201">
        <f t="shared" si="88"/>
        <v>1706.5163206205111</v>
      </c>
    </row>
    <row r="250" spans="1:13" ht="64.5">
      <c r="A250" s="199" t="s">
        <v>6234</v>
      </c>
      <c r="B250" s="200" t="s">
        <v>920</v>
      </c>
      <c r="C250" s="226" t="s">
        <v>921</v>
      </c>
      <c r="D250" s="202" t="s">
        <v>46</v>
      </c>
      <c r="E250" s="202" t="s">
        <v>58</v>
      </c>
      <c r="F250" s="203">
        <v>299.8</v>
      </c>
      <c r="G250" s="28">
        <f>VLOOKUP(B250,'03_COMPOSIÇÕES'!A:G,6,0)</f>
        <v>4.7589768970000002</v>
      </c>
      <c r="H250" s="28">
        <f>VLOOKUP(B250,'03_COMPOSIÇÕES'!A:G,7,0)</f>
        <v>1.2457589125600002</v>
      </c>
      <c r="I250" s="201">
        <f t="shared" si="84"/>
        <v>1426.7412737206</v>
      </c>
      <c r="J250" s="201">
        <f t="shared" si="85"/>
        <v>373.47852198548804</v>
      </c>
      <c r="K250" s="201">
        <f t="shared" si="86"/>
        <v>1656.5892929169888</v>
      </c>
      <c r="L250" s="201">
        <f t="shared" si="87"/>
        <v>457.3991458756272</v>
      </c>
      <c r="M250" s="201">
        <f t="shared" si="88"/>
        <v>2113.9884387926159</v>
      </c>
    </row>
    <row r="251" spans="1:13" ht="26.25">
      <c r="A251" s="199" t="s">
        <v>6235</v>
      </c>
      <c r="B251" s="200" t="s">
        <v>922</v>
      </c>
      <c r="C251" s="226" t="s">
        <v>656</v>
      </c>
      <c r="D251" s="202" t="s">
        <v>46</v>
      </c>
      <c r="E251" s="202" t="s">
        <v>58</v>
      </c>
      <c r="F251" s="203">
        <v>299.8</v>
      </c>
      <c r="G251" s="28">
        <f>VLOOKUP(B251,'03_COMPOSIÇÕES'!A:G,6,0)</f>
        <v>10.38473500992</v>
      </c>
      <c r="H251" s="28">
        <f>VLOOKUP(B251,'03_COMPOSIÇÕES'!A:G,7,0)</f>
        <v>14.931334272600001</v>
      </c>
      <c r="I251" s="201">
        <f t="shared" si="84"/>
        <v>3113.343555974016</v>
      </c>
      <c r="J251" s="201">
        <f t="shared" si="85"/>
        <v>4476.4140149254808</v>
      </c>
      <c r="K251" s="201">
        <f t="shared" si="86"/>
        <v>3614.9032028414299</v>
      </c>
      <c r="L251" s="201">
        <f t="shared" si="87"/>
        <v>5482.2642440792361</v>
      </c>
      <c r="M251" s="201">
        <f t="shared" si="88"/>
        <v>9097.1674469206664</v>
      </c>
    </row>
    <row r="252" spans="1:13" ht="26.25">
      <c r="A252" s="199" t="s">
        <v>6236</v>
      </c>
      <c r="B252" s="200" t="s">
        <v>936</v>
      </c>
      <c r="C252" s="226" t="s">
        <v>371</v>
      </c>
      <c r="D252" s="202" t="s">
        <v>46</v>
      </c>
      <c r="E252" s="202" t="s">
        <v>65</v>
      </c>
      <c r="F252" s="203">
        <v>112.4</v>
      </c>
      <c r="G252" s="28">
        <f>VLOOKUP(B252,'03_COMPOSIÇÕES'!A:G,6,0)</f>
        <v>36.973257199999999</v>
      </c>
      <c r="H252" s="28">
        <f>VLOOKUP(B252,'03_COMPOSIÇÕES'!A:G,7,0)</f>
        <v>10.842562406400001</v>
      </c>
      <c r="I252" s="201">
        <f t="shared" si="84"/>
        <v>4155.7941092800002</v>
      </c>
      <c r="J252" s="201">
        <f t="shared" si="85"/>
        <v>1218.7040144793602</v>
      </c>
      <c r="K252" s="201">
        <f t="shared" si="86"/>
        <v>4825.2925402850078</v>
      </c>
      <c r="L252" s="201">
        <f t="shared" si="87"/>
        <v>1492.5468065328723</v>
      </c>
      <c r="M252" s="201">
        <f t="shared" si="88"/>
        <v>6317.8393468178801</v>
      </c>
    </row>
    <row r="253" spans="1:13" ht="39">
      <c r="A253" s="199" t="s">
        <v>6237</v>
      </c>
      <c r="B253" s="200" t="s">
        <v>937</v>
      </c>
      <c r="C253" s="226" t="s">
        <v>645</v>
      </c>
      <c r="D253" s="202" t="s">
        <v>46</v>
      </c>
      <c r="E253" s="202" t="s">
        <v>23</v>
      </c>
      <c r="F253" s="203">
        <v>6</v>
      </c>
      <c r="G253" s="28">
        <f>VLOOKUP(B253,'03_COMPOSIÇÕES'!A:G,6,0)</f>
        <v>63.864216999999996</v>
      </c>
      <c r="H253" s="28">
        <f>VLOOKUP(B253,'03_COMPOSIÇÕES'!A:G,7,0)</f>
        <v>6.5682248077200001</v>
      </c>
      <c r="I253" s="201">
        <f t="shared" si="84"/>
        <v>383.18530199999998</v>
      </c>
      <c r="J253" s="201">
        <f t="shared" si="85"/>
        <v>39.40934884632</v>
      </c>
      <c r="K253" s="201">
        <f t="shared" si="86"/>
        <v>444.9164541522</v>
      </c>
      <c r="L253" s="201">
        <f t="shared" si="87"/>
        <v>48.264629532088101</v>
      </c>
      <c r="M253" s="201">
        <f t="shared" si="88"/>
        <v>493.18108368428813</v>
      </c>
    </row>
    <row r="254" spans="1:13" ht="51.75">
      <c r="A254" s="199" t="s">
        <v>6238</v>
      </c>
      <c r="B254" s="200" t="s">
        <v>938</v>
      </c>
      <c r="C254" s="226" t="s">
        <v>649</v>
      </c>
      <c r="D254" s="202" t="s">
        <v>46</v>
      </c>
      <c r="E254" s="202" t="s">
        <v>23</v>
      </c>
      <c r="F254" s="203">
        <v>1</v>
      </c>
      <c r="G254" s="28">
        <f>VLOOKUP(B254,'03_COMPOSIÇÕES'!A:G,6,0)</f>
        <v>34.662875999999997</v>
      </c>
      <c r="H254" s="28">
        <f>VLOOKUP(B254,'03_COMPOSIÇÕES'!A:G,7,0)</f>
        <v>7.8902031571400002</v>
      </c>
      <c r="I254" s="201">
        <f t="shared" si="84"/>
        <v>34.662875999999997</v>
      </c>
      <c r="J254" s="201">
        <f t="shared" si="85"/>
        <v>7.8902031571400002</v>
      </c>
      <c r="K254" s="201">
        <f t="shared" si="86"/>
        <v>40.247065323599998</v>
      </c>
      <c r="L254" s="201">
        <f t="shared" si="87"/>
        <v>9.663131806549357</v>
      </c>
      <c r="M254" s="201">
        <f t="shared" si="88"/>
        <v>49.910197130149356</v>
      </c>
    </row>
    <row r="255" spans="1:13" ht="39">
      <c r="A255" s="199" t="s">
        <v>6239</v>
      </c>
      <c r="B255" s="200" t="s">
        <v>939</v>
      </c>
      <c r="C255" s="226" t="s">
        <v>940</v>
      </c>
      <c r="D255" s="202" t="s">
        <v>46</v>
      </c>
      <c r="E255" s="202" t="s">
        <v>23</v>
      </c>
      <c r="F255" s="203">
        <v>10</v>
      </c>
      <c r="G255" s="28">
        <f>VLOOKUP(B255,'03_COMPOSIÇÕES'!A:G,6,0)</f>
        <v>199.04822584684996</v>
      </c>
      <c r="H255" s="28">
        <f>VLOOKUP(B255,'03_COMPOSIÇÕES'!A:G,7,0)</f>
        <v>104.00302610907001</v>
      </c>
      <c r="I255" s="201">
        <f t="shared" si="84"/>
        <v>1990.4822584684996</v>
      </c>
      <c r="J255" s="201">
        <f t="shared" si="85"/>
        <v>1040.0302610907002</v>
      </c>
      <c r="K255" s="201">
        <f t="shared" si="86"/>
        <v>2311.1489503077751</v>
      </c>
      <c r="L255" s="201">
        <f t="shared" si="87"/>
        <v>1273.7250607577803</v>
      </c>
      <c r="M255" s="201">
        <f t="shared" si="88"/>
        <v>3584.8740110655554</v>
      </c>
    </row>
    <row r="256" spans="1:13" ht="39">
      <c r="A256" s="199" t="s">
        <v>6240</v>
      </c>
      <c r="B256" s="200" t="s">
        <v>941</v>
      </c>
      <c r="C256" s="226" t="s">
        <v>942</v>
      </c>
      <c r="D256" s="202" t="s">
        <v>46</v>
      </c>
      <c r="E256" s="202" t="s">
        <v>65</v>
      </c>
      <c r="F256" s="203">
        <v>112.4</v>
      </c>
      <c r="G256" s="28">
        <f>VLOOKUP(B256,'03_COMPOSIÇÕES'!A:G,6,0)</f>
        <v>188.03773699999996</v>
      </c>
      <c r="H256" s="28">
        <f>VLOOKUP(B256,'03_COMPOSIÇÕES'!A:G,7,0)</f>
        <v>19.241442230400001</v>
      </c>
      <c r="I256" s="201">
        <f t="shared" si="84"/>
        <v>21135.441638799995</v>
      </c>
      <c r="J256" s="201">
        <f t="shared" si="85"/>
        <v>2162.7381066969601</v>
      </c>
      <c r="K256" s="201">
        <f t="shared" si="86"/>
        <v>24540.361286810676</v>
      </c>
      <c r="L256" s="201">
        <f t="shared" si="87"/>
        <v>2648.7053592717671</v>
      </c>
      <c r="M256" s="201">
        <f t="shared" si="88"/>
        <v>27189.066646082443</v>
      </c>
    </row>
    <row r="257" spans="1:13">
      <c r="A257" s="199"/>
      <c r="B257" s="200"/>
      <c r="C257" s="226"/>
      <c r="D257" s="202"/>
      <c r="E257" s="202"/>
      <c r="F257" s="203"/>
      <c r="G257" s="201"/>
      <c r="H257" s="201"/>
      <c r="I257" s="201"/>
      <c r="J257" s="201"/>
      <c r="K257" s="201"/>
      <c r="L257" s="201"/>
      <c r="M257" s="201"/>
    </row>
    <row r="258" spans="1:13">
      <c r="A258" s="200">
        <v>12</v>
      </c>
      <c r="B258" s="200"/>
      <c r="C258" s="226" t="s">
        <v>943</v>
      </c>
      <c r="D258" s="202"/>
      <c r="E258" s="202"/>
      <c r="F258" s="203"/>
      <c r="G258" s="201"/>
      <c r="H258" s="201"/>
      <c r="I258" s="201">
        <f t="shared" ref="I258:M258" si="89">SUBTOTAL(9,I259:I278)</f>
        <v>24747.833152479998</v>
      </c>
      <c r="J258" s="201">
        <f t="shared" si="89"/>
        <v>1904.9252968052542</v>
      </c>
      <c r="K258" s="201">
        <f t="shared" si="89"/>
        <v>28734.709073344529</v>
      </c>
      <c r="L258" s="201">
        <f t="shared" si="89"/>
        <v>2332.9620109973953</v>
      </c>
      <c r="M258" s="201">
        <f t="shared" si="89"/>
        <v>31067.671084341917</v>
      </c>
    </row>
    <row r="259" spans="1:13" ht="26.25">
      <c r="A259" s="199" t="s">
        <v>1144</v>
      </c>
      <c r="B259" s="200" t="s">
        <v>944</v>
      </c>
      <c r="C259" s="226" t="s">
        <v>945</v>
      </c>
      <c r="D259" s="202" t="s">
        <v>46</v>
      </c>
      <c r="E259" s="202" t="s">
        <v>23</v>
      </c>
      <c r="F259" s="203">
        <v>8</v>
      </c>
      <c r="G259" s="28">
        <f>VLOOKUP(B259,'03_COMPOSIÇÕES'!A:G,6,0)</f>
        <v>6.322012</v>
      </c>
      <c r="H259" s="28">
        <f>VLOOKUP(B259,'03_COMPOSIÇÕES'!A:G,7,0)</f>
        <v>4.1971630040000001</v>
      </c>
      <c r="I259" s="201">
        <f t="shared" ref="I259:I278" si="90">$F259*$G259</f>
        <v>50.576096</v>
      </c>
      <c r="J259" s="201">
        <f t="shared" ref="J259:J278" si="91">$F259*$H259</f>
        <v>33.577304032000001</v>
      </c>
      <c r="K259" s="201">
        <f t="shared" ref="K259:K278" si="92">$I259*(1+BDI_MAT)</f>
        <v>58.7239050656</v>
      </c>
      <c r="L259" s="201">
        <f t="shared" ref="L259:L278" si="93">$J259*(1+BDI_MDO)</f>
        <v>41.122124247990399</v>
      </c>
      <c r="M259" s="201">
        <f t="shared" ref="M259:M278" si="94">SUM(K259:L259)</f>
        <v>99.846029313590407</v>
      </c>
    </row>
    <row r="260" spans="1:13" ht="39">
      <c r="A260" s="199" t="s">
        <v>1145</v>
      </c>
      <c r="B260" s="200" t="s">
        <v>946</v>
      </c>
      <c r="C260" s="226" t="s">
        <v>947</v>
      </c>
      <c r="D260" s="202" t="s">
        <v>46</v>
      </c>
      <c r="E260" s="202" t="s">
        <v>23</v>
      </c>
      <c r="F260" s="203">
        <v>1</v>
      </c>
      <c r="G260" s="28">
        <f>VLOOKUP(B260,'03_COMPOSIÇÕES'!A:G,6,0)</f>
        <v>135.97207200000003</v>
      </c>
      <c r="H260" s="28">
        <f>VLOOKUP(B260,'03_COMPOSIÇÕES'!A:G,7,0)</f>
        <v>4.5868217396800004</v>
      </c>
      <c r="I260" s="201">
        <f t="shared" si="90"/>
        <v>135.97207200000003</v>
      </c>
      <c r="J260" s="201">
        <f t="shared" si="91"/>
        <v>4.5868217396800004</v>
      </c>
      <c r="K260" s="201">
        <f t="shared" si="92"/>
        <v>157.87717279920003</v>
      </c>
      <c r="L260" s="201">
        <f t="shared" si="93"/>
        <v>5.6174805845860964</v>
      </c>
      <c r="M260" s="201">
        <f t="shared" si="94"/>
        <v>163.49465338378613</v>
      </c>
    </row>
    <row r="261" spans="1:13" ht="51.75">
      <c r="A261" s="199" t="s">
        <v>1146</v>
      </c>
      <c r="B261" s="200" t="s">
        <v>948</v>
      </c>
      <c r="C261" s="226" t="s">
        <v>399</v>
      </c>
      <c r="D261" s="202" t="s">
        <v>46</v>
      </c>
      <c r="E261" s="202" t="s">
        <v>23</v>
      </c>
      <c r="F261" s="203">
        <v>1</v>
      </c>
      <c r="G261" s="28">
        <f>VLOOKUP(B261,'03_COMPOSIÇÕES'!A:G,6,0)</f>
        <v>553.44891300000006</v>
      </c>
      <c r="H261" s="28">
        <f>VLOOKUP(B261,'03_COMPOSIÇÕES'!A:G,7,0)</f>
        <v>38.758310303519998</v>
      </c>
      <c r="I261" s="201">
        <f t="shared" si="90"/>
        <v>553.44891300000006</v>
      </c>
      <c r="J261" s="201">
        <f t="shared" si="91"/>
        <v>38.758310303519998</v>
      </c>
      <c r="K261" s="201">
        <f t="shared" si="92"/>
        <v>642.60953288430005</v>
      </c>
      <c r="L261" s="201">
        <f t="shared" si="93"/>
        <v>47.467302628720937</v>
      </c>
      <c r="M261" s="201">
        <f t="shared" si="94"/>
        <v>690.07683551302102</v>
      </c>
    </row>
    <row r="262" spans="1:13" ht="39">
      <c r="A262" s="199" t="s">
        <v>1147</v>
      </c>
      <c r="B262" s="200" t="s">
        <v>949</v>
      </c>
      <c r="C262" s="226" t="s">
        <v>950</v>
      </c>
      <c r="D262" s="202" t="s">
        <v>46</v>
      </c>
      <c r="E262" s="202" t="s">
        <v>23</v>
      </c>
      <c r="F262" s="203">
        <v>4</v>
      </c>
      <c r="G262" s="28">
        <f>VLOOKUP(B262,'03_COMPOSIÇÕES'!A:G,6,0)</f>
        <v>481.97529900000001</v>
      </c>
      <c r="H262" s="28">
        <f>VLOOKUP(B262,'03_COMPOSIÇÕES'!A:G,7,0)</f>
        <v>28.47303049664</v>
      </c>
      <c r="I262" s="201">
        <f t="shared" si="90"/>
        <v>1927.901196</v>
      </c>
      <c r="J262" s="201">
        <f t="shared" si="91"/>
        <v>113.89212198656</v>
      </c>
      <c r="K262" s="201">
        <f t="shared" si="92"/>
        <v>2238.4860786755999</v>
      </c>
      <c r="L262" s="201">
        <f t="shared" si="93"/>
        <v>139.48368179694003</v>
      </c>
      <c r="M262" s="201">
        <f t="shared" si="94"/>
        <v>2377.9697604725397</v>
      </c>
    </row>
    <row r="263" spans="1:13" ht="39">
      <c r="A263" s="199" t="s">
        <v>1148</v>
      </c>
      <c r="B263" s="200" t="s">
        <v>951</v>
      </c>
      <c r="C263" s="226" t="s">
        <v>400</v>
      </c>
      <c r="D263" s="202" t="s">
        <v>46</v>
      </c>
      <c r="E263" s="202" t="s">
        <v>23</v>
      </c>
      <c r="F263" s="203">
        <v>1</v>
      </c>
      <c r="G263" s="28">
        <f>VLOOKUP(B263,'03_COMPOSIÇÕES'!A:G,6,0)</f>
        <v>452.36550399999993</v>
      </c>
      <c r="H263" s="28">
        <f>VLOOKUP(B263,'03_COMPOSIÇÕES'!A:G,7,0)</f>
        <v>25.41386098848</v>
      </c>
      <c r="I263" s="201">
        <f t="shared" si="90"/>
        <v>452.36550399999993</v>
      </c>
      <c r="J263" s="201">
        <f t="shared" si="91"/>
        <v>25.41386098848</v>
      </c>
      <c r="K263" s="201">
        <f t="shared" si="92"/>
        <v>525.24158669439998</v>
      </c>
      <c r="L263" s="201">
        <f t="shared" si="93"/>
        <v>31.124355552591453</v>
      </c>
      <c r="M263" s="201">
        <f t="shared" si="94"/>
        <v>556.36594224699138</v>
      </c>
    </row>
    <row r="264" spans="1:13" ht="39">
      <c r="A264" s="199" t="s">
        <v>1149</v>
      </c>
      <c r="B264" s="200" t="s">
        <v>952</v>
      </c>
      <c r="C264" s="226" t="s">
        <v>401</v>
      </c>
      <c r="D264" s="202" t="s">
        <v>46</v>
      </c>
      <c r="E264" s="202" t="s">
        <v>23</v>
      </c>
      <c r="F264" s="203">
        <v>6</v>
      </c>
      <c r="G264" s="28">
        <f>VLOOKUP(B264,'03_COMPOSIÇÕES'!A:G,6,0)</f>
        <v>383.11472299999997</v>
      </c>
      <c r="H264" s="28">
        <f>VLOOKUP(B264,'03_COMPOSIÇÕES'!A:G,7,0)</f>
        <v>35.525012884799999</v>
      </c>
      <c r="I264" s="201">
        <f t="shared" si="90"/>
        <v>2298.6883379999999</v>
      </c>
      <c r="J264" s="201">
        <f t="shared" si="91"/>
        <v>213.15007730880001</v>
      </c>
      <c r="K264" s="201">
        <f t="shared" si="92"/>
        <v>2669.0070292517998</v>
      </c>
      <c r="L264" s="201">
        <f t="shared" si="93"/>
        <v>261.04489968008733</v>
      </c>
      <c r="M264" s="201">
        <f t="shared" si="94"/>
        <v>2930.0519289318872</v>
      </c>
    </row>
    <row r="265" spans="1:13" ht="39">
      <c r="A265" s="199" t="s">
        <v>1150</v>
      </c>
      <c r="B265" s="200" t="s">
        <v>953</v>
      </c>
      <c r="C265" s="226" t="s">
        <v>954</v>
      </c>
      <c r="D265" s="202" t="s">
        <v>46</v>
      </c>
      <c r="E265" s="202" t="s">
        <v>23</v>
      </c>
      <c r="F265" s="203">
        <v>2</v>
      </c>
      <c r="G265" s="28">
        <f>VLOOKUP(B265,'03_COMPOSIÇÕES'!A:G,6,0)</f>
        <v>274.65707100000003</v>
      </c>
      <c r="H265" s="28">
        <f>VLOOKUP(B265,'03_COMPOSIÇÕES'!A:G,7,0)</f>
        <v>16.508361150719999</v>
      </c>
      <c r="I265" s="201">
        <f t="shared" si="90"/>
        <v>549.31414200000006</v>
      </c>
      <c r="J265" s="201">
        <f t="shared" si="91"/>
        <v>33.016722301439998</v>
      </c>
      <c r="K265" s="201">
        <f t="shared" si="92"/>
        <v>637.80865027620007</v>
      </c>
      <c r="L265" s="201">
        <f t="shared" si="93"/>
        <v>40.435579802573564</v>
      </c>
      <c r="M265" s="201">
        <f t="shared" si="94"/>
        <v>678.24423007877363</v>
      </c>
    </row>
    <row r="266" spans="1:13" ht="51.75">
      <c r="A266" s="199" t="s">
        <v>1151</v>
      </c>
      <c r="B266" s="200" t="s">
        <v>955</v>
      </c>
      <c r="C266" s="226" t="s">
        <v>402</v>
      </c>
      <c r="D266" s="202" t="s">
        <v>46</v>
      </c>
      <c r="E266" s="202" t="s">
        <v>23</v>
      </c>
      <c r="F266" s="203">
        <v>2</v>
      </c>
      <c r="G266" s="28">
        <f>VLOOKUP(B266,'03_COMPOSIÇÕES'!A:G,6,0)</f>
        <v>680.50140300000021</v>
      </c>
      <c r="H266" s="28">
        <f>VLOOKUP(B266,'03_COMPOSIÇÕES'!A:G,7,0)</f>
        <v>34.591844041600005</v>
      </c>
      <c r="I266" s="201">
        <f t="shared" si="90"/>
        <v>1361.0028060000004</v>
      </c>
      <c r="J266" s="201">
        <f t="shared" si="91"/>
        <v>69.183688083200011</v>
      </c>
      <c r="K266" s="201">
        <f t="shared" si="92"/>
        <v>1580.2603580466005</v>
      </c>
      <c r="L266" s="201">
        <f t="shared" si="93"/>
        <v>84.729262795495046</v>
      </c>
      <c r="M266" s="201">
        <f t="shared" si="94"/>
        <v>1664.9896208420955</v>
      </c>
    </row>
    <row r="267" spans="1:13" ht="26.25">
      <c r="A267" s="199" t="s">
        <v>1152</v>
      </c>
      <c r="B267" s="200" t="s">
        <v>956</v>
      </c>
      <c r="C267" s="226" t="s">
        <v>403</v>
      </c>
      <c r="D267" s="202" t="s">
        <v>46</v>
      </c>
      <c r="E267" s="202" t="s">
        <v>23</v>
      </c>
      <c r="F267" s="203">
        <v>8</v>
      </c>
      <c r="G267" s="28">
        <f>VLOOKUP(B267,'03_COMPOSIÇÕES'!A:G,6,0)</f>
        <v>96.318163999999996</v>
      </c>
      <c r="H267" s="28">
        <f>VLOOKUP(B267,'03_COMPOSIÇÕES'!A:G,7,0)</f>
        <v>8.7006268924800008</v>
      </c>
      <c r="I267" s="201">
        <f t="shared" si="90"/>
        <v>770.54531199999997</v>
      </c>
      <c r="J267" s="201">
        <f t="shared" si="91"/>
        <v>69.605015139840006</v>
      </c>
      <c r="K267" s="201">
        <f t="shared" si="92"/>
        <v>894.68016176319998</v>
      </c>
      <c r="L267" s="201">
        <f t="shared" si="93"/>
        <v>85.245262041762047</v>
      </c>
      <c r="M267" s="201">
        <f t="shared" si="94"/>
        <v>979.92542380496207</v>
      </c>
    </row>
    <row r="268" spans="1:13" ht="26.25">
      <c r="A268" s="199" t="s">
        <v>1153</v>
      </c>
      <c r="B268" s="200" t="s">
        <v>957</v>
      </c>
      <c r="C268" s="226" t="s">
        <v>404</v>
      </c>
      <c r="D268" s="202" t="s">
        <v>46</v>
      </c>
      <c r="E268" s="202" t="s">
        <v>23</v>
      </c>
      <c r="F268" s="203">
        <v>8</v>
      </c>
      <c r="G268" s="28">
        <f>VLOOKUP(B268,'03_COMPOSIÇÕES'!A:G,6,0)</f>
        <v>38.662824000000001</v>
      </c>
      <c r="H268" s="28">
        <f>VLOOKUP(B268,'03_COMPOSIÇÕES'!A:G,7,0)</f>
        <v>4.2267471974399999</v>
      </c>
      <c r="I268" s="201">
        <f t="shared" si="90"/>
        <v>309.302592</v>
      </c>
      <c r="J268" s="201">
        <f t="shared" si="91"/>
        <v>33.813977579519999</v>
      </c>
      <c r="K268" s="201">
        <f t="shared" si="92"/>
        <v>359.13123957120001</v>
      </c>
      <c r="L268" s="201">
        <f t="shared" si="93"/>
        <v>41.41197834163814</v>
      </c>
      <c r="M268" s="201">
        <f t="shared" si="94"/>
        <v>400.54321791283814</v>
      </c>
    </row>
    <row r="269" spans="1:13" ht="26.25">
      <c r="A269" s="199" t="s">
        <v>1154</v>
      </c>
      <c r="B269" s="200" t="s">
        <v>958</v>
      </c>
      <c r="C269" s="226" t="s">
        <v>651</v>
      </c>
      <c r="D269" s="202" t="s">
        <v>46</v>
      </c>
      <c r="E269" s="202" t="s">
        <v>23</v>
      </c>
      <c r="F269" s="203">
        <v>1</v>
      </c>
      <c r="G269" s="28">
        <f>VLOOKUP(B269,'03_COMPOSIÇÕES'!A:G,6,0)</f>
        <v>84.187315999999996</v>
      </c>
      <c r="H269" s="28">
        <f>VLOOKUP(B269,'03_COMPOSIÇÕES'!A:G,7,0)</f>
        <v>12.291400747679999</v>
      </c>
      <c r="I269" s="201">
        <f t="shared" si="90"/>
        <v>84.187315999999996</v>
      </c>
      <c r="J269" s="201">
        <f t="shared" si="91"/>
        <v>12.291400747679999</v>
      </c>
      <c r="K269" s="201">
        <f t="shared" si="92"/>
        <v>97.749892607600003</v>
      </c>
      <c r="L269" s="201">
        <f t="shared" si="93"/>
        <v>15.053278495683694</v>
      </c>
      <c r="M269" s="201">
        <f t="shared" si="94"/>
        <v>112.8031711032837</v>
      </c>
    </row>
    <row r="270" spans="1:13" ht="39">
      <c r="A270" s="199" t="s">
        <v>1155</v>
      </c>
      <c r="B270" s="200" t="s">
        <v>959</v>
      </c>
      <c r="C270" s="226" t="s">
        <v>960</v>
      </c>
      <c r="D270" s="202" t="s">
        <v>46</v>
      </c>
      <c r="E270" s="202" t="s">
        <v>53</v>
      </c>
      <c r="F270" s="203">
        <v>1.25</v>
      </c>
      <c r="G270" s="28">
        <f>VLOOKUP(B270,'03_COMPOSIÇÕES'!A:G,6,0)</f>
        <v>1032.0438469999999</v>
      </c>
      <c r="H270" s="28">
        <f>VLOOKUP(B270,'03_COMPOSIÇÕES'!A:G,7,0)</f>
        <v>48.551133445120001</v>
      </c>
      <c r="I270" s="201">
        <f t="shared" si="90"/>
        <v>1290.0548087499999</v>
      </c>
      <c r="J270" s="201">
        <f t="shared" si="91"/>
        <v>60.688916806400002</v>
      </c>
      <c r="K270" s="201">
        <f t="shared" si="92"/>
        <v>1497.882638439625</v>
      </c>
      <c r="L270" s="201">
        <f t="shared" si="93"/>
        <v>74.325716412798073</v>
      </c>
      <c r="M270" s="201">
        <f t="shared" si="94"/>
        <v>1572.2083548524231</v>
      </c>
    </row>
    <row r="271" spans="1:13" ht="39">
      <c r="A271" s="199" t="s">
        <v>1156</v>
      </c>
      <c r="B271" s="200" t="s">
        <v>961</v>
      </c>
      <c r="C271" s="226" t="s">
        <v>962</v>
      </c>
      <c r="D271" s="202" t="s">
        <v>46</v>
      </c>
      <c r="E271" s="202" t="s">
        <v>53</v>
      </c>
      <c r="F271" s="203">
        <v>4.07</v>
      </c>
      <c r="G271" s="28">
        <f>VLOOKUP(B271,'03_COMPOSIÇÕES'!A:G,6,0)</f>
        <v>1023.4046390000001</v>
      </c>
      <c r="H271" s="28">
        <f>VLOOKUP(B271,'03_COMPOSIÇÕES'!A:G,7,0)</f>
        <v>58.246546048319999</v>
      </c>
      <c r="I271" s="201">
        <f t="shared" si="90"/>
        <v>4165.2568807300004</v>
      </c>
      <c r="J271" s="201">
        <f t="shared" si="91"/>
        <v>237.06344241666241</v>
      </c>
      <c r="K271" s="201">
        <f t="shared" si="92"/>
        <v>4836.2797642156038</v>
      </c>
      <c r="L271" s="201">
        <f t="shared" si="93"/>
        <v>290.33159792768646</v>
      </c>
      <c r="M271" s="201">
        <f t="shared" si="94"/>
        <v>5126.6113621432905</v>
      </c>
    </row>
    <row r="272" spans="1:13" ht="51.75">
      <c r="A272" s="199" t="s">
        <v>1157</v>
      </c>
      <c r="B272" s="200" t="s">
        <v>963</v>
      </c>
      <c r="C272" s="226" t="s">
        <v>964</v>
      </c>
      <c r="D272" s="202" t="s">
        <v>46</v>
      </c>
      <c r="E272" s="202" t="s">
        <v>23</v>
      </c>
      <c r="F272" s="203">
        <v>2</v>
      </c>
      <c r="G272" s="28">
        <f>VLOOKUP(B272,'03_COMPOSIÇÕES'!A:G,6,0)</f>
        <v>158.98656599999998</v>
      </c>
      <c r="H272" s="28">
        <f>VLOOKUP(B272,'03_COMPOSIÇÕES'!A:G,7,0)</f>
        <v>22.947669292320001</v>
      </c>
      <c r="I272" s="201">
        <f t="shared" si="90"/>
        <v>317.97313199999996</v>
      </c>
      <c r="J272" s="201">
        <f t="shared" si="91"/>
        <v>45.895338584640001</v>
      </c>
      <c r="K272" s="201">
        <f t="shared" si="92"/>
        <v>369.19860356519996</v>
      </c>
      <c r="L272" s="201">
        <f t="shared" si="93"/>
        <v>56.208021164608603</v>
      </c>
      <c r="M272" s="201">
        <f t="shared" si="94"/>
        <v>425.40662472980858</v>
      </c>
    </row>
    <row r="273" spans="1:13" ht="26.25">
      <c r="A273" s="199" t="s">
        <v>1158</v>
      </c>
      <c r="B273" s="200" t="s">
        <v>965</v>
      </c>
      <c r="C273" s="226" t="s">
        <v>966</v>
      </c>
      <c r="D273" s="202" t="s">
        <v>46</v>
      </c>
      <c r="E273" s="202" t="s">
        <v>23</v>
      </c>
      <c r="F273" s="203">
        <v>8</v>
      </c>
      <c r="G273" s="28">
        <f>VLOOKUP(B273,'03_COMPOSIÇÕES'!A:G,6,0)</f>
        <v>164.85420399999998</v>
      </c>
      <c r="H273" s="28">
        <f>VLOOKUP(B273,'03_COMPOSIÇÕES'!A:G,7,0)</f>
        <v>17.756751489119999</v>
      </c>
      <c r="I273" s="201">
        <f t="shared" si="90"/>
        <v>1318.8336319999999</v>
      </c>
      <c r="J273" s="201">
        <f t="shared" si="91"/>
        <v>142.05401191295999</v>
      </c>
      <c r="K273" s="201">
        <f t="shared" si="92"/>
        <v>1531.2977301151998</v>
      </c>
      <c r="L273" s="201">
        <f t="shared" si="93"/>
        <v>173.97354838980209</v>
      </c>
      <c r="M273" s="201">
        <f t="shared" si="94"/>
        <v>1705.2712785050019</v>
      </c>
    </row>
    <row r="274" spans="1:13" ht="26.25">
      <c r="A274" s="199" t="s">
        <v>1159</v>
      </c>
      <c r="B274" s="200" t="s">
        <v>967</v>
      </c>
      <c r="C274" s="226" t="s">
        <v>968</v>
      </c>
      <c r="D274" s="202" t="s">
        <v>46</v>
      </c>
      <c r="E274" s="202" t="s">
        <v>65</v>
      </c>
      <c r="F274" s="203">
        <v>9.4</v>
      </c>
      <c r="G274" s="28">
        <f>VLOOKUP(B274,'03_COMPOSIÇÕES'!A:G,6,0)</f>
        <v>406.20880599999998</v>
      </c>
      <c r="H274" s="28">
        <f>VLOOKUP(B274,'03_COMPOSIÇÕES'!A:G,7,0)</f>
        <v>26.099592258399998</v>
      </c>
      <c r="I274" s="201">
        <f t="shared" si="90"/>
        <v>3818.3627763999998</v>
      </c>
      <c r="J274" s="201">
        <f t="shared" si="91"/>
        <v>245.33616722895999</v>
      </c>
      <c r="K274" s="201">
        <f t="shared" si="92"/>
        <v>4433.5010196780395</v>
      </c>
      <c r="L274" s="201">
        <f t="shared" si="93"/>
        <v>300.46320400530726</v>
      </c>
      <c r="M274" s="201">
        <f t="shared" si="94"/>
        <v>4733.964223683347</v>
      </c>
    </row>
    <row r="275" spans="1:13" ht="26.25">
      <c r="A275" s="199" t="s">
        <v>1160</v>
      </c>
      <c r="B275" s="200" t="s">
        <v>969</v>
      </c>
      <c r="C275" s="226" t="s">
        <v>970</v>
      </c>
      <c r="D275" s="202" t="s">
        <v>46</v>
      </c>
      <c r="E275" s="202" t="s">
        <v>23</v>
      </c>
      <c r="F275" s="203">
        <v>4</v>
      </c>
      <c r="G275" s="28">
        <f>VLOOKUP(B275,'03_COMPOSIÇÕES'!A:G,6,0)</f>
        <v>16.840292000000002</v>
      </c>
      <c r="H275" s="28">
        <f>VLOOKUP(B275,'03_COMPOSIÇÕES'!A:G,7,0)</f>
        <v>4.1971630040000001</v>
      </c>
      <c r="I275" s="201">
        <f t="shared" si="90"/>
        <v>67.361168000000006</v>
      </c>
      <c r="J275" s="201">
        <f t="shared" si="91"/>
        <v>16.788652016</v>
      </c>
      <c r="K275" s="201">
        <f t="shared" si="92"/>
        <v>78.213052164800004</v>
      </c>
      <c r="L275" s="201">
        <f t="shared" si="93"/>
        <v>20.5610621239952</v>
      </c>
      <c r="M275" s="201">
        <f t="shared" si="94"/>
        <v>98.774114288795204</v>
      </c>
    </row>
    <row r="276" spans="1:13" ht="26.25">
      <c r="A276" s="199" t="s">
        <v>1161</v>
      </c>
      <c r="B276" s="200" t="s">
        <v>971</v>
      </c>
      <c r="C276" s="226" t="s">
        <v>972</v>
      </c>
      <c r="D276" s="202" t="s">
        <v>46</v>
      </c>
      <c r="E276" s="202" t="s">
        <v>53</v>
      </c>
      <c r="F276" s="203">
        <v>9.32</v>
      </c>
      <c r="G276" s="28">
        <f>VLOOKUP(B276,'03_COMPOSIÇÕES'!A:G,6,0)</f>
        <v>394.22273000000001</v>
      </c>
      <c r="H276" s="28">
        <f>VLOOKUP(B276,'03_COMPOSIÇÕES'!A:G,7,0)</f>
        <v>39.763888127599998</v>
      </c>
      <c r="I276" s="201">
        <f t="shared" si="90"/>
        <v>3674.1558436</v>
      </c>
      <c r="J276" s="201">
        <f t="shared" si="91"/>
        <v>370.59943734923201</v>
      </c>
      <c r="K276" s="201">
        <f t="shared" si="92"/>
        <v>4266.0623500039601</v>
      </c>
      <c r="L276" s="201">
        <f t="shared" si="93"/>
        <v>453.8731309216044</v>
      </c>
      <c r="M276" s="201">
        <f t="shared" si="94"/>
        <v>4719.9354809255647</v>
      </c>
    </row>
    <row r="277" spans="1:13" ht="26.25">
      <c r="A277" s="199" t="s">
        <v>1162</v>
      </c>
      <c r="B277" s="200" t="s">
        <v>973</v>
      </c>
      <c r="C277" s="226" t="s">
        <v>974</v>
      </c>
      <c r="D277" s="202" t="s">
        <v>46</v>
      </c>
      <c r="E277" s="202" t="s">
        <v>23</v>
      </c>
      <c r="F277" s="203">
        <v>8</v>
      </c>
      <c r="G277" s="28">
        <f>VLOOKUP(B277,'03_COMPOSIÇÕES'!A:G,6,0)</f>
        <v>100.158164</v>
      </c>
      <c r="H277" s="28">
        <f>VLOOKUP(B277,'03_COMPOSIÇÕES'!A:G,7,0)</f>
        <v>8.7006268924800008</v>
      </c>
      <c r="I277" s="201">
        <f t="shared" si="90"/>
        <v>801.26531199999999</v>
      </c>
      <c r="J277" s="201">
        <f t="shared" si="91"/>
        <v>69.605015139840006</v>
      </c>
      <c r="K277" s="201">
        <f t="shared" si="92"/>
        <v>930.34915376319998</v>
      </c>
      <c r="L277" s="201">
        <f t="shared" si="93"/>
        <v>85.245262041762047</v>
      </c>
      <c r="M277" s="201">
        <f t="shared" si="94"/>
        <v>1015.5944158049621</v>
      </c>
    </row>
    <row r="278" spans="1:13" ht="26.25">
      <c r="A278" s="199" t="s">
        <v>1163</v>
      </c>
      <c r="B278" s="200" t="s">
        <v>975</v>
      </c>
      <c r="C278" s="226" t="s">
        <v>976</v>
      </c>
      <c r="D278" s="202" t="s">
        <v>46</v>
      </c>
      <c r="E278" s="202" t="s">
        <v>23</v>
      </c>
      <c r="F278" s="203">
        <v>8</v>
      </c>
      <c r="G278" s="28">
        <f>VLOOKUP(B278,'03_COMPOSIÇÕES'!A:G,6,0)</f>
        <v>100.158164</v>
      </c>
      <c r="H278" s="28">
        <f>VLOOKUP(B278,'03_COMPOSIÇÕES'!A:G,7,0)</f>
        <v>8.7006268924800008</v>
      </c>
      <c r="I278" s="201">
        <f t="shared" si="90"/>
        <v>801.26531199999999</v>
      </c>
      <c r="J278" s="201">
        <f t="shared" si="91"/>
        <v>69.605015139840006</v>
      </c>
      <c r="K278" s="201">
        <f t="shared" si="92"/>
        <v>930.34915376319998</v>
      </c>
      <c r="L278" s="201">
        <f t="shared" si="93"/>
        <v>85.245262041762047</v>
      </c>
      <c r="M278" s="201">
        <f t="shared" si="94"/>
        <v>1015.5944158049621</v>
      </c>
    </row>
    <row r="279" spans="1:13">
      <c r="A279" s="199"/>
      <c r="B279" s="200"/>
      <c r="C279" s="226"/>
      <c r="D279" s="202"/>
      <c r="E279" s="202"/>
      <c r="F279" s="203"/>
      <c r="G279" s="201"/>
      <c r="H279" s="201"/>
      <c r="I279" s="201"/>
      <c r="J279" s="201"/>
      <c r="K279" s="201"/>
      <c r="L279" s="201"/>
      <c r="M279" s="201"/>
    </row>
    <row r="280" spans="1:13">
      <c r="A280" s="200">
        <v>13</v>
      </c>
      <c r="B280" s="200"/>
      <c r="C280" s="226" t="s">
        <v>671</v>
      </c>
      <c r="D280" s="202"/>
      <c r="E280" s="202"/>
      <c r="F280" s="203"/>
      <c r="G280" s="201"/>
      <c r="H280" s="201"/>
      <c r="I280" s="201">
        <f t="shared" ref="I280:M280" si="95">SUBTOTAL(9,I281:I374)</f>
        <v>135545.87610818763</v>
      </c>
      <c r="J280" s="201">
        <f t="shared" si="95"/>
        <v>36560.756552366918</v>
      </c>
      <c r="K280" s="201">
        <f t="shared" si="95"/>
        <v>157382.31674921661</v>
      </c>
      <c r="L280" s="201">
        <f t="shared" si="95"/>
        <v>44775.958549683732</v>
      </c>
      <c r="M280" s="201">
        <f t="shared" si="95"/>
        <v>202158.27529890047</v>
      </c>
    </row>
    <row r="281" spans="1:13">
      <c r="A281" s="200" t="s">
        <v>1514</v>
      </c>
      <c r="B281" s="200"/>
      <c r="C281" s="226" t="s">
        <v>439</v>
      </c>
      <c r="D281" s="202"/>
      <c r="E281" s="202"/>
      <c r="F281" s="203"/>
      <c r="G281" s="201"/>
      <c r="H281" s="201"/>
      <c r="I281" s="201">
        <f t="shared" ref="I281:M281" si="96">SUBTOTAL(9,I282:I299)</f>
        <v>12781.47468802</v>
      </c>
      <c r="J281" s="201">
        <f t="shared" si="96"/>
        <v>3805.0486657379206</v>
      </c>
      <c r="K281" s="201">
        <f t="shared" si="96"/>
        <v>14840.570260260021</v>
      </c>
      <c r="L281" s="201">
        <f t="shared" si="96"/>
        <v>4660.0431009292306</v>
      </c>
      <c r="M281" s="201">
        <f t="shared" si="96"/>
        <v>19500.613361189251</v>
      </c>
    </row>
    <row r="282" spans="1:13" ht="39">
      <c r="A282" s="199" t="s">
        <v>6241</v>
      </c>
      <c r="B282" s="200" t="s">
        <v>82</v>
      </c>
      <c r="C282" s="226" t="s">
        <v>83</v>
      </c>
      <c r="D282" s="202" t="s">
        <v>46</v>
      </c>
      <c r="E282" s="202" t="s">
        <v>65</v>
      </c>
      <c r="F282" s="203">
        <v>127</v>
      </c>
      <c r="G282" s="28">
        <f>VLOOKUP(B282,'03_COMPOSIÇÕES'!A:G,6,0)</f>
        <v>8.0016010000000009</v>
      </c>
      <c r="H282" s="28">
        <f>VLOOKUP(B282,'03_COMPOSIÇÕES'!A:G,7,0)</f>
        <v>9.0699500549599996</v>
      </c>
      <c r="I282" s="201">
        <f t="shared" ref="I282:I299" si="97">$F282*$G282</f>
        <v>1016.2033270000001</v>
      </c>
      <c r="J282" s="201">
        <f t="shared" ref="J282:J299" si="98">$F282*$H282</f>
        <v>1151.88365697992</v>
      </c>
      <c r="K282" s="201">
        <f t="shared" ref="K282:K299" si="99">$I282*(1+BDI_MAT)</f>
        <v>1179.9136829797001</v>
      </c>
      <c r="L282" s="201">
        <f t="shared" ref="L282:L299" si="100">$J282*(1+BDI_MDO)</f>
        <v>1410.7119147033079</v>
      </c>
      <c r="M282" s="201">
        <f t="shared" ref="M282:M299" si="101">SUM(K282:L282)</f>
        <v>2590.625597683008</v>
      </c>
    </row>
    <row r="283" spans="1:13" ht="39">
      <c r="A283" s="199" t="s">
        <v>6242</v>
      </c>
      <c r="B283" s="200" t="s">
        <v>86</v>
      </c>
      <c r="C283" s="226" t="s">
        <v>87</v>
      </c>
      <c r="D283" s="202" t="s">
        <v>46</v>
      </c>
      <c r="E283" s="202" t="s">
        <v>65</v>
      </c>
      <c r="F283" s="203">
        <v>381</v>
      </c>
      <c r="G283" s="28">
        <f>VLOOKUP(B283,'03_COMPOSIÇÕES'!A:G,6,0)</f>
        <v>3.4657800000000001</v>
      </c>
      <c r="H283" s="28">
        <f>VLOOKUP(B283,'03_COMPOSIÇÕES'!A:G,7,0)</f>
        <v>1.1193616388000001</v>
      </c>
      <c r="I283" s="201">
        <f t="shared" si="97"/>
        <v>1320.46218</v>
      </c>
      <c r="J283" s="201">
        <f t="shared" si="98"/>
        <v>426.47678438280002</v>
      </c>
      <c r="K283" s="201">
        <f t="shared" si="99"/>
        <v>1533.1886371979999</v>
      </c>
      <c r="L283" s="201">
        <f t="shared" si="100"/>
        <v>522.30611783361519</v>
      </c>
      <c r="M283" s="201">
        <f t="shared" si="101"/>
        <v>2055.4947550316151</v>
      </c>
    </row>
    <row r="284" spans="1:13" ht="39">
      <c r="A284" s="199" t="s">
        <v>6243</v>
      </c>
      <c r="B284" s="200" t="s">
        <v>450</v>
      </c>
      <c r="C284" s="226" t="s">
        <v>383</v>
      </c>
      <c r="D284" s="202" t="s">
        <v>46</v>
      </c>
      <c r="E284" s="202" t="s">
        <v>65</v>
      </c>
      <c r="F284" s="203">
        <v>30</v>
      </c>
      <c r="G284" s="28">
        <f>VLOOKUP(B284,'03_COMPOSIÇÕES'!A:G,6,0)</f>
        <v>14.171476</v>
      </c>
      <c r="H284" s="28">
        <f>VLOOKUP(B284,'03_COMPOSIÇÕES'!A:G,7,0)</f>
        <v>2.9334994671999999</v>
      </c>
      <c r="I284" s="201">
        <f t="shared" si="97"/>
        <v>425.14427999999998</v>
      </c>
      <c r="J284" s="201">
        <f t="shared" si="98"/>
        <v>88.004984015999995</v>
      </c>
      <c r="K284" s="201">
        <f t="shared" si="99"/>
        <v>493.63502350799996</v>
      </c>
      <c r="L284" s="201">
        <f t="shared" si="100"/>
        <v>107.77970392439518</v>
      </c>
      <c r="M284" s="201">
        <f t="shared" si="101"/>
        <v>601.41472743239513</v>
      </c>
    </row>
    <row r="285" spans="1:13" ht="26.25">
      <c r="A285" s="199" t="s">
        <v>6244</v>
      </c>
      <c r="B285" s="200" t="s">
        <v>90</v>
      </c>
      <c r="C285" s="226" t="s">
        <v>91</v>
      </c>
      <c r="D285" s="202" t="s">
        <v>46</v>
      </c>
      <c r="E285" s="202" t="s">
        <v>23</v>
      </c>
      <c r="F285" s="203">
        <v>13</v>
      </c>
      <c r="G285" s="28">
        <f>VLOOKUP(B285,'03_COMPOSIÇÕES'!A:G,6,0)</f>
        <v>4.397758539999999</v>
      </c>
      <c r="H285" s="28">
        <f>VLOOKUP(B285,'03_COMPOSIÇÕES'!A:G,7,0)</f>
        <v>6.4436048911999997</v>
      </c>
      <c r="I285" s="201">
        <f t="shared" si="97"/>
        <v>57.17086101999999</v>
      </c>
      <c r="J285" s="201">
        <f t="shared" si="98"/>
        <v>83.766863585599992</v>
      </c>
      <c r="K285" s="201">
        <f t="shared" si="99"/>
        <v>66.381086730321982</v>
      </c>
      <c r="L285" s="201">
        <f t="shared" si="100"/>
        <v>102.5892778332843</v>
      </c>
      <c r="M285" s="201">
        <f t="shared" si="101"/>
        <v>168.97036456360627</v>
      </c>
    </row>
    <row r="286" spans="1:13" ht="26.25">
      <c r="A286" s="199" t="s">
        <v>6245</v>
      </c>
      <c r="B286" s="200" t="s">
        <v>977</v>
      </c>
      <c r="C286" s="226" t="s">
        <v>978</v>
      </c>
      <c r="D286" s="202" t="s">
        <v>46</v>
      </c>
      <c r="E286" s="202" t="s">
        <v>23</v>
      </c>
      <c r="F286" s="203">
        <v>39</v>
      </c>
      <c r="G286" s="28">
        <f>VLOOKUP(B286,'03_COMPOSIÇÕES'!A:G,6,0)</f>
        <v>11.71036</v>
      </c>
      <c r="H286" s="28">
        <f>VLOOKUP(B286,'03_COMPOSIÇÕES'!A:G,7,0)</f>
        <v>12.235780672400001</v>
      </c>
      <c r="I286" s="201">
        <f t="shared" si="97"/>
        <v>456.70403999999996</v>
      </c>
      <c r="J286" s="201">
        <f t="shared" si="98"/>
        <v>477.19544622360002</v>
      </c>
      <c r="K286" s="201">
        <f t="shared" si="99"/>
        <v>530.27906084400001</v>
      </c>
      <c r="L286" s="201">
        <f t="shared" si="100"/>
        <v>584.42126299004292</v>
      </c>
      <c r="M286" s="201">
        <f t="shared" si="101"/>
        <v>1114.700323834043</v>
      </c>
    </row>
    <row r="287" spans="1:13" ht="26.25">
      <c r="A287" s="199" t="s">
        <v>6246</v>
      </c>
      <c r="B287" s="200" t="s">
        <v>979</v>
      </c>
      <c r="C287" s="226" t="s">
        <v>980</v>
      </c>
      <c r="D287" s="202" t="s">
        <v>46</v>
      </c>
      <c r="E287" s="202" t="s">
        <v>23</v>
      </c>
      <c r="F287" s="203">
        <v>2</v>
      </c>
      <c r="G287" s="28">
        <f>VLOOKUP(B287,'03_COMPOSIÇÕES'!A:G,6,0)</f>
        <v>28.335999999999999</v>
      </c>
      <c r="H287" s="28">
        <f>VLOOKUP(B287,'03_COMPOSIÇÕES'!A:G,7,0)</f>
        <v>27.01907404</v>
      </c>
      <c r="I287" s="201">
        <f t="shared" si="97"/>
        <v>56.671999999999997</v>
      </c>
      <c r="J287" s="201">
        <f t="shared" si="98"/>
        <v>54.038148079999999</v>
      </c>
      <c r="K287" s="201">
        <f t="shared" si="99"/>
        <v>65.801859199999996</v>
      </c>
      <c r="L287" s="201">
        <f t="shared" si="100"/>
        <v>66.180519953575995</v>
      </c>
      <c r="M287" s="201">
        <f t="shared" si="101"/>
        <v>131.98237915357601</v>
      </c>
    </row>
    <row r="288" spans="1:13" ht="26.25">
      <c r="A288" s="199" t="s">
        <v>6247</v>
      </c>
      <c r="B288" s="200" t="s">
        <v>452</v>
      </c>
      <c r="C288" s="226" t="s">
        <v>392</v>
      </c>
      <c r="D288" s="202" t="s">
        <v>46</v>
      </c>
      <c r="E288" s="202" t="s">
        <v>23</v>
      </c>
      <c r="F288" s="203">
        <v>13</v>
      </c>
      <c r="G288" s="28">
        <f>VLOOKUP(B288,'03_COMPOSIÇÕES'!A:G,6,0)</f>
        <v>26.058919999999997</v>
      </c>
      <c r="H288" s="28">
        <f>VLOOKUP(B288,'03_COMPOSIÇÕES'!A:G,7,0)</f>
        <v>21.190673782799998</v>
      </c>
      <c r="I288" s="201">
        <f t="shared" si="97"/>
        <v>338.76595999999995</v>
      </c>
      <c r="J288" s="201">
        <f t="shared" si="98"/>
        <v>275.47875917639999</v>
      </c>
      <c r="K288" s="201">
        <f t="shared" si="99"/>
        <v>393.34115615599995</v>
      </c>
      <c r="L288" s="201">
        <f t="shared" si="100"/>
        <v>337.37883636333703</v>
      </c>
      <c r="M288" s="201">
        <f t="shared" si="101"/>
        <v>730.71999251933698</v>
      </c>
    </row>
    <row r="289" spans="1:13" ht="26.25">
      <c r="A289" s="199" t="s">
        <v>6248</v>
      </c>
      <c r="B289" s="200" t="s">
        <v>981</v>
      </c>
      <c r="C289" s="226" t="s">
        <v>982</v>
      </c>
      <c r="D289" s="202" t="s">
        <v>46</v>
      </c>
      <c r="E289" s="202" t="s">
        <v>23</v>
      </c>
      <c r="F289" s="203">
        <v>6</v>
      </c>
      <c r="G289" s="28">
        <f>VLOOKUP(B289,'03_COMPOSIÇÕES'!A:G,6,0)</f>
        <v>10.347808000000002</v>
      </c>
      <c r="H289" s="28">
        <f>VLOOKUP(B289,'03_COMPOSIÇÕES'!A:G,7,0)</f>
        <v>1.8372970347199997</v>
      </c>
      <c r="I289" s="201">
        <f t="shared" si="97"/>
        <v>62.086848000000018</v>
      </c>
      <c r="J289" s="201">
        <f t="shared" si="98"/>
        <v>11.023782208319998</v>
      </c>
      <c r="K289" s="201">
        <f t="shared" si="99"/>
        <v>72.089039212800017</v>
      </c>
      <c r="L289" s="201">
        <f t="shared" si="100"/>
        <v>13.5008260705295</v>
      </c>
      <c r="M289" s="201">
        <f t="shared" si="101"/>
        <v>85.589865283329516</v>
      </c>
    </row>
    <row r="290" spans="1:13" ht="26.25">
      <c r="A290" s="199" t="s">
        <v>6249</v>
      </c>
      <c r="B290" s="200" t="s">
        <v>97</v>
      </c>
      <c r="C290" s="226" t="s">
        <v>98</v>
      </c>
      <c r="D290" s="202" t="s">
        <v>46</v>
      </c>
      <c r="E290" s="202" t="s">
        <v>23</v>
      </c>
      <c r="F290" s="203">
        <v>5</v>
      </c>
      <c r="G290" s="28">
        <f>VLOOKUP(B290,'03_COMPOSIÇÕES'!A:G,6,0)</f>
        <v>10.939803999999999</v>
      </c>
      <c r="H290" s="28">
        <f>VLOOKUP(B290,'03_COMPOSIÇÕES'!A:G,7,0)</f>
        <v>2.5590922983600004</v>
      </c>
      <c r="I290" s="201">
        <f t="shared" si="97"/>
        <v>54.69901999999999</v>
      </c>
      <c r="J290" s="201">
        <f t="shared" si="98"/>
        <v>12.795461491800001</v>
      </c>
      <c r="K290" s="201">
        <f t="shared" si="99"/>
        <v>63.511032121999989</v>
      </c>
      <c r="L290" s="201">
        <f t="shared" si="100"/>
        <v>15.67060168900746</v>
      </c>
      <c r="M290" s="201">
        <f t="shared" si="101"/>
        <v>79.181633811007444</v>
      </c>
    </row>
    <row r="291" spans="1:13" ht="26.25">
      <c r="A291" s="199" t="s">
        <v>6250</v>
      </c>
      <c r="B291" s="200" t="s">
        <v>983</v>
      </c>
      <c r="C291" s="226" t="s">
        <v>387</v>
      </c>
      <c r="D291" s="202" t="s">
        <v>46</v>
      </c>
      <c r="E291" s="202" t="s">
        <v>23</v>
      </c>
      <c r="F291" s="203">
        <v>3</v>
      </c>
      <c r="G291" s="28">
        <f>VLOOKUP(B291,'03_COMPOSIÇÕES'!A:G,6,0)</f>
        <v>17.663135999999998</v>
      </c>
      <c r="H291" s="28">
        <f>VLOOKUP(B291,'03_COMPOSIÇÕES'!A:G,7,0)</f>
        <v>7.3028697262400009</v>
      </c>
      <c r="I291" s="201">
        <f t="shared" si="97"/>
        <v>52.989407999999997</v>
      </c>
      <c r="J291" s="201">
        <f t="shared" si="98"/>
        <v>21.908609178720003</v>
      </c>
      <c r="K291" s="201">
        <f t="shared" si="99"/>
        <v>61.526001628799996</v>
      </c>
      <c r="L291" s="201">
        <f t="shared" si="100"/>
        <v>26.831473661178386</v>
      </c>
      <c r="M291" s="201">
        <f t="shared" si="101"/>
        <v>88.357475289978382</v>
      </c>
    </row>
    <row r="292" spans="1:13">
      <c r="A292" s="199" t="s">
        <v>6251</v>
      </c>
      <c r="B292" s="200" t="s">
        <v>984</v>
      </c>
      <c r="C292" s="226" t="s">
        <v>447</v>
      </c>
      <c r="D292" s="202" t="s">
        <v>46</v>
      </c>
      <c r="E292" s="202" t="s">
        <v>65</v>
      </c>
      <c r="F292" s="203">
        <v>32</v>
      </c>
      <c r="G292" s="28">
        <f>VLOOKUP(B292,'03_COMPOSIÇÕES'!A:G,6,0)</f>
        <v>11.241200000000001</v>
      </c>
      <c r="H292" s="28">
        <f>VLOOKUP(B292,'03_COMPOSIÇÕES'!A:G,7,0)</f>
        <v>5.4038148079999999</v>
      </c>
      <c r="I292" s="201">
        <f t="shared" si="97"/>
        <v>359.71840000000003</v>
      </c>
      <c r="J292" s="201">
        <f t="shared" si="98"/>
        <v>172.922073856</v>
      </c>
      <c r="K292" s="201">
        <f t="shared" si="99"/>
        <v>417.66903424000003</v>
      </c>
      <c r="L292" s="201">
        <f t="shared" si="100"/>
        <v>211.77766385144318</v>
      </c>
      <c r="M292" s="201">
        <f t="shared" si="101"/>
        <v>629.44669809144318</v>
      </c>
    </row>
    <row r="293" spans="1:13">
      <c r="A293" s="199" t="s">
        <v>6252</v>
      </c>
      <c r="B293" s="200" t="s">
        <v>445</v>
      </c>
      <c r="C293" s="226" t="s">
        <v>446</v>
      </c>
      <c r="D293" s="202" t="s">
        <v>46</v>
      </c>
      <c r="E293" s="202" t="s">
        <v>23</v>
      </c>
      <c r="F293" s="203">
        <v>1</v>
      </c>
      <c r="G293" s="28">
        <f>VLOOKUP(B293,'03_COMPOSIÇÕES'!A:G,6,0)</f>
        <v>854.64636400000018</v>
      </c>
      <c r="H293" s="28">
        <f>VLOOKUP(B293,'03_COMPOSIÇÕES'!A:G,7,0)</f>
        <v>58.797364978760001</v>
      </c>
      <c r="I293" s="201">
        <f t="shared" si="97"/>
        <v>854.64636400000018</v>
      </c>
      <c r="J293" s="201">
        <f t="shared" si="98"/>
        <v>58.797364978760001</v>
      </c>
      <c r="K293" s="201">
        <f t="shared" si="99"/>
        <v>992.32989324040022</v>
      </c>
      <c r="L293" s="201">
        <f t="shared" si="100"/>
        <v>72.009132889487361</v>
      </c>
      <c r="M293" s="201">
        <f t="shared" si="101"/>
        <v>1064.3390261298875</v>
      </c>
    </row>
    <row r="294" spans="1:13">
      <c r="A294" s="199" t="s">
        <v>6253</v>
      </c>
      <c r="B294" s="200" t="s">
        <v>456</v>
      </c>
      <c r="C294" s="226" t="s">
        <v>457</v>
      </c>
      <c r="D294" s="202" t="s">
        <v>46</v>
      </c>
      <c r="E294" s="202" t="s">
        <v>23</v>
      </c>
      <c r="F294" s="203">
        <v>11</v>
      </c>
      <c r="G294" s="28">
        <f>VLOOKUP(B294,'03_COMPOSIÇÕES'!A:G,6,0)</f>
        <v>3.8840000000000003</v>
      </c>
      <c r="H294" s="28">
        <f>VLOOKUP(B294,'03_COMPOSIÇÕES'!A:G,7,0)</f>
        <v>1.9299338600000002</v>
      </c>
      <c r="I294" s="201">
        <f t="shared" si="97"/>
        <v>42.724000000000004</v>
      </c>
      <c r="J294" s="201">
        <f t="shared" si="98"/>
        <v>21.229272460000004</v>
      </c>
      <c r="K294" s="201">
        <f t="shared" si="99"/>
        <v>49.606836400000006</v>
      </c>
      <c r="L294" s="201">
        <f t="shared" si="100"/>
        <v>25.999489981762004</v>
      </c>
      <c r="M294" s="201">
        <f t="shared" si="101"/>
        <v>75.606326381762017</v>
      </c>
    </row>
    <row r="295" spans="1:13">
      <c r="A295" s="199" t="s">
        <v>6254</v>
      </c>
      <c r="B295" s="200" t="s">
        <v>985</v>
      </c>
      <c r="C295" s="226" t="s">
        <v>986</v>
      </c>
      <c r="D295" s="202" t="s">
        <v>46</v>
      </c>
      <c r="E295" s="202" t="s">
        <v>23</v>
      </c>
      <c r="F295" s="203">
        <v>8</v>
      </c>
      <c r="G295" s="28">
        <f>VLOOKUP(B295,'03_COMPOSIÇÕES'!A:G,6,0)</f>
        <v>27.436</v>
      </c>
      <c r="H295" s="28">
        <f>VLOOKUP(B295,'03_COMPOSIÇÕES'!A:G,7,0)</f>
        <v>7.7197354400000009</v>
      </c>
      <c r="I295" s="201">
        <f t="shared" si="97"/>
        <v>219.488</v>
      </c>
      <c r="J295" s="201">
        <f t="shared" si="98"/>
        <v>61.757883520000007</v>
      </c>
      <c r="K295" s="201">
        <f t="shared" si="99"/>
        <v>254.84751679999999</v>
      </c>
      <c r="L295" s="201">
        <f t="shared" si="100"/>
        <v>75.634879946943997</v>
      </c>
      <c r="M295" s="201">
        <f t="shared" si="101"/>
        <v>330.482396746944</v>
      </c>
    </row>
    <row r="296" spans="1:13">
      <c r="A296" s="199" t="s">
        <v>6255</v>
      </c>
      <c r="B296" s="200" t="s">
        <v>987</v>
      </c>
      <c r="C296" s="226" t="s">
        <v>988</v>
      </c>
      <c r="D296" s="202" t="s">
        <v>46</v>
      </c>
      <c r="E296" s="202" t="s">
        <v>23</v>
      </c>
      <c r="F296" s="203">
        <v>40</v>
      </c>
      <c r="G296" s="28">
        <f>VLOOKUP(B296,'03_COMPOSIÇÕES'!A:G,6,0)</f>
        <v>7.2840000000000007</v>
      </c>
      <c r="H296" s="28">
        <f>VLOOKUP(B296,'03_COMPOSIÇÕES'!A:G,7,0)</f>
        <v>1.9299338600000002</v>
      </c>
      <c r="I296" s="201">
        <f t="shared" si="97"/>
        <v>291.36</v>
      </c>
      <c r="J296" s="201">
        <f t="shared" si="98"/>
        <v>77.197354400000009</v>
      </c>
      <c r="K296" s="201">
        <f t="shared" si="99"/>
        <v>338.29809600000004</v>
      </c>
      <c r="L296" s="201">
        <f t="shared" si="100"/>
        <v>94.543599933679999</v>
      </c>
      <c r="M296" s="201">
        <f t="shared" si="101"/>
        <v>432.84169593368006</v>
      </c>
    </row>
    <row r="297" spans="1:13">
      <c r="A297" s="199" t="s">
        <v>6256</v>
      </c>
      <c r="B297" s="200" t="s">
        <v>989</v>
      </c>
      <c r="C297" s="226" t="s">
        <v>990</v>
      </c>
      <c r="D297" s="202" t="s">
        <v>46</v>
      </c>
      <c r="E297" s="202" t="s">
        <v>23</v>
      </c>
      <c r="F297" s="203">
        <v>6</v>
      </c>
      <c r="G297" s="28">
        <f>VLOOKUP(B297,'03_COMPOSIÇÕES'!A:G,6,0)</f>
        <v>99.986000000000004</v>
      </c>
      <c r="H297" s="28">
        <f>VLOOKUP(B297,'03_COMPOSIÇÕES'!A:G,7,0)</f>
        <v>7.7197354400000009</v>
      </c>
      <c r="I297" s="201">
        <f t="shared" si="97"/>
        <v>599.91600000000005</v>
      </c>
      <c r="J297" s="201">
        <f t="shared" si="98"/>
        <v>46.318412640000005</v>
      </c>
      <c r="K297" s="201">
        <f t="shared" si="99"/>
        <v>696.5624676000001</v>
      </c>
      <c r="L297" s="201">
        <f t="shared" si="100"/>
        <v>56.726159960208001</v>
      </c>
      <c r="M297" s="201">
        <f t="shared" si="101"/>
        <v>753.28862756020806</v>
      </c>
    </row>
    <row r="298" spans="1:13">
      <c r="A298" s="199" t="s">
        <v>6257</v>
      </c>
      <c r="B298" s="200" t="s">
        <v>991</v>
      </c>
      <c r="C298" s="226" t="s">
        <v>992</v>
      </c>
      <c r="D298" s="202" t="s">
        <v>46</v>
      </c>
      <c r="E298" s="202" t="s">
        <v>65</v>
      </c>
      <c r="F298" s="203">
        <v>6</v>
      </c>
      <c r="G298" s="28">
        <f>VLOOKUP(B298,'03_COMPOSIÇÕES'!A:G,6,0)</f>
        <v>31.497999999999998</v>
      </c>
      <c r="H298" s="28">
        <f>VLOOKUP(B298,'03_COMPOSIÇÕES'!A:G,7,0)</f>
        <v>3.8598677200000004</v>
      </c>
      <c r="I298" s="201">
        <f t="shared" si="97"/>
        <v>188.988</v>
      </c>
      <c r="J298" s="201">
        <f t="shared" si="98"/>
        <v>23.159206320000003</v>
      </c>
      <c r="K298" s="201">
        <f t="shared" si="99"/>
        <v>219.43396680000001</v>
      </c>
      <c r="L298" s="201">
        <f t="shared" si="100"/>
        <v>28.363079980104001</v>
      </c>
      <c r="M298" s="201">
        <f t="shared" si="101"/>
        <v>247.79704678010401</v>
      </c>
    </row>
    <row r="299" spans="1:13">
      <c r="A299" s="199" t="s">
        <v>6258</v>
      </c>
      <c r="B299" s="200" t="s">
        <v>993</v>
      </c>
      <c r="C299" s="226" t="s">
        <v>994</v>
      </c>
      <c r="D299" s="202" t="s">
        <v>46</v>
      </c>
      <c r="E299" s="202" t="s">
        <v>23</v>
      </c>
      <c r="F299" s="203">
        <v>20</v>
      </c>
      <c r="G299" s="28">
        <f>VLOOKUP(B299,'03_COMPOSIÇÕES'!A:G,6,0)</f>
        <v>319.18680000000001</v>
      </c>
      <c r="H299" s="28">
        <f>VLOOKUP(B299,'03_COMPOSIÇÕES'!A:G,7,0)</f>
        <v>37.054730112000001</v>
      </c>
      <c r="I299" s="201">
        <f t="shared" si="97"/>
        <v>6383.7359999999999</v>
      </c>
      <c r="J299" s="201">
        <f t="shared" si="98"/>
        <v>741.09460224000009</v>
      </c>
      <c r="K299" s="201">
        <f t="shared" si="99"/>
        <v>7412.1558696000002</v>
      </c>
      <c r="L299" s="201">
        <f t="shared" si="100"/>
        <v>907.61855936332802</v>
      </c>
      <c r="M299" s="201">
        <f t="shared" si="101"/>
        <v>8319.7744289633283</v>
      </c>
    </row>
    <row r="300" spans="1:13">
      <c r="A300" s="199"/>
      <c r="B300" s="200"/>
      <c r="C300" s="226"/>
      <c r="D300" s="202"/>
      <c r="E300" s="202"/>
      <c r="F300" s="203"/>
      <c r="G300" s="201"/>
      <c r="H300" s="201"/>
      <c r="I300" s="201"/>
      <c r="J300" s="201"/>
      <c r="K300" s="201"/>
      <c r="L300" s="201"/>
      <c r="M300" s="201"/>
    </row>
    <row r="301" spans="1:13" ht="26.25">
      <c r="A301" s="200" t="s">
        <v>1532</v>
      </c>
      <c r="B301" s="200"/>
      <c r="C301" s="226" t="s">
        <v>449</v>
      </c>
      <c r="D301" s="202"/>
      <c r="E301" s="202"/>
      <c r="F301" s="203"/>
      <c r="G301" s="201"/>
      <c r="H301" s="201"/>
      <c r="I301" s="201">
        <f t="shared" ref="I301:M301" si="102">SUBTOTAL(9,I302:I351)</f>
        <v>80824.083367787593</v>
      </c>
      <c r="J301" s="201">
        <f t="shared" si="102"/>
        <v>24969.140072329887</v>
      </c>
      <c r="K301" s="201">
        <f t="shared" si="102"/>
        <v>93844.843198338189</v>
      </c>
      <c r="L301" s="201">
        <f t="shared" si="102"/>
        <v>30579.705846582419</v>
      </c>
      <c r="M301" s="201">
        <f t="shared" si="102"/>
        <v>124424.54904492061</v>
      </c>
    </row>
    <row r="302" spans="1:13" ht="39">
      <c r="A302" s="199" t="s">
        <v>6259</v>
      </c>
      <c r="B302" s="200" t="s">
        <v>82</v>
      </c>
      <c r="C302" s="226" t="s">
        <v>83</v>
      </c>
      <c r="D302" s="202" t="s">
        <v>46</v>
      </c>
      <c r="E302" s="202" t="s">
        <v>65</v>
      </c>
      <c r="F302" s="203">
        <v>1087.8900000000001</v>
      </c>
      <c r="G302" s="28">
        <f>VLOOKUP(B302,'03_COMPOSIÇÕES'!A:G,6,0)</f>
        <v>8.0016010000000009</v>
      </c>
      <c r="H302" s="28">
        <f>VLOOKUP(B302,'03_COMPOSIÇÕES'!A:G,7,0)</f>
        <v>9.0699500549599996</v>
      </c>
      <c r="I302" s="201">
        <f t="shared" ref="I302:I333" si="103">$F302*$G302</f>
        <v>8704.861711890002</v>
      </c>
      <c r="J302" s="201">
        <f t="shared" ref="J302:J333" si="104">$F302*$H302</f>
        <v>9867.1079652904355</v>
      </c>
      <c r="K302" s="201">
        <f t="shared" ref="K302:K333" si="105">$I302*(1+BDI_MAT)</f>
        <v>10107.214933675481</v>
      </c>
      <c r="L302" s="201">
        <f t="shared" ref="L302:L333" si="106">$J302*(1+BDI_MDO)</f>
        <v>12084.247125091195</v>
      </c>
      <c r="M302" s="201">
        <f t="shared" ref="M302:M333" si="107">SUM(K302:L302)</f>
        <v>22191.462058766676</v>
      </c>
    </row>
    <row r="303" spans="1:13" ht="39">
      <c r="A303" s="199" t="s">
        <v>6260</v>
      </c>
      <c r="B303" s="200" t="s">
        <v>86</v>
      </c>
      <c r="C303" s="226" t="s">
        <v>87</v>
      </c>
      <c r="D303" s="202" t="s">
        <v>46</v>
      </c>
      <c r="E303" s="202" t="s">
        <v>65</v>
      </c>
      <c r="F303" s="203">
        <v>3656.7</v>
      </c>
      <c r="G303" s="28">
        <f>VLOOKUP(B303,'03_COMPOSIÇÕES'!A:G,6,0)</f>
        <v>3.4657800000000001</v>
      </c>
      <c r="H303" s="28">
        <f>VLOOKUP(B303,'03_COMPOSIÇÕES'!A:G,7,0)</f>
        <v>1.1193616388000001</v>
      </c>
      <c r="I303" s="201">
        <f t="shared" si="103"/>
        <v>12673.317725999999</v>
      </c>
      <c r="J303" s="201">
        <f t="shared" si="104"/>
        <v>4093.1697045999599</v>
      </c>
      <c r="K303" s="201">
        <f t="shared" si="105"/>
        <v>14714.9892116586</v>
      </c>
      <c r="L303" s="201">
        <f t="shared" si="106"/>
        <v>5012.9049372235704</v>
      </c>
      <c r="M303" s="201">
        <f t="shared" si="107"/>
        <v>19727.894148882169</v>
      </c>
    </row>
    <row r="304" spans="1:13" ht="39">
      <c r="A304" s="199" t="s">
        <v>6261</v>
      </c>
      <c r="B304" s="200" t="s">
        <v>995</v>
      </c>
      <c r="C304" s="226" t="s">
        <v>996</v>
      </c>
      <c r="D304" s="202" t="s">
        <v>46</v>
      </c>
      <c r="E304" s="202" t="s">
        <v>65</v>
      </c>
      <c r="F304" s="203">
        <v>350</v>
      </c>
      <c r="G304" s="28">
        <f>VLOOKUP(B304,'03_COMPOSIÇÕES'!A:G,6,0)</f>
        <v>5.5811520000000003</v>
      </c>
      <c r="H304" s="28">
        <f>VLOOKUP(B304,'03_COMPOSIÇÕES'!A:G,7,0)</f>
        <v>1.5053484108000001</v>
      </c>
      <c r="I304" s="201">
        <f t="shared" si="103"/>
        <v>1953.4032000000002</v>
      </c>
      <c r="J304" s="201">
        <f t="shared" si="104"/>
        <v>526.87194378000004</v>
      </c>
      <c r="K304" s="201">
        <f t="shared" si="105"/>
        <v>2268.0964555200003</v>
      </c>
      <c r="L304" s="201">
        <f t="shared" si="106"/>
        <v>645.26006954736602</v>
      </c>
      <c r="M304" s="201">
        <f t="shared" si="107"/>
        <v>2913.3565250673664</v>
      </c>
    </row>
    <row r="305" spans="1:13" ht="39">
      <c r="A305" s="199" t="s">
        <v>6262</v>
      </c>
      <c r="B305" s="200" t="s">
        <v>440</v>
      </c>
      <c r="C305" s="226" t="s">
        <v>441</v>
      </c>
      <c r="D305" s="202" t="s">
        <v>46</v>
      </c>
      <c r="E305" s="202" t="s">
        <v>65</v>
      </c>
      <c r="F305" s="203">
        <v>60</v>
      </c>
      <c r="G305" s="28">
        <f>VLOOKUP(B305,'03_COMPOSIÇÕES'!A:G,6,0)</f>
        <v>8.7338380000000004</v>
      </c>
      <c r="H305" s="28">
        <f>VLOOKUP(B305,'03_COMPOSIÇÕES'!A:G,7,0)</f>
        <v>1.9685325371999998</v>
      </c>
      <c r="I305" s="201">
        <f t="shared" si="103"/>
        <v>524.03028000000006</v>
      </c>
      <c r="J305" s="201">
        <f t="shared" si="104"/>
        <v>118.11195223199999</v>
      </c>
      <c r="K305" s="201">
        <f t="shared" si="105"/>
        <v>608.45155810800009</v>
      </c>
      <c r="L305" s="201">
        <f t="shared" si="106"/>
        <v>144.65170789853039</v>
      </c>
      <c r="M305" s="201">
        <f t="shared" si="107"/>
        <v>753.10326600653048</v>
      </c>
    </row>
    <row r="306" spans="1:13" ht="39">
      <c r="A306" s="199" t="s">
        <v>6263</v>
      </c>
      <c r="B306" s="200" t="s">
        <v>450</v>
      </c>
      <c r="C306" s="226" t="s">
        <v>383</v>
      </c>
      <c r="D306" s="202" t="s">
        <v>46</v>
      </c>
      <c r="E306" s="202" t="s">
        <v>65</v>
      </c>
      <c r="F306" s="203">
        <v>91.62</v>
      </c>
      <c r="G306" s="28">
        <f>VLOOKUP(B306,'03_COMPOSIÇÕES'!A:G,6,0)</f>
        <v>14.171476</v>
      </c>
      <c r="H306" s="28">
        <f>VLOOKUP(B306,'03_COMPOSIÇÕES'!A:G,7,0)</f>
        <v>2.9334994671999999</v>
      </c>
      <c r="I306" s="201">
        <f t="shared" si="103"/>
        <v>1298.3906311200001</v>
      </c>
      <c r="J306" s="201">
        <f t="shared" si="104"/>
        <v>268.76722118486401</v>
      </c>
      <c r="K306" s="201">
        <f t="shared" si="105"/>
        <v>1507.5613617934321</v>
      </c>
      <c r="L306" s="201">
        <f t="shared" si="106"/>
        <v>329.15921578510296</v>
      </c>
      <c r="M306" s="201">
        <f t="shared" si="107"/>
        <v>1836.7205775785351</v>
      </c>
    </row>
    <row r="307" spans="1:13" ht="26.25">
      <c r="A307" s="199" t="s">
        <v>6264</v>
      </c>
      <c r="B307" s="200" t="s">
        <v>90</v>
      </c>
      <c r="C307" s="226" t="s">
        <v>91</v>
      </c>
      <c r="D307" s="202" t="s">
        <v>46</v>
      </c>
      <c r="E307" s="202" t="s">
        <v>23</v>
      </c>
      <c r="F307" s="203">
        <v>123</v>
      </c>
      <c r="G307" s="28">
        <f>VLOOKUP(B307,'03_COMPOSIÇÕES'!A:G,6,0)</f>
        <v>4.397758539999999</v>
      </c>
      <c r="H307" s="28">
        <f>VLOOKUP(B307,'03_COMPOSIÇÕES'!A:G,7,0)</f>
        <v>6.4436048911999997</v>
      </c>
      <c r="I307" s="201">
        <f t="shared" si="103"/>
        <v>540.92430041999989</v>
      </c>
      <c r="J307" s="201">
        <f t="shared" si="104"/>
        <v>792.56340161759999</v>
      </c>
      <c r="K307" s="201">
        <f t="shared" si="105"/>
        <v>628.06720521766192</v>
      </c>
      <c r="L307" s="201">
        <f t="shared" si="106"/>
        <v>970.6523979610746</v>
      </c>
      <c r="M307" s="201">
        <f t="shared" si="107"/>
        <v>1598.7196031787366</v>
      </c>
    </row>
    <row r="308" spans="1:13" ht="26.25">
      <c r="A308" s="199" t="s">
        <v>6265</v>
      </c>
      <c r="B308" s="200" t="s">
        <v>451</v>
      </c>
      <c r="C308" s="226" t="s">
        <v>390</v>
      </c>
      <c r="D308" s="202" t="s">
        <v>46</v>
      </c>
      <c r="E308" s="202" t="s">
        <v>23</v>
      </c>
      <c r="F308" s="203">
        <v>7</v>
      </c>
      <c r="G308" s="28">
        <f>VLOOKUP(B308,'03_COMPOSIÇÕES'!A:G,6,0)</f>
        <v>15.438799999999997</v>
      </c>
      <c r="H308" s="28">
        <f>VLOOKUP(B308,'03_COMPOSIÇÕES'!A:G,7,0)</f>
        <v>13.895523792000001</v>
      </c>
      <c r="I308" s="201">
        <f t="shared" si="103"/>
        <v>108.07159999999998</v>
      </c>
      <c r="J308" s="201">
        <f t="shared" si="104"/>
        <v>97.268666543999998</v>
      </c>
      <c r="K308" s="201">
        <f t="shared" si="105"/>
        <v>125.48193475999997</v>
      </c>
      <c r="L308" s="201">
        <f t="shared" si="106"/>
        <v>119.12493591643678</v>
      </c>
      <c r="M308" s="201">
        <f t="shared" si="107"/>
        <v>244.60687067643676</v>
      </c>
    </row>
    <row r="309" spans="1:13" ht="26.25">
      <c r="A309" s="199" t="s">
        <v>6266</v>
      </c>
      <c r="B309" s="200" t="s">
        <v>997</v>
      </c>
      <c r="C309" s="226" t="s">
        <v>998</v>
      </c>
      <c r="D309" s="202" t="s">
        <v>46</v>
      </c>
      <c r="E309" s="202" t="s">
        <v>23</v>
      </c>
      <c r="F309" s="203">
        <v>4</v>
      </c>
      <c r="G309" s="28">
        <f>VLOOKUP(B309,'03_COMPOSIÇÕES'!A:G,6,0)</f>
        <v>18.570600000000002</v>
      </c>
      <c r="H309" s="28">
        <f>VLOOKUP(B309,'03_COMPOSIÇÕES'!A:G,7,0)</f>
        <v>17.176411354000003</v>
      </c>
      <c r="I309" s="201">
        <f t="shared" si="103"/>
        <v>74.28240000000001</v>
      </c>
      <c r="J309" s="201">
        <f t="shared" si="104"/>
        <v>68.70564541600001</v>
      </c>
      <c r="K309" s="201">
        <f t="shared" si="105"/>
        <v>86.249294640000016</v>
      </c>
      <c r="L309" s="201">
        <f t="shared" si="106"/>
        <v>84.143803940975204</v>
      </c>
      <c r="M309" s="201">
        <f t="shared" si="107"/>
        <v>170.39309858097522</v>
      </c>
    </row>
    <row r="310" spans="1:13" ht="26.25">
      <c r="A310" s="199" t="s">
        <v>6267</v>
      </c>
      <c r="B310" s="200" t="s">
        <v>93</v>
      </c>
      <c r="C310" s="226" t="s">
        <v>94</v>
      </c>
      <c r="D310" s="202" t="s">
        <v>46</v>
      </c>
      <c r="E310" s="202" t="s">
        <v>23</v>
      </c>
      <c r="F310" s="203">
        <v>3</v>
      </c>
      <c r="G310" s="28">
        <f>VLOOKUP(B310,'03_COMPOSIÇÕES'!A:G,6,0)</f>
        <v>24.092400000000001</v>
      </c>
      <c r="H310" s="28">
        <f>VLOOKUP(B310,'03_COMPOSIÇÕES'!A:G,7,0)</f>
        <v>20.457298916000003</v>
      </c>
      <c r="I310" s="201">
        <f t="shared" si="103"/>
        <v>72.277200000000008</v>
      </c>
      <c r="J310" s="201">
        <f t="shared" si="104"/>
        <v>61.371896748000012</v>
      </c>
      <c r="K310" s="201">
        <f t="shared" si="105"/>
        <v>83.921056920000012</v>
      </c>
      <c r="L310" s="201">
        <f t="shared" si="106"/>
        <v>75.162161947275607</v>
      </c>
      <c r="M310" s="201">
        <f t="shared" si="107"/>
        <v>159.0832188672756</v>
      </c>
    </row>
    <row r="311" spans="1:13" ht="26.25">
      <c r="A311" s="199" t="s">
        <v>6268</v>
      </c>
      <c r="B311" s="200" t="s">
        <v>999</v>
      </c>
      <c r="C311" s="226" t="s">
        <v>1000</v>
      </c>
      <c r="D311" s="202" t="s">
        <v>46</v>
      </c>
      <c r="E311" s="202" t="s">
        <v>23</v>
      </c>
      <c r="F311" s="203">
        <v>2</v>
      </c>
      <c r="G311" s="28">
        <f>VLOOKUP(B311,'03_COMPOSIÇÕES'!A:G,6,0)</f>
        <v>30.355999999999998</v>
      </c>
      <c r="H311" s="28">
        <f>VLOOKUP(B311,'03_COMPOSIÇÕES'!A:G,7,0)</f>
        <v>27.01907404</v>
      </c>
      <c r="I311" s="201">
        <f t="shared" si="103"/>
        <v>60.711999999999996</v>
      </c>
      <c r="J311" s="201">
        <f t="shared" si="104"/>
        <v>54.038148079999999</v>
      </c>
      <c r="K311" s="201">
        <f t="shared" si="105"/>
        <v>70.492703199999994</v>
      </c>
      <c r="L311" s="201">
        <f t="shared" si="106"/>
        <v>66.180519953575995</v>
      </c>
      <c r="M311" s="201">
        <f t="shared" si="107"/>
        <v>136.67322315357598</v>
      </c>
    </row>
    <row r="312" spans="1:13" ht="26.25">
      <c r="A312" s="199" t="s">
        <v>6269</v>
      </c>
      <c r="B312" s="200" t="s">
        <v>442</v>
      </c>
      <c r="C312" s="226" t="s">
        <v>391</v>
      </c>
      <c r="D312" s="202" t="s">
        <v>46</v>
      </c>
      <c r="E312" s="202" t="s">
        <v>23</v>
      </c>
      <c r="F312" s="203">
        <v>18</v>
      </c>
      <c r="G312" s="28">
        <f>VLOOKUP(B312,'03_COMPOSIÇÕES'!A:G,6,0)</f>
        <v>20.48612</v>
      </c>
      <c r="H312" s="28">
        <f>VLOOKUP(B312,'03_COMPOSIÇÕES'!A:G,7,0)</f>
        <v>24.664554730800003</v>
      </c>
      <c r="I312" s="201">
        <f t="shared" si="103"/>
        <v>368.75015999999999</v>
      </c>
      <c r="J312" s="201">
        <f t="shared" si="104"/>
        <v>443.96198515440005</v>
      </c>
      <c r="K312" s="201">
        <f t="shared" si="105"/>
        <v>428.15581077600001</v>
      </c>
      <c r="L312" s="201">
        <f t="shared" si="106"/>
        <v>543.72024321859374</v>
      </c>
      <c r="M312" s="201">
        <f t="shared" si="107"/>
        <v>971.8760539945938</v>
      </c>
    </row>
    <row r="313" spans="1:13" ht="26.25">
      <c r="A313" s="199" t="s">
        <v>6270</v>
      </c>
      <c r="B313" s="200" t="s">
        <v>977</v>
      </c>
      <c r="C313" s="226" t="s">
        <v>978</v>
      </c>
      <c r="D313" s="202" t="s">
        <v>46</v>
      </c>
      <c r="E313" s="202" t="s">
        <v>23</v>
      </c>
      <c r="F313" s="203">
        <v>13</v>
      </c>
      <c r="G313" s="28">
        <f>VLOOKUP(B313,'03_COMPOSIÇÕES'!A:G,6,0)</f>
        <v>11.71036</v>
      </c>
      <c r="H313" s="28">
        <f>VLOOKUP(B313,'03_COMPOSIÇÕES'!A:G,7,0)</f>
        <v>12.235780672400001</v>
      </c>
      <c r="I313" s="201">
        <f t="shared" si="103"/>
        <v>152.23468</v>
      </c>
      <c r="J313" s="201">
        <f t="shared" si="104"/>
        <v>159.06514874120001</v>
      </c>
      <c r="K313" s="201">
        <f t="shared" si="105"/>
        <v>176.759686948</v>
      </c>
      <c r="L313" s="201">
        <f t="shared" si="106"/>
        <v>194.80708766334763</v>
      </c>
      <c r="M313" s="201">
        <f t="shared" si="107"/>
        <v>371.56677461134763</v>
      </c>
    </row>
    <row r="314" spans="1:13" ht="26.25">
      <c r="A314" s="199" t="s">
        <v>6271</v>
      </c>
      <c r="B314" s="200" t="s">
        <v>1001</v>
      </c>
      <c r="C314" s="226" t="s">
        <v>1002</v>
      </c>
      <c r="D314" s="202" t="s">
        <v>46</v>
      </c>
      <c r="E314" s="202" t="s">
        <v>23</v>
      </c>
      <c r="F314" s="203">
        <v>12</v>
      </c>
      <c r="G314" s="28">
        <f>VLOOKUP(B314,'03_COMPOSIÇÕES'!A:G,6,0)</f>
        <v>32.216000000000001</v>
      </c>
      <c r="H314" s="28">
        <f>VLOOKUP(B314,'03_COMPOSIÇÕES'!A:G,7,0)</f>
        <v>27.01907404</v>
      </c>
      <c r="I314" s="201">
        <f t="shared" si="103"/>
        <v>386.59199999999998</v>
      </c>
      <c r="J314" s="201">
        <f t="shared" si="104"/>
        <v>324.22888848000002</v>
      </c>
      <c r="K314" s="201">
        <f t="shared" si="105"/>
        <v>448.87197119999996</v>
      </c>
      <c r="L314" s="201">
        <f t="shared" si="106"/>
        <v>397.083119721456</v>
      </c>
      <c r="M314" s="201">
        <f t="shared" si="107"/>
        <v>845.95509092145596</v>
      </c>
    </row>
    <row r="315" spans="1:13" ht="26.25">
      <c r="A315" s="199" t="s">
        <v>6272</v>
      </c>
      <c r="B315" s="200" t="s">
        <v>452</v>
      </c>
      <c r="C315" s="226" t="s">
        <v>392</v>
      </c>
      <c r="D315" s="202" t="s">
        <v>46</v>
      </c>
      <c r="E315" s="202" t="s">
        <v>23</v>
      </c>
      <c r="F315" s="203">
        <v>56</v>
      </c>
      <c r="G315" s="28">
        <f>VLOOKUP(B315,'03_COMPOSIÇÕES'!A:G,6,0)</f>
        <v>26.058919999999997</v>
      </c>
      <c r="H315" s="28">
        <f>VLOOKUP(B315,'03_COMPOSIÇÕES'!A:G,7,0)</f>
        <v>21.190673782799998</v>
      </c>
      <c r="I315" s="201">
        <f t="shared" si="103"/>
        <v>1459.2995199999998</v>
      </c>
      <c r="J315" s="201">
        <f t="shared" si="104"/>
        <v>1186.6777318367999</v>
      </c>
      <c r="K315" s="201">
        <f t="shared" si="105"/>
        <v>1694.3926726719999</v>
      </c>
      <c r="L315" s="201">
        <f t="shared" si="106"/>
        <v>1453.3242181805288</v>
      </c>
      <c r="M315" s="201">
        <f t="shared" si="107"/>
        <v>3147.7168908525286</v>
      </c>
    </row>
    <row r="316" spans="1:13" ht="39">
      <c r="A316" s="199" t="s">
        <v>6273</v>
      </c>
      <c r="B316" s="200" t="s">
        <v>1003</v>
      </c>
      <c r="C316" s="226" t="s">
        <v>1004</v>
      </c>
      <c r="D316" s="202" t="s">
        <v>46</v>
      </c>
      <c r="E316" s="202" t="s">
        <v>23</v>
      </c>
      <c r="F316" s="203">
        <v>8</v>
      </c>
      <c r="G316" s="28">
        <f>VLOOKUP(B316,'03_COMPOSIÇÕES'!A:G,6,0)</f>
        <v>26.199120000000001</v>
      </c>
      <c r="H316" s="28">
        <f>VLOOKUP(B316,'03_COMPOSIÇÕES'!A:G,7,0)</f>
        <v>23.699587800799996</v>
      </c>
      <c r="I316" s="201">
        <f t="shared" si="103"/>
        <v>209.59296000000001</v>
      </c>
      <c r="J316" s="201">
        <f t="shared" si="104"/>
        <v>189.59670240639997</v>
      </c>
      <c r="K316" s="201">
        <f t="shared" si="105"/>
        <v>243.35838585600001</v>
      </c>
      <c r="L316" s="201">
        <f t="shared" si="106"/>
        <v>232.19908143711802</v>
      </c>
      <c r="M316" s="201">
        <f t="shared" si="107"/>
        <v>475.55746729311807</v>
      </c>
    </row>
    <row r="317" spans="1:13" ht="39">
      <c r="A317" s="199" t="s">
        <v>6274</v>
      </c>
      <c r="B317" s="200" t="s">
        <v>1005</v>
      </c>
      <c r="C317" s="226" t="s">
        <v>384</v>
      </c>
      <c r="D317" s="202" t="s">
        <v>46</v>
      </c>
      <c r="E317" s="202" t="s">
        <v>65</v>
      </c>
      <c r="F317" s="203">
        <v>150</v>
      </c>
      <c r="G317" s="28">
        <f>VLOOKUP(B317,'03_COMPOSIÇÕES'!A:G,6,0)</f>
        <v>27.144523999999997</v>
      </c>
      <c r="H317" s="28">
        <f>VLOOKUP(B317,'03_COMPOSIÇÕES'!A:G,7,0)</f>
        <v>2.3467995737600003</v>
      </c>
      <c r="I317" s="201">
        <f t="shared" si="103"/>
        <v>4071.6785999999997</v>
      </c>
      <c r="J317" s="201">
        <f t="shared" si="104"/>
        <v>352.01993606400004</v>
      </c>
      <c r="K317" s="201">
        <f t="shared" si="105"/>
        <v>4727.6260224600001</v>
      </c>
      <c r="L317" s="201">
        <f t="shared" si="106"/>
        <v>431.11881569758083</v>
      </c>
      <c r="M317" s="201">
        <f t="shared" si="107"/>
        <v>5158.7448381575805</v>
      </c>
    </row>
    <row r="318" spans="1:13" ht="26.25">
      <c r="A318" s="199" t="s">
        <v>6275</v>
      </c>
      <c r="B318" s="200" t="s">
        <v>443</v>
      </c>
      <c r="C318" s="226" t="s">
        <v>385</v>
      </c>
      <c r="D318" s="202" t="s">
        <v>46</v>
      </c>
      <c r="E318" s="202" t="s">
        <v>23</v>
      </c>
      <c r="F318" s="203">
        <v>12</v>
      </c>
      <c r="G318" s="28">
        <f>VLOOKUP(B318,'03_COMPOSIÇÕES'!A:G,6,0)</f>
        <v>10.160816000000001</v>
      </c>
      <c r="H318" s="28">
        <f>VLOOKUP(B318,'03_COMPOSIÇÕES'!A:G,7,0)</f>
        <v>1.35867343744</v>
      </c>
      <c r="I318" s="201">
        <f t="shared" si="103"/>
        <v>121.92979200000001</v>
      </c>
      <c r="J318" s="201">
        <f t="shared" si="104"/>
        <v>16.304081249279999</v>
      </c>
      <c r="K318" s="201">
        <f t="shared" si="105"/>
        <v>141.5726814912</v>
      </c>
      <c r="L318" s="201">
        <f t="shared" si="106"/>
        <v>19.967608305993213</v>
      </c>
      <c r="M318" s="201">
        <f t="shared" si="107"/>
        <v>161.54028979719322</v>
      </c>
    </row>
    <row r="319" spans="1:13" ht="26.25">
      <c r="A319" s="199" t="s">
        <v>6276</v>
      </c>
      <c r="B319" s="200" t="s">
        <v>981</v>
      </c>
      <c r="C319" s="226" t="s">
        <v>982</v>
      </c>
      <c r="D319" s="202" t="s">
        <v>46</v>
      </c>
      <c r="E319" s="202" t="s">
        <v>23</v>
      </c>
      <c r="F319" s="203">
        <v>7</v>
      </c>
      <c r="G319" s="28">
        <f>VLOOKUP(B319,'03_COMPOSIÇÕES'!A:G,6,0)</f>
        <v>10.347808000000002</v>
      </c>
      <c r="H319" s="28">
        <f>VLOOKUP(B319,'03_COMPOSIÇÕES'!A:G,7,0)</f>
        <v>1.8372970347199997</v>
      </c>
      <c r="I319" s="201">
        <f t="shared" si="103"/>
        <v>72.434656000000018</v>
      </c>
      <c r="J319" s="201">
        <f t="shared" si="104"/>
        <v>12.861079243039999</v>
      </c>
      <c r="K319" s="201">
        <f t="shared" si="105"/>
        <v>84.103879081600027</v>
      </c>
      <c r="L319" s="201">
        <f t="shared" si="106"/>
        <v>15.750963748951085</v>
      </c>
      <c r="M319" s="201">
        <f t="shared" si="107"/>
        <v>99.854842830551107</v>
      </c>
    </row>
    <row r="320" spans="1:13" ht="26.25">
      <c r="A320" s="199" t="s">
        <v>6277</v>
      </c>
      <c r="B320" s="200" t="s">
        <v>97</v>
      </c>
      <c r="C320" s="226" t="s">
        <v>98</v>
      </c>
      <c r="D320" s="202" t="s">
        <v>46</v>
      </c>
      <c r="E320" s="202" t="s">
        <v>23</v>
      </c>
      <c r="F320" s="203">
        <v>9</v>
      </c>
      <c r="G320" s="28">
        <f>VLOOKUP(B320,'03_COMPOSIÇÕES'!A:G,6,0)</f>
        <v>10.939803999999999</v>
      </c>
      <c r="H320" s="28">
        <f>VLOOKUP(B320,'03_COMPOSIÇÕES'!A:G,7,0)</f>
        <v>2.5590922983600004</v>
      </c>
      <c r="I320" s="201">
        <f t="shared" si="103"/>
        <v>98.458235999999985</v>
      </c>
      <c r="J320" s="201">
        <f t="shared" si="104"/>
        <v>23.031830685240003</v>
      </c>
      <c r="K320" s="201">
        <f t="shared" si="105"/>
        <v>114.31985781959999</v>
      </c>
      <c r="L320" s="201">
        <f t="shared" si="106"/>
        <v>28.20708304021343</v>
      </c>
      <c r="M320" s="201">
        <f t="shared" si="107"/>
        <v>142.52694085981341</v>
      </c>
    </row>
    <row r="321" spans="1:13" ht="26.25">
      <c r="A321" s="199" t="s">
        <v>6278</v>
      </c>
      <c r="B321" s="200" t="s">
        <v>444</v>
      </c>
      <c r="C321" s="226" t="s">
        <v>386</v>
      </c>
      <c r="D321" s="202" t="s">
        <v>46</v>
      </c>
      <c r="E321" s="202" t="s">
        <v>23</v>
      </c>
      <c r="F321" s="203">
        <v>4</v>
      </c>
      <c r="G321" s="28">
        <f>VLOOKUP(B321,'03_COMPOSIÇÕES'!A:G,6,0)</f>
        <v>10.939803999999999</v>
      </c>
      <c r="H321" s="28">
        <f>VLOOKUP(B321,'03_COMPOSIÇÕES'!A:G,7,0)</f>
        <v>2.5590922983600004</v>
      </c>
      <c r="I321" s="201">
        <f t="shared" si="103"/>
        <v>43.759215999999995</v>
      </c>
      <c r="J321" s="201">
        <f t="shared" si="104"/>
        <v>10.236369193440002</v>
      </c>
      <c r="K321" s="201">
        <f t="shared" si="105"/>
        <v>50.808825697599993</v>
      </c>
      <c r="L321" s="201">
        <f t="shared" si="106"/>
        <v>12.536481351205969</v>
      </c>
      <c r="M321" s="201">
        <f t="shared" si="107"/>
        <v>63.345307048805964</v>
      </c>
    </row>
    <row r="322" spans="1:13" ht="26.25">
      <c r="A322" s="199" t="s">
        <v>6279</v>
      </c>
      <c r="B322" s="200" t="s">
        <v>453</v>
      </c>
      <c r="C322" s="226" t="s">
        <v>388</v>
      </c>
      <c r="D322" s="202" t="s">
        <v>46</v>
      </c>
      <c r="E322" s="202" t="s">
        <v>23</v>
      </c>
      <c r="F322" s="203">
        <v>2</v>
      </c>
      <c r="G322" s="28">
        <f>VLOOKUP(B322,'03_COMPOSIÇÕES'!A:G,6,0)</f>
        <v>69.252872000000011</v>
      </c>
      <c r="H322" s="28">
        <f>VLOOKUP(B322,'03_COMPOSIÇÕES'!A:G,7,0)</f>
        <v>10.55287834648</v>
      </c>
      <c r="I322" s="201">
        <f t="shared" si="103"/>
        <v>138.50574400000002</v>
      </c>
      <c r="J322" s="201">
        <f t="shared" si="104"/>
        <v>21.10575669296</v>
      </c>
      <c r="K322" s="201">
        <f t="shared" si="105"/>
        <v>160.81901935840003</v>
      </c>
      <c r="L322" s="201">
        <f t="shared" si="106"/>
        <v>25.848220221868111</v>
      </c>
      <c r="M322" s="201">
        <f t="shared" si="107"/>
        <v>186.66723958026813</v>
      </c>
    </row>
    <row r="323" spans="1:13" ht="26.25">
      <c r="A323" s="199" t="s">
        <v>6280</v>
      </c>
      <c r="B323" s="200" t="s">
        <v>454</v>
      </c>
      <c r="C323" s="226" t="s">
        <v>389</v>
      </c>
      <c r="D323" s="202" t="s">
        <v>46</v>
      </c>
      <c r="E323" s="202" t="s">
        <v>23</v>
      </c>
      <c r="F323" s="203">
        <v>2</v>
      </c>
      <c r="G323" s="28">
        <f>VLOOKUP(B323,'03_COMPOSIÇÕES'!A:G,6,0)</f>
        <v>75.070916000000011</v>
      </c>
      <c r="H323" s="28">
        <f>VLOOKUP(B323,'03_COMPOSIÇÕES'!A:G,7,0)</f>
        <v>21.912469046439998</v>
      </c>
      <c r="I323" s="201">
        <f t="shared" si="103"/>
        <v>150.14183200000002</v>
      </c>
      <c r="J323" s="201">
        <f t="shared" si="104"/>
        <v>43.824938092879997</v>
      </c>
      <c r="K323" s="201">
        <f t="shared" si="105"/>
        <v>174.32968113520002</v>
      </c>
      <c r="L323" s="201">
        <f t="shared" si="106"/>
        <v>53.672401682350127</v>
      </c>
      <c r="M323" s="201">
        <f t="shared" si="107"/>
        <v>228.00208281755016</v>
      </c>
    </row>
    <row r="324" spans="1:13" ht="26.25">
      <c r="A324" s="199" t="s">
        <v>6281</v>
      </c>
      <c r="B324" s="200" t="s">
        <v>1006</v>
      </c>
      <c r="C324" s="226" t="s">
        <v>585</v>
      </c>
      <c r="D324" s="202" t="s">
        <v>46</v>
      </c>
      <c r="E324" s="202" t="s">
        <v>23</v>
      </c>
      <c r="F324" s="203">
        <v>1</v>
      </c>
      <c r="G324" s="28">
        <f>VLOOKUP(B324,'03_COMPOSIÇÕES'!A:G,6,0)</f>
        <v>72.875872000000001</v>
      </c>
      <c r="H324" s="28">
        <f>VLOOKUP(B324,'03_COMPOSIÇÕES'!A:G,7,0)</f>
        <v>9.5879114164800008</v>
      </c>
      <c r="I324" s="201">
        <f t="shared" si="103"/>
        <v>72.875872000000001</v>
      </c>
      <c r="J324" s="201">
        <f t="shared" si="104"/>
        <v>9.5879114164800008</v>
      </c>
      <c r="K324" s="201">
        <f t="shared" si="105"/>
        <v>84.616174979199997</v>
      </c>
      <c r="L324" s="201">
        <f t="shared" si="106"/>
        <v>11.742315111763055</v>
      </c>
      <c r="M324" s="201">
        <f t="shared" si="107"/>
        <v>96.358490090963045</v>
      </c>
    </row>
    <row r="325" spans="1:13" ht="26.25">
      <c r="A325" s="199" t="s">
        <v>6282</v>
      </c>
      <c r="B325" s="200" t="s">
        <v>1007</v>
      </c>
      <c r="C325" s="226" t="s">
        <v>393</v>
      </c>
      <c r="D325" s="202" t="s">
        <v>46</v>
      </c>
      <c r="E325" s="202" t="s">
        <v>23</v>
      </c>
      <c r="F325" s="203">
        <v>8</v>
      </c>
      <c r="G325" s="28">
        <f>VLOOKUP(B325,'03_COMPOSIÇÕES'!A:G,6,0)</f>
        <v>54.655834247999998</v>
      </c>
      <c r="H325" s="28">
        <f>VLOOKUP(B325,'03_COMPOSIÇÕES'!A:G,7,0)</f>
        <v>17.64575723438</v>
      </c>
      <c r="I325" s="201">
        <f t="shared" si="103"/>
        <v>437.24667398399998</v>
      </c>
      <c r="J325" s="201">
        <f t="shared" si="104"/>
        <v>141.16605787504</v>
      </c>
      <c r="K325" s="201">
        <f t="shared" si="105"/>
        <v>507.68711316282241</v>
      </c>
      <c r="L325" s="201">
        <f t="shared" si="106"/>
        <v>172.88607107956148</v>
      </c>
      <c r="M325" s="201">
        <f t="shared" si="107"/>
        <v>680.57318424238383</v>
      </c>
    </row>
    <row r="326" spans="1:13" ht="26.25">
      <c r="A326" s="199" t="s">
        <v>6283</v>
      </c>
      <c r="B326" s="200" t="s">
        <v>1008</v>
      </c>
      <c r="C326" s="226" t="s">
        <v>394</v>
      </c>
      <c r="D326" s="202" t="s">
        <v>46</v>
      </c>
      <c r="E326" s="202" t="s">
        <v>23</v>
      </c>
      <c r="F326" s="203">
        <v>18</v>
      </c>
      <c r="G326" s="28">
        <f>VLOOKUP(B326,'03_COMPOSIÇÕES'!A:G,6,0)</f>
        <v>13.296687748</v>
      </c>
      <c r="H326" s="28">
        <f>VLOOKUP(B326,'03_COMPOSIÇÕES'!A:G,7,0)</f>
        <v>4.9585667955700004</v>
      </c>
      <c r="I326" s="201">
        <f t="shared" si="103"/>
        <v>239.34037946399999</v>
      </c>
      <c r="J326" s="201">
        <f t="shared" si="104"/>
        <v>89.254202320260006</v>
      </c>
      <c r="K326" s="201">
        <f t="shared" si="105"/>
        <v>277.89811459565038</v>
      </c>
      <c r="L326" s="201">
        <f t="shared" si="106"/>
        <v>109.30962158162242</v>
      </c>
      <c r="M326" s="201">
        <f t="shared" si="107"/>
        <v>387.20773617727281</v>
      </c>
    </row>
    <row r="327" spans="1:13" ht="39">
      <c r="A327" s="199" t="s">
        <v>6284</v>
      </c>
      <c r="B327" s="200" t="s">
        <v>1009</v>
      </c>
      <c r="C327" s="226" t="s">
        <v>1010</v>
      </c>
      <c r="D327" s="202" t="s">
        <v>46</v>
      </c>
      <c r="E327" s="202" t="s">
        <v>23</v>
      </c>
      <c r="F327" s="203">
        <v>13</v>
      </c>
      <c r="G327" s="28">
        <f>VLOOKUP(B327,'03_COMPOSIÇÕES'!A:G,6,0)</f>
        <v>73.054222249999981</v>
      </c>
      <c r="H327" s="28">
        <f>VLOOKUP(B327,'03_COMPOSIÇÕES'!A:G,7,0)</f>
        <v>10.771188701430001</v>
      </c>
      <c r="I327" s="201">
        <f t="shared" si="103"/>
        <v>949.70488924999972</v>
      </c>
      <c r="J327" s="201">
        <f t="shared" si="104"/>
        <v>140.02545311859001</v>
      </c>
      <c r="K327" s="201">
        <f t="shared" si="105"/>
        <v>1102.7023469081746</v>
      </c>
      <c r="L327" s="201">
        <f t="shared" si="106"/>
        <v>171.48917243433718</v>
      </c>
      <c r="M327" s="201">
        <f t="shared" si="107"/>
        <v>1274.1915193425118</v>
      </c>
    </row>
    <row r="328" spans="1:13" ht="39">
      <c r="A328" s="199" t="s">
        <v>6285</v>
      </c>
      <c r="B328" s="200" t="s">
        <v>1011</v>
      </c>
      <c r="C328" s="226" t="s">
        <v>382</v>
      </c>
      <c r="D328" s="202" t="s">
        <v>46</v>
      </c>
      <c r="E328" s="202" t="s">
        <v>65</v>
      </c>
      <c r="F328" s="203">
        <v>50</v>
      </c>
      <c r="G328" s="28">
        <f>VLOOKUP(B328,'03_COMPOSIÇÕES'!A:G,6,0)</f>
        <v>6.9250599999999993</v>
      </c>
      <c r="H328" s="28">
        <f>VLOOKUP(B328,'03_COMPOSIÇÕES'!A:G,7,0)</f>
        <v>3.6475749954000003</v>
      </c>
      <c r="I328" s="201">
        <f t="shared" si="103"/>
        <v>346.25299999999999</v>
      </c>
      <c r="J328" s="201">
        <f t="shared" si="104"/>
        <v>182.37874977000001</v>
      </c>
      <c r="K328" s="201">
        <f t="shared" si="105"/>
        <v>402.03435830000001</v>
      </c>
      <c r="L328" s="201">
        <f t="shared" si="106"/>
        <v>223.35925484331901</v>
      </c>
      <c r="M328" s="201">
        <f t="shared" si="107"/>
        <v>625.39361314331904</v>
      </c>
    </row>
    <row r="329" spans="1:13" ht="26.25">
      <c r="A329" s="199" t="s">
        <v>6286</v>
      </c>
      <c r="B329" s="200" t="s">
        <v>1012</v>
      </c>
      <c r="C329" s="226" t="s">
        <v>406</v>
      </c>
      <c r="D329" s="202" t="s">
        <v>46</v>
      </c>
      <c r="E329" s="202" t="s">
        <v>23</v>
      </c>
      <c r="F329" s="203">
        <v>1</v>
      </c>
      <c r="G329" s="28">
        <f>VLOOKUP(B329,'03_COMPOSIÇÕES'!A:G,6,0)</f>
        <v>51.076612334530004</v>
      </c>
      <c r="H329" s="28">
        <f>VLOOKUP(B329,'03_COMPOSIÇÕES'!A:G,7,0)</f>
        <v>6.0923232024799994</v>
      </c>
      <c r="I329" s="201">
        <f t="shared" si="103"/>
        <v>51.076612334530004</v>
      </c>
      <c r="J329" s="201">
        <f t="shared" si="104"/>
        <v>6.0923232024799994</v>
      </c>
      <c r="K329" s="201">
        <f t="shared" si="105"/>
        <v>59.305054581622791</v>
      </c>
      <c r="L329" s="201">
        <f t="shared" si="106"/>
        <v>7.4612682260772543</v>
      </c>
      <c r="M329" s="201">
        <f t="shared" si="107"/>
        <v>66.76632280770005</v>
      </c>
    </row>
    <row r="330" spans="1:13" ht="39">
      <c r="A330" s="199" t="s">
        <v>6287</v>
      </c>
      <c r="B330" s="200" t="s">
        <v>1013</v>
      </c>
      <c r="C330" s="226" t="s">
        <v>395</v>
      </c>
      <c r="D330" s="202" t="s">
        <v>46</v>
      </c>
      <c r="E330" s="202" t="s">
        <v>23</v>
      </c>
      <c r="F330" s="203">
        <v>1</v>
      </c>
      <c r="G330" s="28">
        <f>VLOOKUP(B330,'03_COMPOSIÇÕES'!A:G,6,0)</f>
        <v>2065.3453674930697</v>
      </c>
      <c r="H330" s="28">
        <f>VLOOKUP(B330,'03_COMPOSIÇÕES'!A:G,7,0)</f>
        <v>385.59841366026001</v>
      </c>
      <c r="I330" s="201">
        <f t="shared" si="103"/>
        <v>2065.3453674930697</v>
      </c>
      <c r="J330" s="201">
        <f t="shared" si="104"/>
        <v>385.59841366026001</v>
      </c>
      <c r="K330" s="201">
        <f t="shared" si="105"/>
        <v>2398.0725061962034</v>
      </c>
      <c r="L330" s="201">
        <f t="shared" si="106"/>
        <v>472.24237720972042</v>
      </c>
      <c r="M330" s="201">
        <f t="shared" si="107"/>
        <v>2870.3148834059239</v>
      </c>
    </row>
    <row r="331" spans="1:13">
      <c r="A331" s="199" t="s">
        <v>6288</v>
      </c>
      <c r="B331" s="200" t="s">
        <v>984</v>
      </c>
      <c r="C331" s="226" t="s">
        <v>447</v>
      </c>
      <c r="D331" s="202" t="s">
        <v>46</v>
      </c>
      <c r="E331" s="202" t="s">
        <v>65</v>
      </c>
      <c r="F331" s="203">
        <v>32</v>
      </c>
      <c r="G331" s="28">
        <f>VLOOKUP(B331,'03_COMPOSIÇÕES'!A:G,6,0)</f>
        <v>11.241200000000001</v>
      </c>
      <c r="H331" s="28">
        <f>VLOOKUP(B331,'03_COMPOSIÇÕES'!A:G,7,0)</f>
        <v>5.4038148079999999</v>
      </c>
      <c r="I331" s="201">
        <f t="shared" si="103"/>
        <v>359.71840000000003</v>
      </c>
      <c r="J331" s="201">
        <f t="shared" si="104"/>
        <v>172.922073856</v>
      </c>
      <c r="K331" s="201">
        <f t="shared" si="105"/>
        <v>417.66903424000003</v>
      </c>
      <c r="L331" s="201">
        <f t="shared" si="106"/>
        <v>211.77766385144318</v>
      </c>
      <c r="M331" s="201">
        <f t="shared" si="107"/>
        <v>629.44669809144318</v>
      </c>
    </row>
    <row r="332" spans="1:13">
      <c r="A332" s="199" t="s">
        <v>6289</v>
      </c>
      <c r="B332" s="200" t="s">
        <v>455</v>
      </c>
      <c r="C332" s="226" t="s">
        <v>1014</v>
      </c>
      <c r="D332" s="202" t="s">
        <v>46</v>
      </c>
      <c r="E332" s="202" t="s">
        <v>23</v>
      </c>
      <c r="F332" s="203">
        <v>2</v>
      </c>
      <c r="G332" s="28">
        <f>VLOOKUP(B332,'03_COMPOSIÇÕES'!A:G,6,0)</f>
        <v>1467.8673639999997</v>
      </c>
      <c r="H332" s="28">
        <f>VLOOKUP(B332,'03_COMPOSIÇÕES'!A:G,7,0)</f>
        <v>58.797364978760001</v>
      </c>
      <c r="I332" s="201">
        <f t="shared" si="103"/>
        <v>2935.7347279999994</v>
      </c>
      <c r="J332" s="201">
        <f t="shared" si="104"/>
        <v>117.59472995752</v>
      </c>
      <c r="K332" s="201">
        <f t="shared" si="105"/>
        <v>3408.6815926807994</v>
      </c>
      <c r="L332" s="201">
        <f t="shared" si="106"/>
        <v>144.01826577897472</v>
      </c>
      <c r="M332" s="201">
        <f t="shared" si="107"/>
        <v>3552.6998584597741</v>
      </c>
    </row>
    <row r="333" spans="1:13">
      <c r="A333" s="199" t="s">
        <v>6290</v>
      </c>
      <c r="B333" s="200" t="s">
        <v>1015</v>
      </c>
      <c r="C333" s="226" t="s">
        <v>1016</v>
      </c>
      <c r="D333" s="202" t="s">
        <v>46</v>
      </c>
      <c r="E333" s="202" t="s">
        <v>23</v>
      </c>
      <c r="F333" s="203">
        <v>1</v>
      </c>
      <c r="G333" s="28">
        <f>VLOOKUP(B333,'03_COMPOSIÇÕES'!A:G,6,0)</f>
        <v>121.36799999999999</v>
      </c>
      <c r="H333" s="28">
        <f>VLOOKUP(B333,'03_COMPOSIÇÕES'!A:G,7,0)</f>
        <v>23.159206319999999</v>
      </c>
      <c r="I333" s="201">
        <f t="shared" si="103"/>
        <v>121.36799999999999</v>
      </c>
      <c r="J333" s="201">
        <f t="shared" si="104"/>
        <v>23.159206319999999</v>
      </c>
      <c r="K333" s="201">
        <f t="shared" si="105"/>
        <v>140.92038479999999</v>
      </c>
      <c r="L333" s="201">
        <f t="shared" si="106"/>
        <v>28.363079980103997</v>
      </c>
      <c r="M333" s="201">
        <f t="shared" si="107"/>
        <v>169.283464780104</v>
      </c>
    </row>
    <row r="334" spans="1:13">
      <c r="A334" s="199" t="s">
        <v>6291</v>
      </c>
      <c r="B334" s="200" t="s">
        <v>1017</v>
      </c>
      <c r="C334" s="226" t="s">
        <v>1018</v>
      </c>
      <c r="D334" s="202" t="s">
        <v>46</v>
      </c>
      <c r="E334" s="202" t="s">
        <v>23</v>
      </c>
      <c r="F334" s="203">
        <v>1</v>
      </c>
      <c r="G334" s="28">
        <f>VLOOKUP(B334,'03_COMPOSIÇÕES'!A:G,6,0)</f>
        <v>985.45436400000006</v>
      </c>
      <c r="H334" s="28">
        <f>VLOOKUP(B334,'03_COMPOSIÇÕES'!A:G,7,0)</f>
        <v>58.797364978760001</v>
      </c>
      <c r="I334" s="201">
        <f t="shared" ref="I334:I351" si="108">$F334*$G334</f>
        <v>985.45436400000006</v>
      </c>
      <c r="J334" s="201">
        <f t="shared" ref="J334:J351" si="109">$F334*$H334</f>
        <v>58.797364978760001</v>
      </c>
      <c r="K334" s="201">
        <f t="shared" ref="K334:K351" si="110">$I334*(1+BDI_MAT)</f>
        <v>1144.2110620404001</v>
      </c>
      <c r="L334" s="201">
        <f t="shared" ref="L334:L351" si="111">$J334*(1+BDI_MDO)</f>
        <v>72.009132889487361</v>
      </c>
      <c r="M334" s="201">
        <f t="shared" ref="M334:M351" si="112">SUM(K334:L334)</f>
        <v>1216.2201949298874</v>
      </c>
    </row>
    <row r="335" spans="1:13">
      <c r="A335" s="199" t="s">
        <v>6292</v>
      </c>
      <c r="B335" s="200" t="s">
        <v>456</v>
      </c>
      <c r="C335" s="226" t="s">
        <v>457</v>
      </c>
      <c r="D335" s="202" t="s">
        <v>46</v>
      </c>
      <c r="E335" s="202" t="s">
        <v>23</v>
      </c>
      <c r="F335" s="203">
        <v>30</v>
      </c>
      <c r="G335" s="28">
        <f>VLOOKUP(B335,'03_COMPOSIÇÕES'!A:G,6,0)</f>
        <v>3.8840000000000003</v>
      </c>
      <c r="H335" s="28">
        <f>VLOOKUP(B335,'03_COMPOSIÇÕES'!A:G,7,0)</f>
        <v>1.9299338600000002</v>
      </c>
      <c r="I335" s="201">
        <f t="shared" si="108"/>
        <v>116.52000000000001</v>
      </c>
      <c r="J335" s="201">
        <f t="shared" si="109"/>
        <v>57.89801580000001</v>
      </c>
      <c r="K335" s="201">
        <f t="shared" si="110"/>
        <v>135.29137200000002</v>
      </c>
      <c r="L335" s="201">
        <f t="shared" si="111"/>
        <v>70.90769995026001</v>
      </c>
      <c r="M335" s="201">
        <f t="shared" si="112"/>
        <v>206.19907195026002</v>
      </c>
    </row>
    <row r="336" spans="1:13">
      <c r="A336" s="199" t="s">
        <v>6293</v>
      </c>
      <c r="B336" s="200" t="s">
        <v>1019</v>
      </c>
      <c r="C336" s="226" t="s">
        <v>1020</v>
      </c>
      <c r="D336" s="202" t="s">
        <v>46</v>
      </c>
      <c r="E336" s="202" t="s">
        <v>23</v>
      </c>
      <c r="F336" s="203">
        <v>2</v>
      </c>
      <c r="G336" s="28">
        <f>VLOOKUP(B336,'03_COMPOSIÇÕES'!A:G,6,0)</f>
        <v>243.12091599999999</v>
      </c>
      <c r="H336" s="28">
        <f>VLOOKUP(B336,'03_COMPOSIÇÕES'!A:G,7,0)</f>
        <v>21.912469046439998</v>
      </c>
      <c r="I336" s="201">
        <f t="shared" si="108"/>
        <v>486.24183199999999</v>
      </c>
      <c r="J336" s="201">
        <f t="shared" si="109"/>
        <v>43.824938092879997</v>
      </c>
      <c r="K336" s="201">
        <f t="shared" si="110"/>
        <v>564.57539113519999</v>
      </c>
      <c r="L336" s="201">
        <f t="shared" si="111"/>
        <v>53.672401682350127</v>
      </c>
      <c r="M336" s="201">
        <f t="shared" si="112"/>
        <v>618.24779281755013</v>
      </c>
    </row>
    <row r="337" spans="1:13">
      <c r="A337" s="199" t="s">
        <v>6294</v>
      </c>
      <c r="B337" s="200" t="s">
        <v>985</v>
      </c>
      <c r="C337" s="226" t="s">
        <v>986</v>
      </c>
      <c r="D337" s="202" t="s">
        <v>46</v>
      </c>
      <c r="E337" s="202" t="s">
        <v>23</v>
      </c>
      <c r="F337" s="203">
        <v>8</v>
      </c>
      <c r="G337" s="28">
        <f>VLOOKUP(B337,'03_COMPOSIÇÕES'!A:G,6,0)</f>
        <v>27.436</v>
      </c>
      <c r="H337" s="28">
        <f>VLOOKUP(B337,'03_COMPOSIÇÕES'!A:G,7,0)</f>
        <v>7.7197354400000009</v>
      </c>
      <c r="I337" s="201">
        <f t="shared" si="108"/>
        <v>219.488</v>
      </c>
      <c r="J337" s="201">
        <f t="shared" si="109"/>
        <v>61.757883520000007</v>
      </c>
      <c r="K337" s="201">
        <f t="shared" si="110"/>
        <v>254.84751679999999</v>
      </c>
      <c r="L337" s="201">
        <f t="shared" si="111"/>
        <v>75.634879946943997</v>
      </c>
      <c r="M337" s="201">
        <f t="shared" si="112"/>
        <v>330.482396746944</v>
      </c>
    </row>
    <row r="338" spans="1:13">
      <c r="A338" s="199" t="s">
        <v>6295</v>
      </c>
      <c r="B338" s="200" t="s">
        <v>1021</v>
      </c>
      <c r="C338" s="226" t="s">
        <v>1022</v>
      </c>
      <c r="D338" s="202" t="s">
        <v>46</v>
      </c>
      <c r="E338" s="202" t="s">
        <v>99</v>
      </c>
      <c r="F338" s="203">
        <v>250</v>
      </c>
      <c r="G338" s="28">
        <f>VLOOKUP(B338,'03_COMPOSIÇÕES'!A:G,6,0)</f>
        <v>0.86684000000000005</v>
      </c>
      <c r="H338" s="28">
        <f>VLOOKUP(B338,'03_COMPOSIÇÕES'!A:G,7,0)</f>
        <v>0.88776957560000003</v>
      </c>
      <c r="I338" s="201">
        <f t="shared" si="108"/>
        <v>216.71</v>
      </c>
      <c r="J338" s="201">
        <f t="shared" si="109"/>
        <v>221.94239390000001</v>
      </c>
      <c r="K338" s="201">
        <f t="shared" si="110"/>
        <v>251.62198100000001</v>
      </c>
      <c r="L338" s="201">
        <f t="shared" si="111"/>
        <v>271.81284980932998</v>
      </c>
      <c r="M338" s="201">
        <f t="shared" si="112"/>
        <v>523.43483080932992</v>
      </c>
    </row>
    <row r="339" spans="1:13">
      <c r="A339" s="199" t="s">
        <v>6296</v>
      </c>
      <c r="B339" s="200" t="s">
        <v>987</v>
      </c>
      <c r="C339" s="226" t="s">
        <v>988</v>
      </c>
      <c r="D339" s="202" t="s">
        <v>46</v>
      </c>
      <c r="E339" s="202" t="s">
        <v>23</v>
      </c>
      <c r="F339" s="203">
        <v>40</v>
      </c>
      <c r="G339" s="28">
        <f>VLOOKUP(B339,'03_COMPOSIÇÕES'!A:G,6,0)</f>
        <v>7.2840000000000007</v>
      </c>
      <c r="H339" s="28">
        <f>VLOOKUP(B339,'03_COMPOSIÇÕES'!A:G,7,0)</f>
        <v>1.9299338600000002</v>
      </c>
      <c r="I339" s="201">
        <f t="shared" si="108"/>
        <v>291.36</v>
      </c>
      <c r="J339" s="201">
        <f t="shared" si="109"/>
        <v>77.197354400000009</v>
      </c>
      <c r="K339" s="201">
        <f t="shared" si="110"/>
        <v>338.29809600000004</v>
      </c>
      <c r="L339" s="201">
        <f t="shared" si="111"/>
        <v>94.543599933679999</v>
      </c>
      <c r="M339" s="201">
        <f t="shared" si="112"/>
        <v>432.84169593368006</v>
      </c>
    </row>
    <row r="340" spans="1:13" ht="26.25">
      <c r="A340" s="199" t="s">
        <v>6297</v>
      </c>
      <c r="B340" s="200" t="s">
        <v>1023</v>
      </c>
      <c r="C340" s="226" t="s">
        <v>1024</v>
      </c>
      <c r="D340" s="202" t="s">
        <v>46</v>
      </c>
      <c r="E340" s="202" t="s">
        <v>23</v>
      </c>
      <c r="F340" s="203">
        <v>4</v>
      </c>
      <c r="G340" s="28">
        <f>VLOOKUP(B340,'03_COMPOSIÇÕES'!A:G,6,0)</f>
        <v>374.91643899999997</v>
      </c>
      <c r="H340" s="28">
        <f>VLOOKUP(B340,'03_COMPOSIÇÕES'!A:G,7,0)</f>
        <v>256.95921308159996</v>
      </c>
      <c r="I340" s="201">
        <f t="shared" si="108"/>
        <v>1499.6657559999999</v>
      </c>
      <c r="J340" s="201">
        <f t="shared" si="109"/>
        <v>1027.8368523263998</v>
      </c>
      <c r="K340" s="201">
        <f t="shared" si="110"/>
        <v>1741.2619092916</v>
      </c>
      <c r="L340" s="201">
        <f t="shared" si="111"/>
        <v>1258.7917930441417</v>
      </c>
      <c r="M340" s="201">
        <f t="shared" si="112"/>
        <v>3000.0537023357419</v>
      </c>
    </row>
    <row r="341" spans="1:13" ht="26.25">
      <c r="A341" s="199" t="s">
        <v>6298</v>
      </c>
      <c r="B341" s="200" t="s">
        <v>1025</v>
      </c>
      <c r="C341" s="226" t="s">
        <v>1026</v>
      </c>
      <c r="D341" s="202" t="s">
        <v>46</v>
      </c>
      <c r="E341" s="202" t="s">
        <v>23</v>
      </c>
      <c r="F341" s="203">
        <v>4</v>
      </c>
      <c r="G341" s="28">
        <f>VLOOKUP(B341,'03_COMPOSIÇÕES'!A:G,6,0)</f>
        <v>130.44</v>
      </c>
      <c r="H341" s="28">
        <f>VLOOKUP(B341,'03_COMPOSIÇÕES'!A:G,7,0)</f>
        <v>38.598677199999997</v>
      </c>
      <c r="I341" s="201">
        <f t="shared" si="108"/>
        <v>521.76</v>
      </c>
      <c r="J341" s="201">
        <f t="shared" si="109"/>
        <v>154.39470879999999</v>
      </c>
      <c r="K341" s="201">
        <f t="shared" si="110"/>
        <v>605.81553599999995</v>
      </c>
      <c r="L341" s="201">
        <f t="shared" si="111"/>
        <v>189.08719986735997</v>
      </c>
      <c r="M341" s="201">
        <f t="shared" si="112"/>
        <v>794.90273586735998</v>
      </c>
    </row>
    <row r="342" spans="1:13" ht="26.25">
      <c r="A342" s="199" t="s">
        <v>6299</v>
      </c>
      <c r="B342" s="200" t="s">
        <v>1027</v>
      </c>
      <c r="C342" s="226" t="s">
        <v>1028</v>
      </c>
      <c r="D342" s="202" t="s">
        <v>46</v>
      </c>
      <c r="E342" s="202" t="s">
        <v>65</v>
      </c>
      <c r="F342" s="203">
        <v>6</v>
      </c>
      <c r="G342" s="28">
        <f>VLOOKUP(B342,'03_COMPOSIÇÕES'!A:G,6,0)</f>
        <v>73.714000000000013</v>
      </c>
      <c r="H342" s="28">
        <f>VLOOKUP(B342,'03_COMPOSIÇÕES'!A:G,7,0)</f>
        <v>30.878941760000004</v>
      </c>
      <c r="I342" s="201">
        <f t="shared" si="108"/>
        <v>442.28400000000011</v>
      </c>
      <c r="J342" s="201">
        <f t="shared" si="109"/>
        <v>185.27365056000002</v>
      </c>
      <c r="K342" s="201">
        <f t="shared" si="110"/>
        <v>513.53595240000016</v>
      </c>
      <c r="L342" s="201">
        <f t="shared" si="111"/>
        <v>226.904639840832</v>
      </c>
      <c r="M342" s="201">
        <f t="shared" si="112"/>
        <v>740.44059224083219</v>
      </c>
    </row>
    <row r="343" spans="1:13" ht="26.25">
      <c r="A343" s="199" t="s">
        <v>6300</v>
      </c>
      <c r="B343" s="200" t="s">
        <v>1029</v>
      </c>
      <c r="C343" s="226" t="s">
        <v>1030</v>
      </c>
      <c r="D343" s="202" t="s">
        <v>46</v>
      </c>
      <c r="E343" s="202" t="s">
        <v>23</v>
      </c>
      <c r="F343" s="203">
        <v>9</v>
      </c>
      <c r="G343" s="28">
        <f>VLOOKUP(B343,'03_COMPOSIÇÕES'!A:G,6,0)</f>
        <v>271.37124800000004</v>
      </c>
      <c r="H343" s="28">
        <f>VLOOKUP(B343,'03_COMPOSIÇÕES'!A:G,7,0)</f>
        <v>17.336444934319999</v>
      </c>
      <c r="I343" s="201">
        <f t="shared" si="108"/>
        <v>2442.3412320000002</v>
      </c>
      <c r="J343" s="201">
        <f t="shared" si="109"/>
        <v>156.02800440888001</v>
      </c>
      <c r="K343" s="201">
        <f t="shared" si="110"/>
        <v>2835.8024044752001</v>
      </c>
      <c r="L343" s="201">
        <f t="shared" si="111"/>
        <v>191.08749699955533</v>
      </c>
      <c r="M343" s="201">
        <f t="shared" si="112"/>
        <v>3026.8899014747553</v>
      </c>
    </row>
    <row r="344" spans="1:13" ht="39">
      <c r="A344" s="199" t="s">
        <v>6301</v>
      </c>
      <c r="B344" s="200" t="s">
        <v>1031</v>
      </c>
      <c r="C344" s="226" t="s">
        <v>1032</v>
      </c>
      <c r="D344" s="202" t="s">
        <v>46</v>
      </c>
      <c r="E344" s="202" t="s">
        <v>23</v>
      </c>
      <c r="F344" s="203">
        <v>73</v>
      </c>
      <c r="G344" s="28">
        <f>VLOOKUP(B344,'03_COMPOSIÇÕES'!A:G,6,0)</f>
        <v>283.82524000000001</v>
      </c>
      <c r="H344" s="28">
        <f>VLOOKUP(B344,'03_COMPOSIÇÕES'!A:G,7,0)</f>
        <v>18.479368259600001</v>
      </c>
      <c r="I344" s="201">
        <f t="shared" si="108"/>
        <v>20719.24252</v>
      </c>
      <c r="J344" s="201">
        <f t="shared" si="109"/>
        <v>1348.9938829508001</v>
      </c>
      <c r="K344" s="201">
        <f t="shared" si="110"/>
        <v>24057.112489972002</v>
      </c>
      <c r="L344" s="201">
        <f t="shared" si="111"/>
        <v>1652.1128084498448</v>
      </c>
      <c r="M344" s="201">
        <f t="shared" si="112"/>
        <v>25709.225298421847</v>
      </c>
    </row>
    <row r="345" spans="1:13" ht="26.25">
      <c r="A345" s="199" t="s">
        <v>6302</v>
      </c>
      <c r="B345" s="200" t="s">
        <v>1033</v>
      </c>
      <c r="C345" s="226" t="s">
        <v>1034</v>
      </c>
      <c r="D345" s="202" t="s">
        <v>46</v>
      </c>
      <c r="E345" s="202" t="s">
        <v>23</v>
      </c>
      <c r="F345" s="203">
        <v>6</v>
      </c>
      <c r="G345" s="28">
        <f>VLOOKUP(B345,'03_COMPOSIÇÕES'!A:G,6,0)</f>
        <v>331.52</v>
      </c>
      <c r="H345" s="28">
        <f>VLOOKUP(B345,'03_COMPOSIÇÕES'!A:G,7,0)</f>
        <v>9.5142260000000007</v>
      </c>
      <c r="I345" s="201">
        <f t="shared" si="108"/>
        <v>1989.12</v>
      </c>
      <c r="J345" s="201">
        <f t="shared" si="109"/>
        <v>57.085356000000004</v>
      </c>
      <c r="K345" s="201">
        <f t="shared" si="110"/>
        <v>2309.5672319999999</v>
      </c>
      <c r="L345" s="201">
        <f t="shared" si="111"/>
        <v>69.912435493199993</v>
      </c>
      <c r="M345" s="201">
        <f t="shared" si="112"/>
        <v>2379.4796674931999</v>
      </c>
    </row>
    <row r="346" spans="1:13">
      <c r="A346" s="199" t="s">
        <v>6303</v>
      </c>
      <c r="B346" s="200" t="s">
        <v>1035</v>
      </c>
      <c r="C346" s="226" t="s">
        <v>1036</v>
      </c>
      <c r="D346" s="202" t="s">
        <v>46</v>
      </c>
      <c r="E346" s="202" t="s">
        <v>23</v>
      </c>
      <c r="F346" s="203">
        <v>35</v>
      </c>
      <c r="G346" s="28">
        <f>VLOOKUP(B346,'03_COMPOSIÇÕES'!A:G,6,0)</f>
        <v>28.819887995999999</v>
      </c>
      <c r="H346" s="28">
        <f>VLOOKUP(B346,'03_COMPOSIÇÕES'!A:G,7,0)</f>
        <v>13.569335539120001</v>
      </c>
      <c r="I346" s="201">
        <f t="shared" si="108"/>
        <v>1008.6960798599999</v>
      </c>
      <c r="J346" s="201">
        <f t="shared" si="109"/>
        <v>474.92674386920004</v>
      </c>
      <c r="K346" s="201">
        <f t="shared" si="110"/>
        <v>1171.1970183254459</v>
      </c>
      <c r="L346" s="201">
        <f t="shared" si="111"/>
        <v>581.64278321660925</v>
      </c>
      <c r="M346" s="201">
        <f t="shared" si="112"/>
        <v>1752.8398015420553</v>
      </c>
    </row>
    <row r="347" spans="1:13">
      <c r="A347" s="199" t="s">
        <v>6304</v>
      </c>
      <c r="B347" s="200" t="s">
        <v>1037</v>
      </c>
      <c r="C347" s="226" t="s">
        <v>1038</v>
      </c>
      <c r="D347" s="202" t="s">
        <v>46</v>
      </c>
      <c r="E347" s="202" t="s">
        <v>23</v>
      </c>
      <c r="F347" s="203">
        <v>7</v>
      </c>
      <c r="G347" s="28">
        <f>VLOOKUP(B347,'03_COMPOSIÇÕES'!A:G,6,0)</f>
        <v>31.759887996</v>
      </c>
      <c r="H347" s="28">
        <f>VLOOKUP(B347,'03_COMPOSIÇÕES'!A:G,7,0)</f>
        <v>13.569335539120001</v>
      </c>
      <c r="I347" s="201">
        <f t="shared" si="108"/>
        <v>222.31921597199999</v>
      </c>
      <c r="J347" s="201">
        <f t="shared" si="109"/>
        <v>94.985348773840002</v>
      </c>
      <c r="K347" s="201">
        <f t="shared" si="110"/>
        <v>258.1348416650892</v>
      </c>
      <c r="L347" s="201">
        <f t="shared" si="111"/>
        <v>116.32855664332185</v>
      </c>
      <c r="M347" s="201">
        <f t="shared" si="112"/>
        <v>374.46339830841106</v>
      </c>
    </row>
    <row r="348" spans="1:13">
      <c r="A348" s="199" t="s">
        <v>6305</v>
      </c>
      <c r="B348" s="200" t="s">
        <v>989</v>
      </c>
      <c r="C348" s="226" t="s">
        <v>990</v>
      </c>
      <c r="D348" s="202" t="s">
        <v>46</v>
      </c>
      <c r="E348" s="202" t="s">
        <v>23</v>
      </c>
      <c r="F348" s="203">
        <v>6</v>
      </c>
      <c r="G348" s="28">
        <f>VLOOKUP(B348,'03_COMPOSIÇÕES'!A:G,6,0)</f>
        <v>99.986000000000004</v>
      </c>
      <c r="H348" s="28">
        <f>VLOOKUP(B348,'03_COMPOSIÇÕES'!A:G,7,0)</f>
        <v>7.7197354400000009</v>
      </c>
      <c r="I348" s="201">
        <f t="shared" si="108"/>
        <v>599.91600000000005</v>
      </c>
      <c r="J348" s="201">
        <f t="shared" si="109"/>
        <v>46.318412640000005</v>
      </c>
      <c r="K348" s="201">
        <f t="shared" si="110"/>
        <v>696.5624676000001</v>
      </c>
      <c r="L348" s="201">
        <f t="shared" si="111"/>
        <v>56.726159960208001</v>
      </c>
      <c r="M348" s="201">
        <f t="shared" si="112"/>
        <v>753.28862756020806</v>
      </c>
    </row>
    <row r="349" spans="1:13">
      <c r="A349" s="199" t="s">
        <v>6306</v>
      </c>
      <c r="B349" s="200" t="s">
        <v>1039</v>
      </c>
      <c r="C349" s="226" t="s">
        <v>1040</v>
      </c>
      <c r="D349" s="202" t="s">
        <v>46</v>
      </c>
      <c r="E349" s="202" t="s">
        <v>23</v>
      </c>
      <c r="F349" s="203">
        <v>1</v>
      </c>
      <c r="G349" s="28">
        <f>VLOOKUP(B349,'03_COMPOSIÇÕES'!A:G,6,0)</f>
        <v>72.995999999999995</v>
      </c>
      <c r="H349" s="28">
        <f>VLOOKUP(B349,'03_COMPOSIÇÕES'!A:G,7,0)</f>
        <v>7.7197354400000009</v>
      </c>
      <c r="I349" s="201">
        <f t="shared" si="108"/>
        <v>72.995999999999995</v>
      </c>
      <c r="J349" s="201">
        <f t="shared" si="109"/>
        <v>7.7197354400000009</v>
      </c>
      <c r="K349" s="201">
        <f t="shared" si="110"/>
        <v>84.755655599999997</v>
      </c>
      <c r="L349" s="201">
        <f t="shared" si="111"/>
        <v>9.4543599933679996</v>
      </c>
      <c r="M349" s="201">
        <f t="shared" si="112"/>
        <v>94.210015593367999</v>
      </c>
    </row>
    <row r="350" spans="1:13">
      <c r="A350" s="199" t="s">
        <v>6307</v>
      </c>
      <c r="B350" s="200" t="s">
        <v>993</v>
      </c>
      <c r="C350" s="226" t="s">
        <v>994</v>
      </c>
      <c r="D350" s="202" t="s">
        <v>46</v>
      </c>
      <c r="E350" s="202" t="s">
        <v>23</v>
      </c>
      <c r="F350" s="203">
        <v>20</v>
      </c>
      <c r="G350" s="28">
        <f>VLOOKUP(B350,'03_COMPOSIÇÕES'!A:G,6,0)</f>
        <v>319.18680000000001</v>
      </c>
      <c r="H350" s="28">
        <f>VLOOKUP(B350,'03_COMPOSIÇÕES'!A:G,7,0)</f>
        <v>37.054730112000001</v>
      </c>
      <c r="I350" s="201">
        <f t="shared" si="108"/>
        <v>6383.7359999999999</v>
      </c>
      <c r="J350" s="201">
        <f t="shared" si="109"/>
        <v>741.09460224000009</v>
      </c>
      <c r="K350" s="201">
        <f t="shared" si="110"/>
        <v>7412.1558696000002</v>
      </c>
      <c r="L350" s="201">
        <f t="shared" si="111"/>
        <v>907.61855936332802</v>
      </c>
      <c r="M350" s="201">
        <f t="shared" si="112"/>
        <v>8319.7744289633283</v>
      </c>
    </row>
    <row r="351" spans="1:13">
      <c r="A351" s="199" t="s">
        <v>6308</v>
      </c>
      <c r="B351" s="200" t="s">
        <v>1041</v>
      </c>
      <c r="C351" s="226" t="s">
        <v>1042</v>
      </c>
      <c r="D351" s="202" t="s">
        <v>46</v>
      </c>
      <c r="E351" s="202" t="s">
        <v>23</v>
      </c>
      <c r="F351" s="203">
        <v>20</v>
      </c>
      <c r="G351" s="28">
        <f>VLOOKUP(B351,'03_COMPOSIÇÕES'!A:G,6,0)</f>
        <v>87.196000000000012</v>
      </c>
      <c r="H351" s="28">
        <f>VLOOKUP(B351,'03_COMPOSIÇÕES'!A:G,7,0)</f>
        <v>7.7197354400000009</v>
      </c>
      <c r="I351" s="201">
        <f t="shared" si="108"/>
        <v>1743.9200000000003</v>
      </c>
      <c r="J351" s="201">
        <f t="shared" si="109"/>
        <v>154.39470880000002</v>
      </c>
      <c r="K351" s="201">
        <f t="shared" si="110"/>
        <v>2024.8655120000003</v>
      </c>
      <c r="L351" s="201">
        <f t="shared" si="111"/>
        <v>189.08719986736</v>
      </c>
      <c r="M351" s="201">
        <f t="shared" si="112"/>
        <v>2213.9527118673604</v>
      </c>
    </row>
    <row r="352" spans="1:13">
      <c r="A352" s="199"/>
      <c r="B352" s="200"/>
      <c r="C352" s="226"/>
      <c r="D352" s="202"/>
      <c r="E352" s="202"/>
      <c r="F352" s="203"/>
      <c r="G352" s="201"/>
      <c r="H352" s="201"/>
      <c r="I352" s="201"/>
      <c r="J352" s="201"/>
      <c r="K352" s="201"/>
      <c r="L352" s="201"/>
      <c r="M352" s="201"/>
    </row>
    <row r="353" spans="1:13">
      <c r="A353" s="200" t="s">
        <v>1589</v>
      </c>
      <c r="B353" s="200"/>
      <c r="C353" s="226" t="s">
        <v>1043</v>
      </c>
      <c r="D353" s="202"/>
      <c r="E353" s="202"/>
      <c r="F353" s="203"/>
      <c r="G353" s="201"/>
      <c r="H353" s="201"/>
      <c r="I353" s="201">
        <f t="shared" ref="I353:M353" si="113">SUBTOTAL(9,I354:I366)</f>
        <v>32425.991651560009</v>
      </c>
      <c r="J353" s="201">
        <f t="shared" si="113"/>
        <v>5065.217955872321</v>
      </c>
      <c r="K353" s="201">
        <f t="shared" si="113"/>
        <v>37649.818906626329</v>
      </c>
      <c r="L353" s="201">
        <f t="shared" si="113"/>
        <v>6203.3724305568303</v>
      </c>
      <c r="M353" s="201">
        <f t="shared" si="113"/>
        <v>43853.191337183147</v>
      </c>
    </row>
    <row r="354" spans="1:13" ht="39">
      <c r="A354" s="199" t="s">
        <v>6309</v>
      </c>
      <c r="B354" s="200" t="s">
        <v>82</v>
      </c>
      <c r="C354" s="226" t="s">
        <v>83</v>
      </c>
      <c r="D354" s="202" t="s">
        <v>46</v>
      </c>
      <c r="E354" s="202" t="s">
        <v>65</v>
      </c>
      <c r="F354" s="203">
        <v>72</v>
      </c>
      <c r="G354" s="28">
        <f>VLOOKUP(B354,'03_COMPOSIÇÕES'!A:G,6,0)</f>
        <v>8.0016010000000009</v>
      </c>
      <c r="H354" s="28">
        <f>VLOOKUP(B354,'03_COMPOSIÇÕES'!A:G,7,0)</f>
        <v>9.0699500549599996</v>
      </c>
      <c r="I354" s="201">
        <f t="shared" ref="I354:I366" si="114">$F354*$G354</f>
        <v>576.115272</v>
      </c>
      <c r="J354" s="201">
        <f t="shared" ref="J354:J366" si="115">$F354*$H354</f>
        <v>653.03640395712</v>
      </c>
      <c r="K354" s="201">
        <f t="shared" ref="K354:K366" si="116">$I354*(1+BDI_MAT)</f>
        <v>668.92744231920005</v>
      </c>
      <c r="L354" s="201">
        <f t="shared" ref="L354:L366" si="117">$J354*(1+BDI_MDO)</f>
        <v>799.77368392628478</v>
      </c>
      <c r="M354" s="201">
        <f t="shared" ref="M354:M366" si="118">SUM(K354:L354)</f>
        <v>1468.7011262454848</v>
      </c>
    </row>
    <row r="355" spans="1:13" ht="26.25">
      <c r="A355" s="199" t="s">
        <v>6310</v>
      </c>
      <c r="B355" s="200" t="s">
        <v>90</v>
      </c>
      <c r="C355" s="226" t="s">
        <v>91</v>
      </c>
      <c r="D355" s="202" t="s">
        <v>46</v>
      </c>
      <c r="E355" s="202" t="s">
        <v>23</v>
      </c>
      <c r="F355" s="203">
        <v>14</v>
      </c>
      <c r="G355" s="28">
        <f>VLOOKUP(B355,'03_COMPOSIÇÕES'!A:G,6,0)</f>
        <v>4.397758539999999</v>
      </c>
      <c r="H355" s="28">
        <f>VLOOKUP(B355,'03_COMPOSIÇÕES'!A:G,7,0)</f>
        <v>6.4436048911999997</v>
      </c>
      <c r="I355" s="201">
        <f t="shared" si="114"/>
        <v>61.568619559999988</v>
      </c>
      <c r="J355" s="201">
        <f t="shared" si="115"/>
        <v>90.210468476800003</v>
      </c>
      <c r="K355" s="201">
        <f t="shared" si="116"/>
        <v>71.487324171115986</v>
      </c>
      <c r="L355" s="201">
        <f t="shared" si="117"/>
        <v>110.48076074353695</v>
      </c>
      <c r="M355" s="201">
        <f t="shared" si="118"/>
        <v>181.96808491465293</v>
      </c>
    </row>
    <row r="356" spans="1:13" ht="39">
      <c r="A356" s="199" t="s">
        <v>6311</v>
      </c>
      <c r="B356" s="200" t="s">
        <v>1011</v>
      </c>
      <c r="C356" s="226" t="s">
        <v>382</v>
      </c>
      <c r="D356" s="202" t="s">
        <v>46</v>
      </c>
      <c r="E356" s="202" t="s">
        <v>65</v>
      </c>
      <c r="F356" s="203">
        <v>40</v>
      </c>
      <c r="G356" s="28">
        <f>VLOOKUP(B356,'03_COMPOSIÇÕES'!A:G,6,0)</f>
        <v>6.9250599999999993</v>
      </c>
      <c r="H356" s="28">
        <f>VLOOKUP(B356,'03_COMPOSIÇÕES'!A:G,7,0)</f>
        <v>3.6475749954000003</v>
      </c>
      <c r="I356" s="201">
        <f t="shared" si="114"/>
        <v>277.00239999999997</v>
      </c>
      <c r="J356" s="201">
        <f t="shared" si="115"/>
        <v>145.902999816</v>
      </c>
      <c r="K356" s="201">
        <f t="shared" si="116"/>
        <v>321.62748663999997</v>
      </c>
      <c r="L356" s="201">
        <f t="shared" si="117"/>
        <v>178.68740387465519</v>
      </c>
      <c r="M356" s="201">
        <f t="shared" si="118"/>
        <v>500.31489051465519</v>
      </c>
    </row>
    <row r="357" spans="1:13">
      <c r="A357" s="199" t="s">
        <v>6312</v>
      </c>
      <c r="B357" s="200" t="s">
        <v>1044</v>
      </c>
      <c r="C357" s="226" t="s">
        <v>1045</v>
      </c>
      <c r="D357" s="202" t="s">
        <v>46</v>
      </c>
      <c r="E357" s="202" t="s">
        <v>23</v>
      </c>
      <c r="F357" s="203">
        <v>14</v>
      </c>
      <c r="G357" s="28">
        <f>VLOOKUP(B357,'03_COMPOSIÇÕES'!A:G,6,0)</f>
        <v>84.662239999999997</v>
      </c>
      <c r="H357" s="28">
        <f>VLOOKUP(B357,'03_COMPOSIÇÕES'!A:G,7,0)</f>
        <v>20.3801015616</v>
      </c>
      <c r="I357" s="201">
        <f t="shared" si="114"/>
        <v>1185.27136</v>
      </c>
      <c r="J357" s="201">
        <f t="shared" si="115"/>
        <v>285.32142186240003</v>
      </c>
      <c r="K357" s="201">
        <f t="shared" si="116"/>
        <v>1376.2185760959999</v>
      </c>
      <c r="L357" s="201">
        <f t="shared" si="117"/>
        <v>349.43314535488128</v>
      </c>
      <c r="M357" s="201">
        <f t="shared" si="118"/>
        <v>1725.6517214508813</v>
      </c>
    </row>
    <row r="358" spans="1:13">
      <c r="A358" s="199" t="s">
        <v>6313</v>
      </c>
      <c r="B358" s="200" t="s">
        <v>456</v>
      </c>
      <c r="C358" s="226" t="s">
        <v>457</v>
      </c>
      <c r="D358" s="202" t="s">
        <v>46</v>
      </c>
      <c r="E358" s="202" t="s">
        <v>23</v>
      </c>
      <c r="F358" s="203">
        <v>14</v>
      </c>
      <c r="G358" s="28">
        <f>VLOOKUP(B358,'03_COMPOSIÇÕES'!A:G,6,0)</f>
        <v>3.8840000000000003</v>
      </c>
      <c r="H358" s="28">
        <f>VLOOKUP(B358,'03_COMPOSIÇÕES'!A:G,7,0)</f>
        <v>1.9299338600000002</v>
      </c>
      <c r="I358" s="201">
        <f t="shared" si="114"/>
        <v>54.376000000000005</v>
      </c>
      <c r="J358" s="201">
        <f t="shared" si="115"/>
        <v>27.019074040000003</v>
      </c>
      <c r="K358" s="201">
        <f t="shared" si="116"/>
        <v>63.135973600000007</v>
      </c>
      <c r="L358" s="201">
        <f t="shared" si="117"/>
        <v>33.090259976787998</v>
      </c>
      <c r="M358" s="201">
        <f t="shared" si="118"/>
        <v>96.226233576788005</v>
      </c>
    </row>
    <row r="359" spans="1:13">
      <c r="A359" s="199" t="s">
        <v>6314</v>
      </c>
      <c r="B359" s="200" t="s">
        <v>1046</v>
      </c>
      <c r="C359" s="226" t="s">
        <v>1047</v>
      </c>
      <c r="D359" s="202" t="s">
        <v>46</v>
      </c>
      <c r="E359" s="202" t="s">
        <v>23</v>
      </c>
      <c r="F359" s="203">
        <v>31</v>
      </c>
      <c r="G359" s="28">
        <f>VLOOKUP(B359,'03_COMPOSIÇÕES'!A:G,6,0)</f>
        <v>4.5040000000000004</v>
      </c>
      <c r="H359" s="28">
        <f>VLOOKUP(B359,'03_COMPOSIÇÕES'!A:G,7,0)</f>
        <v>1.9299338600000002</v>
      </c>
      <c r="I359" s="201">
        <f t="shared" si="114"/>
        <v>139.62400000000002</v>
      </c>
      <c r="J359" s="201">
        <f t="shared" si="115"/>
        <v>59.827949660000009</v>
      </c>
      <c r="K359" s="201">
        <f t="shared" si="116"/>
        <v>162.11742640000003</v>
      </c>
      <c r="L359" s="201">
        <f t="shared" si="117"/>
        <v>73.271289948602004</v>
      </c>
      <c r="M359" s="201">
        <f t="shared" si="118"/>
        <v>235.38871634860203</v>
      </c>
    </row>
    <row r="360" spans="1:13">
      <c r="A360" s="199" t="s">
        <v>6315</v>
      </c>
      <c r="B360" s="200" t="s">
        <v>987</v>
      </c>
      <c r="C360" s="226" t="s">
        <v>988</v>
      </c>
      <c r="D360" s="202" t="s">
        <v>46</v>
      </c>
      <c r="E360" s="202" t="s">
        <v>23</v>
      </c>
      <c r="F360" s="203">
        <v>40</v>
      </c>
      <c r="G360" s="28">
        <f>VLOOKUP(B360,'03_COMPOSIÇÕES'!A:G,6,0)</f>
        <v>7.2840000000000007</v>
      </c>
      <c r="H360" s="28">
        <f>VLOOKUP(B360,'03_COMPOSIÇÕES'!A:G,7,0)</f>
        <v>1.9299338600000002</v>
      </c>
      <c r="I360" s="201">
        <f t="shared" si="114"/>
        <v>291.36</v>
      </c>
      <c r="J360" s="201">
        <f t="shared" si="115"/>
        <v>77.197354400000009</v>
      </c>
      <c r="K360" s="201">
        <f t="shared" si="116"/>
        <v>338.29809600000004</v>
      </c>
      <c r="L360" s="201">
        <f t="shared" si="117"/>
        <v>94.543599933679999</v>
      </c>
      <c r="M360" s="201">
        <f t="shared" si="118"/>
        <v>432.84169593368006</v>
      </c>
    </row>
    <row r="361" spans="1:13" ht="26.25">
      <c r="A361" s="199" t="s">
        <v>6316</v>
      </c>
      <c r="B361" s="200" t="s">
        <v>1048</v>
      </c>
      <c r="C361" s="226" t="s">
        <v>1049</v>
      </c>
      <c r="D361" s="202" t="s">
        <v>46</v>
      </c>
      <c r="E361" s="202" t="s">
        <v>23</v>
      </c>
      <c r="F361" s="203">
        <v>2</v>
      </c>
      <c r="G361" s="28">
        <f>VLOOKUP(B361,'03_COMPOSIÇÕES'!A:G,6,0)</f>
        <v>3155.34</v>
      </c>
      <c r="H361" s="28">
        <f>VLOOKUP(B361,'03_COMPOSIÇÕES'!A:G,7,0)</f>
        <v>154.39470879999999</v>
      </c>
      <c r="I361" s="201">
        <f t="shared" si="114"/>
        <v>6310.68</v>
      </c>
      <c r="J361" s="201">
        <f t="shared" si="115"/>
        <v>308.78941759999998</v>
      </c>
      <c r="K361" s="201">
        <f t="shared" si="116"/>
        <v>7327.3305480000008</v>
      </c>
      <c r="L361" s="201">
        <f t="shared" si="117"/>
        <v>378.17439973471994</v>
      </c>
      <c r="M361" s="201">
        <f t="shared" si="118"/>
        <v>7705.5049477347211</v>
      </c>
    </row>
    <row r="362" spans="1:13" ht="26.25">
      <c r="A362" s="199" t="s">
        <v>6317</v>
      </c>
      <c r="B362" s="200" t="s">
        <v>1050</v>
      </c>
      <c r="C362" s="226" t="s">
        <v>1051</v>
      </c>
      <c r="D362" s="202" t="s">
        <v>46</v>
      </c>
      <c r="E362" s="202" t="s">
        <v>23</v>
      </c>
      <c r="F362" s="203">
        <v>1650</v>
      </c>
      <c r="G362" s="28">
        <f>VLOOKUP(B362,'03_COMPOSIÇÕES'!A:G,6,0)</f>
        <v>9.0481200000000026</v>
      </c>
      <c r="H362" s="28">
        <f>VLOOKUP(B362,'03_COMPOSIÇÕES'!A:G,7,0)</f>
        <v>1.5053484108000001</v>
      </c>
      <c r="I362" s="201">
        <f t="shared" si="114"/>
        <v>14929.398000000005</v>
      </c>
      <c r="J362" s="201">
        <f t="shared" si="115"/>
        <v>2483.8248778200004</v>
      </c>
      <c r="K362" s="201">
        <f t="shared" si="116"/>
        <v>17334.524017800006</v>
      </c>
      <c r="L362" s="201">
        <f t="shared" si="117"/>
        <v>3041.9403278661543</v>
      </c>
      <c r="M362" s="201">
        <f t="shared" si="118"/>
        <v>20376.464345666162</v>
      </c>
    </row>
    <row r="363" spans="1:13">
      <c r="A363" s="199" t="s">
        <v>6318</v>
      </c>
      <c r="B363" s="200" t="s">
        <v>989</v>
      </c>
      <c r="C363" s="226" t="s">
        <v>990</v>
      </c>
      <c r="D363" s="202" t="s">
        <v>46</v>
      </c>
      <c r="E363" s="202" t="s">
        <v>23</v>
      </c>
      <c r="F363" s="203">
        <v>4</v>
      </c>
      <c r="G363" s="28">
        <f>VLOOKUP(B363,'03_COMPOSIÇÕES'!A:G,6,0)</f>
        <v>99.986000000000004</v>
      </c>
      <c r="H363" s="28">
        <f>VLOOKUP(B363,'03_COMPOSIÇÕES'!A:G,7,0)</f>
        <v>7.7197354400000009</v>
      </c>
      <c r="I363" s="201">
        <f t="shared" si="114"/>
        <v>399.94400000000002</v>
      </c>
      <c r="J363" s="201">
        <f t="shared" si="115"/>
        <v>30.878941760000004</v>
      </c>
      <c r="K363" s="201">
        <f t="shared" si="116"/>
        <v>464.37497840000003</v>
      </c>
      <c r="L363" s="201">
        <f t="shared" si="117"/>
        <v>37.817439973471998</v>
      </c>
      <c r="M363" s="201">
        <f t="shared" si="118"/>
        <v>502.19241837347204</v>
      </c>
    </row>
    <row r="364" spans="1:13">
      <c r="A364" s="199" t="s">
        <v>6319</v>
      </c>
      <c r="B364" s="200" t="s">
        <v>1039</v>
      </c>
      <c r="C364" s="226" t="s">
        <v>1040</v>
      </c>
      <c r="D364" s="202" t="s">
        <v>46</v>
      </c>
      <c r="E364" s="202" t="s">
        <v>23</v>
      </c>
      <c r="F364" s="203">
        <v>1</v>
      </c>
      <c r="G364" s="28">
        <f>VLOOKUP(B364,'03_COMPOSIÇÕES'!A:G,6,0)</f>
        <v>72.995999999999995</v>
      </c>
      <c r="H364" s="28">
        <f>VLOOKUP(B364,'03_COMPOSIÇÕES'!A:G,7,0)</f>
        <v>7.7197354400000009</v>
      </c>
      <c r="I364" s="201">
        <f t="shared" si="114"/>
        <v>72.995999999999995</v>
      </c>
      <c r="J364" s="201">
        <f t="shared" si="115"/>
        <v>7.7197354400000009</v>
      </c>
      <c r="K364" s="201">
        <f t="shared" si="116"/>
        <v>84.755655599999997</v>
      </c>
      <c r="L364" s="201">
        <f t="shared" si="117"/>
        <v>9.4543599933679996</v>
      </c>
      <c r="M364" s="201">
        <f t="shared" si="118"/>
        <v>94.210015593367999</v>
      </c>
    </row>
    <row r="365" spans="1:13">
      <c r="A365" s="199" t="s">
        <v>6320</v>
      </c>
      <c r="B365" s="200" t="s">
        <v>993</v>
      </c>
      <c r="C365" s="226" t="s">
        <v>994</v>
      </c>
      <c r="D365" s="202" t="s">
        <v>46</v>
      </c>
      <c r="E365" s="202" t="s">
        <v>23</v>
      </c>
      <c r="F365" s="203">
        <v>20</v>
      </c>
      <c r="G365" s="28">
        <f>VLOOKUP(B365,'03_COMPOSIÇÕES'!A:G,6,0)</f>
        <v>319.18680000000001</v>
      </c>
      <c r="H365" s="28">
        <f>VLOOKUP(B365,'03_COMPOSIÇÕES'!A:G,7,0)</f>
        <v>37.054730112000001</v>
      </c>
      <c r="I365" s="201">
        <f t="shared" si="114"/>
        <v>6383.7359999999999</v>
      </c>
      <c r="J365" s="201">
        <f t="shared" si="115"/>
        <v>741.09460224000009</v>
      </c>
      <c r="K365" s="201">
        <f t="shared" si="116"/>
        <v>7412.1558696000002</v>
      </c>
      <c r="L365" s="201">
        <f t="shared" si="117"/>
        <v>907.61855936332802</v>
      </c>
      <c r="M365" s="201">
        <f t="shared" si="118"/>
        <v>8319.7744289633283</v>
      </c>
    </row>
    <row r="366" spans="1:13">
      <c r="A366" s="199" t="s">
        <v>6321</v>
      </c>
      <c r="B366" s="200" t="s">
        <v>1041</v>
      </c>
      <c r="C366" s="226" t="s">
        <v>1042</v>
      </c>
      <c r="D366" s="202" t="s">
        <v>46</v>
      </c>
      <c r="E366" s="202" t="s">
        <v>23</v>
      </c>
      <c r="F366" s="203">
        <v>20</v>
      </c>
      <c r="G366" s="28">
        <f>VLOOKUP(B366,'03_COMPOSIÇÕES'!A:G,6,0)</f>
        <v>87.196000000000012</v>
      </c>
      <c r="H366" s="28">
        <f>VLOOKUP(B366,'03_COMPOSIÇÕES'!A:G,7,0)</f>
        <v>7.7197354400000009</v>
      </c>
      <c r="I366" s="201">
        <f t="shared" si="114"/>
        <v>1743.9200000000003</v>
      </c>
      <c r="J366" s="201">
        <f t="shared" si="115"/>
        <v>154.39470880000002</v>
      </c>
      <c r="K366" s="201">
        <f t="shared" si="116"/>
        <v>2024.8655120000003</v>
      </c>
      <c r="L366" s="201">
        <f t="shared" si="117"/>
        <v>189.08719986736</v>
      </c>
      <c r="M366" s="201">
        <f t="shared" si="118"/>
        <v>2213.9527118673604</v>
      </c>
    </row>
    <row r="367" spans="1:13">
      <c r="A367" s="199"/>
      <c r="B367" s="200"/>
      <c r="C367" s="226"/>
      <c r="D367" s="202"/>
      <c r="E367" s="202"/>
      <c r="F367" s="203"/>
      <c r="G367" s="201"/>
      <c r="H367" s="201"/>
      <c r="I367" s="201"/>
      <c r="J367" s="201"/>
      <c r="K367" s="201"/>
      <c r="L367" s="201"/>
      <c r="M367" s="201"/>
    </row>
    <row r="368" spans="1:13">
      <c r="A368" s="200" t="s">
        <v>1596</v>
      </c>
      <c r="B368" s="200"/>
      <c r="C368" s="226" t="s">
        <v>458</v>
      </c>
      <c r="D368" s="202"/>
      <c r="E368" s="202"/>
      <c r="F368" s="203"/>
      <c r="G368" s="201"/>
      <c r="H368" s="201"/>
      <c r="I368" s="201">
        <f t="shared" ref="I368:M368" si="119">SUBTOTAL(9,I369:I374)</f>
        <v>9514.3264008199985</v>
      </c>
      <c r="J368" s="201">
        <f t="shared" si="119"/>
        <v>2721.3498584267759</v>
      </c>
      <c r="K368" s="201">
        <f t="shared" si="119"/>
        <v>11047.084383992102</v>
      </c>
      <c r="L368" s="201">
        <f t="shared" si="119"/>
        <v>3332.8371716152719</v>
      </c>
      <c r="M368" s="201">
        <f t="shared" si="119"/>
        <v>14379.921555607374</v>
      </c>
    </row>
    <row r="369" spans="1:13" ht="39">
      <c r="A369" s="199" t="s">
        <v>6322</v>
      </c>
      <c r="B369" s="200" t="s">
        <v>82</v>
      </c>
      <c r="C369" s="226" t="s">
        <v>83</v>
      </c>
      <c r="D369" s="202" t="s">
        <v>46</v>
      </c>
      <c r="E369" s="202" t="s">
        <v>65</v>
      </c>
      <c r="F369" s="203">
        <v>112.1</v>
      </c>
      <c r="G369" s="28">
        <f>VLOOKUP(B369,'03_COMPOSIÇÕES'!A:G,6,0)</f>
        <v>8.0016010000000009</v>
      </c>
      <c r="H369" s="28">
        <f>VLOOKUP(B369,'03_COMPOSIÇÕES'!A:G,7,0)</f>
        <v>9.0699500549599996</v>
      </c>
      <c r="I369" s="201">
        <f t="shared" ref="I369:I374" si="120">$F369*$G369</f>
        <v>896.97947210000007</v>
      </c>
      <c r="J369" s="201">
        <f t="shared" ref="J369:J374" si="121">$F369*$H369</f>
        <v>1016.7414011610159</v>
      </c>
      <c r="K369" s="201">
        <f t="shared" ref="K369:K374" si="122">$I369*(1+BDI_MAT)</f>
        <v>1041.4828650553102</v>
      </c>
      <c r="L369" s="201">
        <f t="shared" ref="L369:L374" si="123">$J369*(1+BDI_MDO)</f>
        <v>1245.203194001896</v>
      </c>
      <c r="M369" s="201">
        <f t="shared" ref="M369:M374" si="124">SUM(K369:L369)</f>
        <v>2286.686059057206</v>
      </c>
    </row>
    <row r="370" spans="1:13" ht="26.25">
      <c r="A370" s="199" t="s">
        <v>6323</v>
      </c>
      <c r="B370" s="200" t="s">
        <v>1052</v>
      </c>
      <c r="C370" s="226" t="s">
        <v>1053</v>
      </c>
      <c r="D370" s="202" t="s">
        <v>46</v>
      </c>
      <c r="E370" s="202" t="s">
        <v>65</v>
      </c>
      <c r="F370" s="203">
        <v>48</v>
      </c>
      <c r="G370" s="28">
        <f>VLOOKUP(B370,'03_COMPOSIÇÕES'!A:G,6,0)</f>
        <v>19.682000000000002</v>
      </c>
      <c r="H370" s="28">
        <f>VLOOKUP(B370,'03_COMPOSIÇÕES'!A:G,7,0)</f>
        <v>5.7898015799999998</v>
      </c>
      <c r="I370" s="201">
        <f t="shared" si="120"/>
        <v>944.7360000000001</v>
      </c>
      <c r="J370" s="201">
        <f t="shared" si="121"/>
        <v>277.91047584</v>
      </c>
      <c r="K370" s="201">
        <f t="shared" si="122"/>
        <v>1096.9329696000002</v>
      </c>
      <c r="L370" s="201">
        <f t="shared" si="123"/>
        <v>340.35695976124799</v>
      </c>
      <c r="M370" s="201">
        <f t="shared" si="124"/>
        <v>1437.2899293612481</v>
      </c>
    </row>
    <row r="371" spans="1:13" ht="26.25">
      <c r="A371" s="199" t="s">
        <v>6324</v>
      </c>
      <c r="B371" s="200" t="s">
        <v>1054</v>
      </c>
      <c r="C371" s="226" t="s">
        <v>1055</v>
      </c>
      <c r="D371" s="202" t="s">
        <v>46</v>
      </c>
      <c r="E371" s="202" t="s">
        <v>65</v>
      </c>
      <c r="F371" s="203">
        <v>64.7</v>
      </c>
      <c r="G371" s="28">
        <f>VLOOKUP(B371,'03_COMPOSIÇÕES'!A:G,6,0)</f>
        <v>53.74</v>
      </c>
      <c r="H371" s="28">
        <f>VLOOKUP(B371,'03_COMPOSIÇÕES'!A:G,7,0)</f>
        <v>19.299338599999999</v>
      </c>
      <c r="I371" s="201">
        <f t="shared" si="120"/>
        <v>3476.9780000000001</v>
      </c>
      <c r="J371" s="201">
        <f t="shared" si="121"/>
        <v>1248.6672074200001</v>
      </c>
      <c r="K371" s="201">
        <f t="shared" si="122"/>
        <v>4037.1191558</v>
      </c>
      <c r="L371" s="201">
        <f t="shared" si="123"/>
        <v>1529.2427289272739</v>
      </c>
      <c r="M371" s="201">
        <f t="shared" si="124"/>
        <v>5566.3618847272737</v>
      </c>
    </row>
    <row r="372" spans="1:13" ht="26.25">
      <c r="A372" s="199" t="s">
        <v>6325</v>
      </c>
      <c r="B372" s="200" t="s">
        <v>1056</v>
      </c>
      <c r="C372" s="226" t="s">
        <v>1057</v>
      </c>
      <c r="D372" s="202" t="s">
        <v>46</v>
      </c>
      <c r="E372" s="202" t="s">
        <v>23</v>
      </c>
      <c r="F372" s="203">
        <v>1</v>
      </c>
      <c r="G372" s="28">
        <f>VLOOKUP(B372,'03_COMPOSIÇÕES'!A:G,6,0)</f>
        <v>2619.12</v>
      </c>
      <c r="H372" s="28">
        <f>VLOOKUP(B372,'03_COMPOSIÇÕES'!A:G,7,0)</f>
        <v>77.197354399999995</v>
      </c>
      <c r="I372" s="201">
        <f t="shared" si="120"/>
        <v>2619.12</v>
      </c>
      <c r="J372" s="201">
        <f t="shared" si="121"/>
        <v>77.197354399999995</v>
      </c>
      <c r="K372" s="201">
        <f t="shared" si="122"/>
        <v>3041.0602319999998</v>
      </c>
      <c r="L372" s="201">
        <f t="shared" si="123"/>
        <v>94.543599933679985</v>
      </c>
      <c r="M372" s="201">
        <f t="shared" si="124"/>
        <v>3135.6038319336799</v>
      </c>
    </row>
    <row r="373" spans="1:13">
      <c r="A373" s="199" t="s">
        <v>6326</v>
      </c>
      <c r="B373" s="200" t="s">
        <v>1058</v>
      </c>
      <c r="C373" s="226" t="s">
        <v>1059</v>
      </c>
      <c r="D373" s="202" t="s">
        <v>46</v>
      </c>
      <c r="E373" s="202" t="s">
        <v>23</v>
      </c>
      <c r="F373" s="203">
        <v>1</v>
      </c>
      <c r="G373" s="28">
        <f>VLOOKUP(B373,'03_COMPOSIÇÕES'!A:G,6,0)</f>
        <v>1546.1279999999999</v>
      </c>
      <c r="H373" s="28">
        <f>VLOOKUP(B373,'03_COMPOSIÇÕES'!A:G,7,0)</f>
        <v>23.159206319999999</v>
      </c>
      <c r="I373" s="201">
        <f t="shared" si="120"/>
        <v>1546.1279999999999</v>
      </c>
      <c r="J373" s="201">
        <f t="shared" si="121"/>
        <v>23.159206319999999</v>
      </c>
      <c r="K373" s="201">
        <f t="shared" si="122"/>
        <v>1795.2092207999999</v>
      </c>
      <c r="L373" s="201">
        <f t="shared" si="123"/>
        <v>28.363079980103997</v>
      </c>
      <c r="M373" s="201">
        <f t="shared" si="124"/>
        <v>1823.5723007801039</v>
      </c>
    </row>
    <row r="374" spans="1:13">
      <c r="A374" s="199" t="s">
        <v>6327</v>
      </c>
      <c r="B374" s="200" t="s">
        <v>1060</v>
      </c>
      <c r="C374" s="226" t="s">
        <v>1061</v>
      </c>
      <c r="D374" s="202" t="s">
        <v>46</v>
      </c>
      <c r="E374" s="202" t="s">
        <v>23</v>
      </c>
      <c r="F374" s="203">
        <v>4</v>
      </c>
      <c r="G374" s="28">
        <f>VLOOKUP(B374,'03_COMPOSIÇÕES'!A:G,6,0)</f>
        <v>7.5962321799999994</v>
      </c>
      <c r="H374" s="28">
        <f>VLOOKUP(B374,'03_COMPOSIÇÕES'!A:G,7,0)</f>
        <v>19.418553321439997</v>
      </c>
      <c r="I374" s="201">
        <f t="shared" si="120"/>
        <v>30.384928719999998</v>
      </c>
      <c r="J374" s="201">
        <f t="shared" si="121"/>
        <v>77.67421328575999</v>
      </c>
      <c r="K374" s="201">
        <f t="shared" si="122"/>
        <v>35.279940736792</v>
      </c>
      <c r="L374" s="201">
        <f t="shared" si="123"/>
        <v>95.127609011070248</v>
      </c>
      <c r="M374" s="201">
        <f t="shared" si="124"/>
        <v>130.40754974786225</v>
      </c>
    </row>
    <row r="375" spans="1:13">
      <c r="A375" s="199"/>
      <c r="B375" s="200"/>
      <c r="C375" s="226"/>
      <c r="D375" s="202"/>
      <c r="E375" s="202"/>
      <c r="F375" s="203"/>
      <c r="G375" s="201"/>
      <c r="H375" s="201"/>
      <c r="I375" s="201"/>
      <c r="J375" s="201"/>
      <c r="K375" s="201"/>
      <c r="L375" s="201"/>
      <c r="M375" s="201"/>
    </row>
    <row r="376" spans="1:13">
      <c r="A376" s="200">
        <v>14</v>
      </c>
      <c r="B376" s="200"/>
      <c r="C376" s="226" t="s">
        <v>1062</v>
      </c>
      <c r="D376" s="202"/>
      <c r="E376" s="202"/>
      <c r="F376" s="203"/>
      <c r="G376" s="201"/>
      <c r="H376" s="201"/>
      <c r="I376" s="201">
        <f t="shared" ref="I376:M376" si="125">SUBTOTAL(9,I377:I384)</f>
        <v>21736.353274999998</v>
      </c>
      <c r="J376" s="201">
        <f t="shared" si="125"/>
        <v>2782.6781903432002</v>
      </c>
      <c r="K376" s="201">
        <f t="shared" si="125"/>
        <v>25238.079787602499</v>
      </c>
      <c r="L376" s="201">
        <f t="shared" si="125"/>
        <v>3407.9459797133168</v>
      </c>
      <c r="M376" s="201">
        <f t="shared" si="125"/>
        <v>28646.025767315819</v>
      </c>
    </row>
    <row r="377" spans="1:13" ht="39">
      <c r="A377" s="199" t="s">
        <v>1164</v>
      </c>
      <c r="B377" s="200" t="s">
        <v>1063</v>
      </c>
      <c r="C377" s="226" t="s">
        <v>586</v>
      </c>
      <c r="D377" s="202" t="s">
        <v>46</v>
      </c>
      <c r="E377" s="202" t="s">
        <v>65</v>
      </c>
      <c r="F377" s="203">
        <v>105</v>
      </c>
      <c r="G377" s="28">
        <f>VLOOKUP(B377,'03_COMPOSIÇÕES'!A:G,6,0)</f>
        <v>26.649506999999996</v>
      </c>
      <c r="H377" s="28">
        <f>VLOOKUP(B377,'03_COMPOSIÇÕES'!A:G,7,0)</f>
        <v>3.7304070516199999</v>
      </c>
      <c r="I377" s="201">
        <f t="shared" ref="I377:I384" si="126">$F377*$G377</f>
        <v>2798.1982349999994</v>
      </c>
      <c r="J377" s="201">
        <f t="shared" ref="J377:J384" si="127">$F377*$H377</f>
        <v>391.69274042009999</v>
      </c>
      <c r="K377" s="201">
        <f t="shared" ref="K377:K384" si="128">$I377*(1+BDI_MAT)</f>
        <v>3248.9879706584993</v>
      </c>
      <c r="L377" s="201">
        <f t="shared" ref="L377:L384" si="129">$J377*(1+BDI_MDO)</f>
        <v>479.70609919249642</v>
      </c>
      <c r="M377" s="201">
        <f t="shared" ref="M377:M384" si="130">SUM(K377:L377)</f>
        <v>3728.6940698509957</v>
      </c>
    </row>
    <row r="378" spans="1:13" ht="39">
      <c r="A378" s="199" t="s">
        <v>1165</v>
      </c>
      <c r="B378" s="200" t="s">
        <v>1064</v>
      </c>
      <c r="C378" s="226" t="s">
        <v>587</v>
      </c>
      <c r="D378" s="202" t="s">
        <v>46</v>
      </c>
      <c r="E378" s="202" t="s">
        <v>65</v>
      </c>
      <c r="F378" s="203">
        <v>120</v>
      </c>
      <c r="G378" s="28">
        <f>VLOOKUP(B378,'03_COMPOSIÇÕES'!A:G,6,0)</f>
        <v>42.946894999999998</v>
      </c>
      <c r="H378" s="28">
        <f>VLOOKUP(B378,'03_COMPOSIÇÕES'!A:G,7,0)</f>
        <v>3.9576812664199998</v>
      </c>
      <c r="I378" s="201">
        <f t="shared" si="126"/>
        <v>5153.6273999999994</v>
      </c>
      <c r="J378" s="201">
        <f t="shared" si="127"/>
        <v>474.92175197040001</v>
      </c>
      <c r="K378" s="201">
        <f t="shared" si="128"/>
        <v>5983.8767741399997</v>
      </c>
      <c r="L378" s="201">
        <f t="shared" si="129"/>
        <v>581.63666963814887</v>
      </c>
      <c r="M378" s="201">
        <f t="shared" si="130"/>
        <v>6565.5134437781489</v>
      </c>
    </row>
    <row r="379" spans="1:13" ht="39">
      <c r="A379" s="199" t="s">
        <v>1166</v>
      </c>
      <c r="B379" s="200" t="s">
        <v>1065</v>
      </c>
      <c r="C379" s="226" t="s">
        <v>588</v>
      </c>
      <c r="D379" s="202" t="s">
        <v>46</v>
      </c>
      <c r="E379" s="202" t="s">
        <v>65</v>
      </c>
      <c r="F379" s="203">
        <v>60</v>
      </c>
      <c r="G379" s="28">
        <f>VLOOKUP(B379,'03_COMPOSIÇÕES'!A:G,6,0)</f>
        <v>54.710598999999995</v>
      </c>
      <c r="H379" s="28">
        <f>VLOOKUP(B379,'03_COMPOSIÇÕES'!A:G,7,0)</f>
        <v>4.1849554812200003</v>
      </c>
      <c r="I379" s="201">
        <f t="shared" si="126"/>
        <v>3282.6359399999997</v>
      </c>
      <c r="J379" s="201">
        <f t="shared" si="127"/>
        <v>251.09732887320001</v>
      </c>
      <c r="K379" s="201">
        <f t="shared" si="128"/>
        <v>3811.4685899339997</v>
      </c>
      <c r="L379" s="201">
        <f t="shared" si="129"/>
        <v>307.518898671008</v>
      </c>
      <c r="M379" s="201">
        <f t="shared" si="130"/>
        <v>4118.9874886050075</v>
      </c>
    </row>
    <row r="380" spans="1:13" ht="39">
      <c r="A380" s="199" t="s">
        <v>1167</v>
      </c>
      <c r="B380" s="200" t="s">
        <v>1066</v>
      </c>
      <c r="C380" s="226" t="s">
        <v>589</v>
      </c>
      <c r="D380" s="202" t="s">
        <v>46</v>
      </c>
      <c r="E380" s="202" t="s">
        <v>65</v>
      </c>
      <c r="F380" s="203">
        <v>75</v>
      </c>
      <c r="G380" s="28">
        <f>VLOOKUP(B380,'03_COMPOSIÇÕES'!A:G,6,0)</f>
        <v>66.763404000000008</v>
      </c>
      <c r="H380" s="28">
        <f>VLOOKUP(B380,'03_COMPOSIÇÕES'!A:G,7,0)</f>
        <v>4.3364716244200006</v>
      </c>
      <c r="I380" s="201">
        <f t="shared" si="126"/>
        <v>5007.2553000000007</v>
      </c>
      <c r="J380" s="201">
        <f t="shared" si="127"/>
        <v>325.23537183150006</v>
      </c>
      <c r="K380" s="201">
        <f t="shared" si="128"/>
        <v>5813.9241288300009</v>
      </c>
      <c r="L380" s="201">
        <f t="shared" si="129"/>
        <v>398.31575988203809</v>
      </c>
      <c r="M380" s="201">
        <f t="shared" si="130"/>
        <v>6212.2398887120389</v>
      </c>
    </row>
    <row r="381" spans="1:13" ht="39">
      <c r="A381" s="199" t="s">
        <v>1168</v>
      </c>
      <c r="B381" s="200" t="s">
        <v>1067</v>
      </c>
      <c r="C381" s="226" t="s">
        <v>650</v>
      </c>
      <c r="D381" s="202" t="s">
        <v>46</v>
      </c>
      <c r="E381" s="202" t="s">
        <v>23</v>
      </c>
      <c r="F381" s="203">
        <v>50</v>
      </c>
      <c r="G381" s="28">
        <f>VLOOKUP(B381,'03_COMPOSIÇÕES'!A:G,6,0)</f>
        <v>3.4410840000000005</v>
      </c>
      <c r="H381" s="28">
        <f>VLOOKUP(B381,'03_COMPOSIÇÕES'!A:G,7,0)</f>
        <v>2.18183246208</v>
      </c>
      <c r="I381" s="201">
        <f t="shared" si="126"/>
        <v>172.05420000000004</v>
      </c>
      <c r="J381" s="201">
        <f t="shared" si="127"/>
        <v>109.09162310400001</v>
      </c>
      <c r="K381" s="201">
        <f t="shared" si="128"/>
        <v>199.77213162000004</v>
      </c>
      <c r="L381" s="201">
        <f t="shared" si="129"/>
        <v>133.60451081546879</v>
      </c>
      <c r="M381" s="201">
        <f t="shared" si="130"/>
        <v>333.37664243546885</v>
      </c>
    </row>
    <row r="382" spans="1:13" ht="26.25">
      <c r="A382" s="199" t="s">
        <v>1169</v>
      </c>
      <c r="B382" s="200" t="s">
        <v>1068</v>
      </c>
      <c r="C382" s="226" t="s">
        <v>1069</v>
      </c>
      <c r="D382" s="202" t="s">
        <v>46</v>
      </c>
      <c r="E382" s="202" t="s">
        <v>23</v>
      </c>
      <c r="F382" s="203">
        <v>50</v>
      </c>
      <c r="G382" s="28">
        <f>VLOOKUP(B382,'03_COMPOSIÇÕES'!A:G,6,0)</f>
        <v>2.6410840000000002</v>
      </c>
      <c r="H382" s="28">
        <f>VLOOKUP(B382,'03_COMPOSIÇÕES'!A:G,7,0)</f>
        <v>2.18183246208</v>
      </c>
      <c r="I382" s="201">
        <f t="shared" si="126"/>
        <v>132.05420000000001</v>
      </c>
      <c r="J382" s="201">
        <f t="shared" si="127"/>
        <v>109.09162310400001</v>
      </c>
      <c r="K382" s="201">
        <f t="shared" si="128"/>
        <v>153.32813162000002</v>
      </c>
      <c r="L382" s="201">
        <f t="shared" si="129"/>
        <v>133.60451081546879</v>
      </c>
      <c r="M382" s="201">
        <f t="shared" si="130"/>
        <v>286.93264243546878</v>
      </c>
    </row>
    <row r="383" spans="1:13">
      <c r="A383" s="199" t="s">
        <v>1170</v>
      </c>
      <c r="B383" s="200" t="s">
        <v>1070</v>
      </c>
      <c r="C383" s="226" t="s">
        <v>1071</v>
      </c>
      <c r="D383" s="202" t="s">
        <v>46</v>
      </c>
      <c r="E383" s="202" t="s">
        <v>23</v>
      </c>
      <c r="F383" s="203">
        <v>12</v>
      </c>
      <c r="G383" s="28">
        <f>VLOOKUP(B383,'03_COMPOSIÇÕES'!A:G,6,0)</f>
        <v>51.196000000000005</v>
      </c>
      <c r="H383" s="28">
        <f>VLOOKUP(B383,'03_COMPOSIÇÕES'!A:G,7,0)</f>
        <v>5.9719776000000007</v>
      </c>
      <c r="I383" s="201">
        <f t="shared" si="126"/>
        <v>614.35200000000009</v>
      </c>
      <c r="J383" s="201">
        <f t="shared" si="127"/>
        <v>71.663731200000001</v>
      </c>
      <c r="K383" s="201">
        <f t="shared" si="128"/>
        <v>713.32410720000007</v>
      </c>
      <c r="L383" s="201">
        <f t="shared" si="129"/>
        <v>87.766571600639992</v>
      </c>
      <c r="M383" s="201">
        <f t="shared" si="130"/>
        <v>801.09067880064003</v>
      </c>
    </row>
    <row r="384" spans="1:13">
      <c r="A384" s="199" t="s">
        <v>1171</v>
      </c>
      <c r="B384" s="200" t="s">
        <v>1072</v>
      </c>
      <c r="C384" s="226" t="s">
        <v>1073</v>
      </c>
      <c r="D384" s="202" t="s">
        <v>46</v>
      </c>
      <c r="E384" s="202" t="s">
        <v>65</v>
      </c>
      <c r="F384" s="203">
        <v>200</v>
      </c>
      <c r="G384" s="28">
        <f>VLOOKUP(B384,'03_COMPOSIÇÕES'!A:G,6,0)</f>
        <v>22.880879999999998</v>
      </c>
      <c r="H384" s="28">
        <f>VLOOKUP(B384,'03_COMPOSIÇÕES'!A:G,7,0)</f>
        <v>5.2494200992</v>
      </c>
      <c r="I384" s="201">
        <f t="shared" si="126"/>
        <v>4576.1759999999995</v>
      </c>
      <c r="J384" s="201">
        <f t="shared" si="127"/>
        <v>1049.8840198400001</v>
      </c>
      <c r="K384" s="201">
        <f t="shared" si="128"/>
        <v>5313.3979535999997</v>
      </c>
      <c r="L384" s="201">
        <f t="shared" si="129"/>
        <v>1285.792959098048</v>
      </c>
      <c r="M384" s="201">
        <f t="shared" si="130"/>
        <v>6599.1909126980481</v>
      </c>
    </row>
    <row r="385" spans="1:13">
      <c r="A385" s="199"/>
      <c r="B385" s="200"/>
      <c r="C385" s="226"/>
      <c r="D385" s="202"/>
      <c r="E385" s="202"/>
      <c r="F385" s="203"/>
      <c r="G385" s="201"/>
      <c r="H385" s="201"/>
      <c r="I385" s="201"/>
      <c r="J385" s="201"/>
      <c r="K385" s="201"/>
      <c r="L385" s="201"/>
      <c r="M385" s="201"/>
    </row>
    <row r="386" spans="1:13">
      <c r="A386" s="200">
        <v>15</v>
      </c>
      <c r="B386" s="200"/>
      <c r="C386" s="226" t="s">
        <v>1074</v>
      </c>
      <c r="D386" s="202"/>
      <c r="E386" s="202"/>
      <c r="F386" s="203"/>
      <c r="G386" s="201"/>
      <c r="H386" s="201"/>
      <c r="I386" s="201">
        <f t="shared" ref="I386:M386" si="131">SUBTOTAL(9,I387:I392)</f>
        <v>900.91800000000012</v>
      </c>
      <c r="J386" s="201">
        <f t="shared" si="131"/>
        <v>247.53181302000004</v>
      </c>
      <c r="K386" s="201">
        <f t="shared" si="131"/>
        <v>1046.0558898000002</v>
      </c>
      <c r="L386" s="201">
        <f t="shared" si="131"/>
        <v>303.15221140559402</v>
      </c>
      <c r="M386" s="201">
        <f t="shared" si="131"/>
        <v>1349.2081012055939</v>
      </c>
    </row>
    <row r="387" spans="1:13" ht="26.25">
      <c r="A387" s="199" t="s">
        <v>1172</v>
      </c>
      <c r="B387" s="200" t="s">
        <v>1075</v>
      </c>
      <c r="C387" s="226" t="s">
        <v>1076</v>
      </c>
      <c r="D387" s="202" t="s">
        <v>46</v>
      </c>
      <c r="E387" s="202" t="s">
        <v>23</v>
      </c>
      <c r="F387" s="203">
        <v>22</v>
      </c>
      <c r="G387" s="28">
        <f>VLOOKUP(B387,'03_COMPOSIÇÕES'!A:G,6,0)</f>
        <v>17.794499999999999</v>
      </c>
      <c r="H387" s="28">
        <f>VLOOKUP(B387,'03_COMPOSIÇÕES'!A:G,7,0)</f>
        <v>2.2956900300000003</v>
      </c>
      <c r="I387" s="201">
        <f t="shared" ref="I387:I392" si="132">$F387*$G387</f>
        <v>391.47899999999998</v>
      </c>
      <c r="J387" s="201">
        <f t="shared" ref="J387:J392" si="133">$F387*$H387</f>
        <v>50.505180660000008</v>
      </c>
      <c r="K387" s="201">
        <f t="shared" ref="K387:K392" si="134">$I387*(1+BDI_MAT)</f>
        <v>454.54626689999998</v>
      </c>
      <c r="L387" s="201">
        <f t="shared" ref="L387:L392" si="135">$J387*(1+BDI_MDO)</f>
        <v>61.853694754302005</v>
      </c>
      <c r="M387" s="201">
        <f t="shared" ref="M387:M392" si="136">SUM(K387:L387)</f>
        <v>516.39996165430193</v>
      </c>
    </row>
    <row r="388" spans="1:13" ht="26.25">
      <c r="A388" s="199" t="s">
        <v>1173</v>
      </c>
      <c r="B388" s="200" t="s">
        <v>1077</v>
      </c>
      <c r="C388" s="226" t="s">
        <v>1078</v>
      </c>
      <c r="D388" s="202" t="s">
        <v>46</v>
      </c>
      <c r="E388" s="202" t="s">
        <v>23</v>
      </c>
      <c r="F388" s="203">
        <v>6</v>
      </c>
      <c r="G388" s="28">
        <f>VLOOKUP(B388,'03_COMPOSIÇÕES'!A:G,6,0)</f>
        <v>20.144500000000001</v>
      </c>
      <c r="H388" s="28">
        <f>VLOOKUP(B388,'03_COMPOSIÇÕES'!A:G,7,0)</f>
        <v>2.2956900300000003</v>
      </c>
      <c r="I388" s="201">
        <f t="shared" si="132"/>
        <v>120.867</v>
      </c>
      <c r="J388" s="201">
        <f t="shared" si="133"/>
        <v>13.774140180000002</v>
      </c>
      <c r="K388" s="201">
        <f t="shared" si="134"/>
        <v>140.33867370000002</v>
      </c>
      <c r="L388" s="201">
        <f t="shared" si="135"/>
        <v>16.869189478446</v>
      </c>
      <c r="M388" s="201">
        <f t="shared" si="136"/>
        <v>157.20786317844602</v>
      </c>
    </row>
    <row r="389" spans="1:13" ht="26.25">
      <c r="A389" s="199" t="s">
        <v>1174</v>
      </c>
      <c r="B389" s="200" t="s">
        <v>1079</v>
      </c>
      <c r="C389" s="226" t="s">
        <v>1080</v>
      </c>
      <c r="D389" s="202" t="s">
        <v>46</v>
      </c>
      <c r="E389" s="202" t="s">
        <v>23</v>
      </c>
      <c r="F389" s="203">
        <v>2</v>
      </c>
      <c r="G389" s="28">
        <f>VLOOKUP(B389,'03_COMPOSIÇÕES'!A:G,6,0)</f>
        <v>30.7545</v>
      </c>
      <c r="H389" s="28">
        <f>VLOOKUP(B389,'03_COMPOSIÇÕES'!A:G,7,0)</f>
        <v>2.2956900300000003</v>
      </c>
      <c r="I389" s="201">
        <f t="shared" si="132"/>
        <v>61.509</v>
      </c>
      <c r="J389" s="201">
        <f t="shared" si="133"/>
        <v>4.5913800600000005</v>
      </c>
      <c r="K389" s="201">
        <f t="shared" si="134"/>
        <v>71.418099900000001</v>
      </c>
      <c r="L389" s="201">
        <f t="shared" si="135"/>
        <v>5.6230631594820002</v>
      </c>
      <c r="M389" s="201">
        <f t="shared" si="136"/>
        <v>77.041163059482002</v>
      </c>
    </row>
    <row r="390" spans="1:13" ht="26.25">
      <c r="A390" s="199" t="s">
        <v>1175</v>
      </c>
      <c r="B390" s="200" t="s">
        <v>1081</v>
      </c>
      <c r="C390" s="226" t="s">
        <v>1082</v>
      </c>
      <c r="D390" s="202" t="s">
        <v>46</v>
      </c>
      <c r="E390" s="202" t="s">
        <v>23</v>
      </c>
      <c r="F390" s="203">
        <v>3</v>
      </c>
      <c r="G390" s="28">
        <f>VLOOKUP(B390,'03_COMPOSIÇÕES'!A:G,6,0)</f>
        <v>32.3245</v>
      </c>
      <c r="H390" s="28">
        <f>VLOOKUP(B390,'03_COMPOSIÇÕES'!A:G,7,0)</f>
        <v>2.2956900300000003</v>
      </c>
      <c r="I390" s="201">
        <f t="shared" si="132"/>
        <v>96.973500000000001</v>
      </c>
      <c r="J390" s="201">
        <f t="shared" si="133"/>
        <v>6.8870700900000008</v>
      </c>
      <c r="K390" s="201">
        <f t="shared" si="134"/>
        <v>112.59593085</v>
      </c>
      <c r="L390" s="201">
        <f t="shared" si="135"/>
        <v>8.4345947392229998</v>
      </c>
      <c r="M390" s="201">
        <f t="shared" si="136"/>
        <v>121.030525589223</v>
      </c>
    </row>
    <row r="391" spans="1:13" ht="26.25">
      <c r="A391" s="199" t="s">
        <v>1176</v>
      </c>
      <c r="B391" s="200" t="s">
        <v>1083</v>
      </c>
      <c r="C391" s="226" t="s">
        <v>1084</v>
      </c>
      <c r="D391" s="202" t="s">
        <v>46</v>
      </c>
      <c r="E391" s="202" t="s">
        <v>23</v>
      </c>
      <c r="F391" s="203">
        <v>1</v>
      </c>
      <c r="G391" s="28">
        <f>VLOOKUP(B391,'03_COMPOSIÇÕES'!A:G,6,0)</f>
        <v>65.70450000000001</v>
      </c>
      <c r="H391" s="28">
        <f>VLOOKUP(B391,'03_COMPOSIÇÕES'!A:G,7,0)</f>
        <v>2.2956900300000003</v>
      </c>
      <c r="I391" s="201">
        <f t="shared" si="132"/>
        <v>65.70450000000001</v>
      </c>
      <c r="J391" s="201">
        <f t="shared" si="133"/>
        <v>2.2956900300000003</v>
      </c>
      <c r="K391" s="201">
        <f t="shared" si="134"/>
        <v>76.289494950000019</v>
      </c>
      <c r="L391" s="201">
        <f t="shared" si="135"/>
        <v>2.8115315797410001</v>
      </c>
      <c r="M391" s="201">
        <f t="shared" si="136"/>
        <v>79.10102652974102</v>
      </c>
    </row>
    <row r="392" spans="1:13">
      <c r="A392" s="199" t="s">
        <v>1177</v>
      </c>
      <c r="B392" s="200" t="s">
        <v>1085</v>
      </c>
      <c r="C392" s="226" t="s">
        <v>1086</v>
      </c>
      <c r="D392" s="202" t="s">
        <v>46</v>
      </c>
      <c r="E392" s="202" t="s">
        <v>23</v>
      </c>
      <c r="F392" s="203">
        <v>6</v>
      </c>
      <c r="G392" s="28">
        <f>VLOOKUP(B392,'03_COMPOSIÇÕES'!A:G,6,0)</f>
        <v>27.397500000000001</v>
      </c>
      <c r="H392" s="28">
        <f>VLOOKUP(B392,'03_COMPOSIÇÕES'!A:G,7,0)</f>
        <v>28.246392000000004</v>
      </c>
      <c r="I392" s="201">
        <f t="shared" si="132"/>
        <v>164.38499999999999</v>
      </c>
      <c r="J392" s="201">
        <f t="shared" si="133"/>
        <v>169.47835200000003</v>
      </c>
      <c r="K392" s="201">
        <f t="shared" si="134"/>
        <v>190.8674235</v>
      </c>
      <c r="L392" s="201">
        <f t="shared" si="135"/>
        <v>207.56013769440003</v>
      </c>
      <c r="M392" s="201">
        <f t="shared" si="136"/>
        <v>398.42756119440003</v>
      </c>
    </row>
    <row r="393" spans="1:13">
      <c r="A393" s="199"/>
      <c r="B393" s="200"/>
      <c r="C393" s="226"/>
      <c r="D393" s="202"/>
      <c r="E393" s="202"/>
      <c r="F393" s="203"/>
      <c r="G393" s="201"/>
      <c r="H393" s="201"/>
      <c r="I393" s="201"/>
      <c r="J393" s="201"/>
      <c r="K393" s="201"/>
      <c r="L393" s="201"/>
      <c r="M393" s="201"/>
    </row>
    <row r="394" spans="1:13">
      <c r="A394" s="200">
        <v>16</v>
      </c>
      <c r="B394" s="200"/>
      <c r="C394" s="226" t="s">
        <v>1087</v>
      </c>
      <c r="D394" s="202"/>
      <c r="E394" s="202"/>
      <c r="F394" s="203"/>
      <c r="G394" s="201"/>
      <c r="H394" s="201"/>
      <c r="I394" s="201">
        <f t="shared" ref="I394:M394" si="137">SUBTOTAL(9,I395:I399)</f>
        <v>2478.9838761778997</v>
      </c>
      <c r="J394" s="201">
        <f t="shared" si="137"/>
        <v>1042.4045115430019</v>
      </c>
      <c r="K394" s="201">
        <f t="shared" si="137"/>
        <v>2878.3481786301591</v>
      </c>
      <c r="L394" s="201">
        <f t="shared" si="137"/>
        <v>1276.6328052867145</v>
      </c>
      <c r="M394" s="201">
        <f t="shared" si="137"/>
        <v>4154.9809839168738</v>
      </c>
    </row>
    <row r="395" spans="1:13" ht="39">
      <c r="A395" s="199" t="s">
        <v>1178</v>
      </c>
      <c r="B395" s="200" t="s">
        <v>1088</v>
      </c>
      <c r="C395" s="226" t="s">
        <v>397</v>
      </c>
      <c r="D395" s="202" t="s">
        <v>46</v>
      </c>
      <c r="E395" s="202" t="s">
        <v>23</v>
      </c>
      <c r="F395" s="203">
        <v>1</v>
      </c>
      <c r="G395" s="28">
        <f>VLOOKUP(B395,'03_COMPOSIÇÕES'!A:G,6,0)</f>
        <v>8.8737200000000005</v>
      </c>
      <c r="H395" s="28">
        <f>VLOOKUP(B395,'03_COMPOSIÇÕES'!A:G,7,0)</f>
        <v>6.5530731934000004</v>
      </c>
      <c r="I395" s="201">
        <f>$F395*$G395</f>
        <v>8.8737200000000005</v>
      </c>
      <c r="J395" s="201">
        <f>$F395*$H395</f>
        <v>6.5530731934000004</v>
      </c>
      <c r="K395" s="201">
        <f>$I395*(1+BDI_MAT)</f>
        <v>10.303276292000001</v>
      </c>
      <c r="L395" s="201">
        <f>$J395*(1+BDI_MDO)</f>
        <v>8.0255487399569798</v>
      </c>
      <c r="M395" s="201">
        <f>SUM(K395:L395)</f>
        <v>18.328825031956981</v>
      </c>
    </row>
    <row r="396" spans="1:13" ht="39">
      <c r="A396" s="199" t="s">
        <v>1179</v>
      </c>
      <c r="B396" s="200" t="s">
        <v>1089</v>
      </c>
      <c r="C396" s="226" t="s">
        <v>631</v>
      </c>
      <c r="D396" s="202" t="s">
        <v>46</v>
      </c>
      <c r="E396" s="202" t="s">
        <v>23</v>
      </c>
      <c r="F396" s="203">
        <v>1</v>
      </c>
      <c r="G396" s="28">
        <f>VLOOKUP(B396,'03_COMPOSIÇÕES'!A:G,6,0)</f>
        <v>12.579447999999999</v>
      </c>
      <c r="H396" s="28">
        <f>VLOOKUP(B396,'03_COMPOSIÇÕES'!A:G,7,0)</f>
        <v>6.7015974933799995</v>
      </c>
      <c r="I396" s="201">
        <f>$F396*$G396</f>
        <v>12.579447999999999</v>
      </c>
      <c r="J396" s="201">
        <f>$F396*$H396</f>
        <v>6.7015974933799995</v>
      </c>
      <c r="K396" s="201">
        <f>$I396*(1+BDI_MAT)</f>
        <v>14.605997072799999</v>
      </c>
      <c r="L396" s="201">
        <f>$J396*(1+BDI_MDO)</f>
        <v>8.2074464501424842</v>
      </c>
      <c r="M396" s="201">
        <f>SUM(K396:L396)</f>
        <v>22.813443522942485</v>
      </c>
    </row>
    <row r="397" spans="1:13" ht="39">
      <c r="A397" s="199" t="s">
        <v>1180</v>
      </c>
      <c r="B397" s="200" t="s">
        <v>1090</v>
      </c>
      <c r="C397" s="226" t="s">
        <v>632</v>
      </c>
      <c r="D397" s="202" t="s">
        <v>46</v>
      </c>
      <c r="E397" s="202" t="s">
        <v>23</v>
      </c>
      <c r="F397" s="203">
        <v>5</v>
      </c>
      <c r="G397" s="28">
        <f>VLOOKUP(B397,'03_COMPOSIÇÕES'!A:G,6,0)</f>
        <v>13.980229999999999</v>
      </c>
      <c r="H397" s="28">
        <f>VLOOKUP(B397,'03_COMPOSIÇÕES'!A:G,7,0)</f>
        <v>7.5066761381999996</v>
      </c>
      <c r="I397" s="201">
        <f>$F397*$G397</f>
        <v>69.901150000000001</v>
      </c>
      <c r="J397" s="201">
        <f>$F397*$H397</f>
        <v>37.533380690999998</v>
      </c>
      <c r="K397" s="201">
        <f>$I397*(1+BDI_MAT)</f>
        <v>81.162225265000004</v>
      </c>
      <c r="L397" s="201">
        <f>$J397*(1+BDI_MDO)</f>
        <v>45.967131332267691</v>
      </c>
      <c r="M397" s="201">
        <f>SUM(K397:L397)</f>
        <v>127.1293565972677</v>
      </c>
    </row>
    <row r="398" spans="1:13" ht="26.25">
      <c r="A398" s="199" t="s">
        <v>1181</v>
      </c>
      <c r="B398" s="200" t="s">
        <v>1091</v>
      </c>
      <c r="C398" s="226" t="s">
        <v>396</v>
      </c>
      <c r="D398" s="202" t="s">
        <v>46</v>
      </c>
      <c r="E398" s="202" t="s">
        <v>65</v>
      </c>
      <c r="F398" s="203">
        <v>16.8</v>
      </c>
      <c r="G398" s="28">
        <f>VLOOKUP(B398,'03_COMPOSIÇÕES'!A:G,6,0)</f>
        <v>11.045188</v>
      </c>
      <c r="H398" s="28">
        <f>VLOOKUP(B398,'03_COMPOSIÇÕES'!A:G,7,0)</f>
        <v>6.2430860676400002</v>
      </c>
      <c r="I398" s="201">
        <f>$F398*$G398</f>
        <v>185.5591584</v>
      </c>
      <c r="J398" s="201">
        <f>$F398*$H398</f>
        <v>104.883845936352</v>
      </c>
      <c r="K398" s="201">
        <f>$I398*(1+BDI_MAT)</f>
        <v>215.45273881823999</v>
      </c>
      <c r="L398" s="201">
        <f>$J398*(1+BDI_MDO)</f>
        <v>128.45124611825028</v>
      </c>
      <c r="M398" s="201">
        <f>SUM(K398:L398)</f>
        <v>343.90398493649025</v>
      </c>
    </row>
    <row r="399" spans="1:13" ht="77.25">
      <c r="A399" s="199" t="s">
        <v>1182</v>
      </c>
      <c r="B399" s="200" t="s">
        <v>1092</v>
      </c>
      <c r="C399" s="226" t="s">
        <v>1093</v>
      </c>
      <c r="D399" s="202" t="s">
        <v>46</v>
      </c>
      <c r="E399" s="202" t="s">
        <v>23</v>
      </c>
      <c r="F399" s="203">
        <v>1</v>
      </c>
      <c r="G399" s="28">
        <f>VLOOKUP(B399,'03_COMPOSIÇÕES'!A:G,6,0)</f>
        <v>2202.0703997778996</v>
      </c>
      <c r="H399" s="28">
        <f>VLOOKUP(B399,'03_COMPOSIÇÕES'!A:G,7,0)</f>
        <v>886.73261422887003</v>
      </c>
      <c r="I399" s="201">
        <f>$F399*$G399</f>
        <v>2202.0703997778996</v>
      </c>
      <c r="J399" s="201">
        <f>$F399*$H399</f>
        <v>886.73261422887003</v>
      </c>
      <c r="K399" s="201">
        <f>$I399*(1+BDI_MAT)</f>
        <v>2556.8239411821191</v>
      </c>
      <c r="L399" s="201">
        <f>$J399*(1+BDI_MDO)</f>
        <v>1085.9814326460971</v>
      </c>
      <c r="M399" s="201">
        <f>SUM(K399:L399)</f>
        <v>3642.805373828216</v>
      </c>
    </row>
    <row r="400" spans="1:13">
      <c r="A400" s="199"/>
      <c r="B400" s="200"/>
      <c r="C400" s="226"/>
      <c r="D400" s="202"/>
      <c r="E400" s="202"/>
      <c r="F400" s="203"/>
      <c r="G400" s="201"/>
      <c r="H400" s="201"/>
      <c r="I400" s="201"/>
      <c r="J400" s="201"/>
      <c r="K400" s="201"/>
      <c r="L400" s="201"/>
      <c r="M400" s="201"/>
    </row>
    <row r="401" spans="1:13">
      <c r="A401" s="200">
        <v>17</v>
      </c>
      <c r="B401" s="200"/>
      <c r="C401" s="226" t="s">
        <v>1094</v>
      </c>
      <c r="D401" s="202"/>
      <c r="E401" s="202"/>
      <c r="F401" s="203"/>
      <c r="G401" s="201"/>
      <c r="H401" s="201"/>
      <c r="I401" s="201">
        <f t="shared" ref="I401:M401" si="138">SUBTOTAL(9,I402:I405)</f>
        <v>17189.309748885338</v>
      </c>
      <c r="J401" s="201">
        <f t="shared" si="138"/>
        <v>5460.8070304608591</v>
      </c>
      <c r="K401" s="201">
        <f t="shared" si="138"/>
        <v>19958.507549430768</v>
      </c>
      <c r="L401" s="201">
        <f t="shared" si="138"/>
        <v>6687.8503702054131</v>
      </c>
      <c r="M401" s="201">
        <f t="shared" si="138"/>
        <v>26646.357919636182</v>
      </c>
    </row>
    <row r="402" spans="1:13" ht="64.5">
      <c r="A402" s="199" t="s">
        <v>1183</v>
      </c>
      <c r="B402" s="200" t="s">
        <v>1095</v>
      </c>
      <c r="C402" s="226" t="s">
        <v>550</v>
      </c>
      <c r="D402" s="202" t="s">
        <v>46</v>
      </c>
      <c r="E402" s="202" t="s">
        <v>65</v>
      </c>
      <c r="F402" s="203">
        <v>21.79</v>
      </c>
      <c r="G402" s="28">
        <f>VLOOKUP(B402,'03_COMPOSIÇÕES'!A:G,6,0)</f>
        <v>417.54819000000003</v>
      </c>
      <c r="H402" s="28">
        <f>VLOOKUP(B402,'03_COMPOSIÇÕES'!A:G,7,0)</f>
        <v>192.73152828119999</v>
      </c>
      <c r="I402" s="201">
        <f>$F402*$G402</f>
        <v>9098.3750601000011</v>
      </c>
      <c r="J402" s="201">
        <f>$F402*$H402</f>
        <v>4199.6200012473473</v>
      </c>
      <c r="K402" s="201">
        <f>$I402*(1+BDI_MAT)</f>
        <v>10564.123282282111</v>
      </c>
      <c r="L402" s="201">
        <f>$J402*(1+BDI_MDO)</f>
        <v>5143.2746155276254</v>
      </c>
      <c r="M402" s="201">
        <f>SUM(K402:L402)</f>
        <v>15707.397897809737</v>
      </c>
    </row>
    <row r="403" spans="1:13" ht="26.25">
      <c r="A403" s="199" t="s">
        <v>1184</v>
      </c>
      <c r="B403" s="200" t="s">
        <v>1096</v>
      </c>
      <c r="C403" s="226" t="s">
        <v>1097</v>
      </c>
      <c r="D403" s="202" t="s">
        <v>46</v>
      </c>
      <c r="E403" s="202" t="s">
        <v>65</v>
      </c>
      <c r="F403" s="203">
        <v>32.76</v>
      </c>
      <c r="G403" s="28">
        <f>VLOOKUP(B403,'03_COMPOSIÇÕES'!A:G,6,0)</f>
        <v>132.96634999999998</v>
      </c>
      <c r="H403" s="28">
        <f>VLOOKUP(B403,'03_COMPOSIÇÕES'!A:G,7,0)</f>
        <v>33.149157109200004</v>
      </c>
      <c r="I403" s="201">
        <f>$F403*$G403</f>
        <v>4355.977625999999</v>
      </c>
      <c r="J403" s="201">
        <f>$F403*$H403</f>
        <v>1085.9663868973921</v>
      </c>
      <c r="K403" s="201">
        <f>$I403*(1+BDI_MAT)</f>
        <v>5057.7256215485986</v>
      </c>
      <c r="L403" s="201">
        <f>$J403*(1+BDI_MDO)</f>
        <v>1329.983034033236</v>
      </c>
      <c r="M403" s="201">
        <f>SUM(K403:L403)</f>
        <v>6387.708655581835</v>
      </c>
    </row>
    <row r="404" spans="1:13" ht="26.25">
      <c r="A404" s="199" t="s">
        <v>1185</v>
      </c>
      <c r="B404" s="200" t="s">
        <v>1098</v>
      </c>
      <c r="C404" s="226" t="s">
        <v>1099</v>
      </c>
      <c r="D404" s="202" t="s">
        <v>46</v>
      </c>
      <c r="E404" s="202" t="s">
        <v>23</v>
      </c>
      <c r="F404" s="203">
        <v>1</v>
      </c>
      <c r="G404" s="28">
        <f>VLOOKUP(B404,'03_COMPOSIÇÕES'!A:G,6,0)</f>
        <v>1809.546</v>
      </c>
      <c r="H404" s="28">
        <f>VLOOKUP(B404,'03_COMPOSIÇÕES'!A:G,7,0)</f>
        <v>86.570627819999999</v>
      </c>
      <c r="I404" s="201">
        <f>$F404*$G404</f>
        <v>1809.546</v>
      </c>
      <c r="J404" s="201">
        <f>$F404*$H404</f>
        <v>86.570627819999999</v>
      </c>
      <c r="K404" s="201">
        <f>$I404*(1+BDI_MAT)</f>
        <v>2101.0638606000002</v>
      </c>
      <c r="L404" s="201">
        <f>$J404*(1+BDI_MDO)</f>
        <v>106.02304789115399</v>
      </c>
      <c r="M404" s="201">
        <f>SUM(K404:L404)</f>
        <v>2207.0869084911542</v>
      </c>
    </row>
    <row r="405" spans="1:13" ht="26.25">
      <c r="A405" s="199" t="s">
        <v>1186</v>
      </c>
      <c r="B405" s="200" t="s">
        <v>1100</v>
      </c>
      <c r="C405" s="226" t="s">
        <v>1101</v>
      </c>
      <c r="D405" s="202" t="s">
        <v>46</v>
      </c>
      <c r="E405" s="202" t="s">
        <v>490</v>
      </c>
      <c r="F405" s="203">
        <v>1</v>
      </c>
      <c r="G405" s="28">
        <f>VLOOKUP(B405,'03_COMPOSIÇÕES'!A:G,6,0)</f>
        <v>1925.4110627853395</v>
      </c>
      <c r="H405" s="28">
        <f>VLOOKUP(B405,'03_COMPOSIÇÕES'!A:G,7,0)</f>
        <v>88.650014496119994</v>
      </c>
      <c r="I405" s="201">
        <f>$F405*$G405</f>
        <v>1925.4110627853395</v>
      </c>
      <c r="J405" s="201">
        <f>$F405*$H405</f>
        <v>88.650014496119994</v>
      </c>
      <c r="K405" s="201">
        <f>$I405*(1+BDI_MAT)</f>
        <v>2235.5947850000575</v>
      </c>
      <c r="L405" s="201">
        <f>$J405*(1+BDI_MDO)</f>
        <v>108.56967275339815</v>
      </c>
      <c r="M405" s="201">
        <f>SUM(K405:L405)</f>
        <v>2344.1644577534557</v>
      </c>
    </row>
    <row r="406" spans="1:13">
      <c r="A406" s="199"/>
      <c r="B406" s="200"/>
      <c r="C406" s="226"/>
      <c r="D406" s="202"/>
      <c r="E406" s="202"/>
      <c r="F406" s="203"/>
      <c r="G406" s="201"/>
      <c r="H406" s="201"/>
      <c r="I406" s="201"/>
      <c r="J406" s="201"/>
      <c r="K406" s="201"/>
      <c r="L406" s="201"/>
      <c r="M406" s="201"/>
    </row>
    <row r="407" spans="1:13">
      <c r="A407" s="200">
        <v>18</v>
      </c>
      <c r="B407" s="200"/>
      <c r="C407" s="226" t="s">
        <v>1102</v>
      </c>
      <c r="D407" s="202"/>
      <c r="E407" s="202"/>
      <c r="F407" s="203"/>
      <c r="G407" s="201"/>
      <c r="H407" s="201"/>
      <c r="I407" s="201">
        <f t="shared" ref="I407:M407" si="139">SUBTOTAL(9,I408:I413)</f>
        <v>13145.400653134006</v>
      </c>
      <c r="J407" s="201">
        <f t="shared" si="139"/>
        <v>2573.2159003603851</v>
      </c>
      <c r="K407" s="201">
        <f t="shared" si="139"/>
        <v>15263.124698353895</v>
      </c>
      <c r="L407" s="201">
        <f t="shared" si="139"/>
        <v>3151.4175131713628</v>
      </c>
      <c r="M407" s="201">
        <f t="shared" si="139"/>
        <v>18414.542211525259</v>
      </c>
    </row>
    <row r="408" spans="1:13" ht="39">
      <c r="A408" s="199" t="s">
        <v>1187</v>
      </c>
      <c r="B408" s="200" t="s">
        <v>804</v>
      </c>
      <c r="C408" s="226" t="s">
        <v>553</v>
      </c>
      <c r="D408" s="202" t="s">
        <v>46</v>
      </c>
      <c r="E408" s="202" t="s">
        <v>58</v>
      </c>
      <c r="F408" s="203">
        <v>1.89</v>
      </c>
      <c r="G408" s="28">
        <f>VLOOKUP(B408,'03_COMPOSIÇÕES'!A:G,6,0)</f>
        <v>155.32827710793998</v>
      </c>
      <c r="H408" s="28">
        <f>VLOOKUP(B408,'03_COMPOSIÇÕES'!A:G,7,0)</f>
        <v>45.571581023999997</v>
      </c>
      <c r="I408" s="201">
        <f t="shared" ref="I408:I413" si="140">$F408*$G408</f>
        <v>293.57044373400657</v>
      </c>
      <c r="J408" s="201">
        <f t="shared" ref="J408:J413" si="141">$F408*$H408</f>
        <v>86.13028813535999</v>
      </c>
      <c r="K408" s="201">
        <f t="shared" ref="K408:K413" si="142">$I408*(1+BDI_MAT)</f>
        <v>340.86464221955504</v>
      </c>
      <c r="L408" s="201">
        <f t="shared" ref="L408:L413" si="143">$J408*(1+BDI_MDO)</f>
        <v>105.48376387937537</v>
      </c>
      <c r="M408" s="201">
        <f t="shared" ref="M408:M413" si="144">SUM(K408:L408)</f>
        <v>446.34840609893041</v>
      </c>
    </row>
    <row r="409" spans="1:13">
      <c r="A409" s="199" t="s">
        <v>1188</v>
      </c>
      <c r="B409" s="200" t="s">
        <v>1103</v>
      </c>
      <c r="C409" s="226" t="s">
        <v>668</v>
      </c>
      <c r="D409" s="202" t="s">
        <v>46</v>
      </c>
      <c r="E409" s="202" t="s">
        <v>53</v>
      </c>
      <c r="F409" s="203">
        <v>426.4</v>
      </c>
      <c r="G409" s="28">
        <f>VLOOKUP(B409,'03_COMPOSIÇÕES'!A:G,6,0)</f>
        <v>12.476438999999999</v>
      </c>
      <c r="H409" s="28">
        <f>VLOOKUP(B409,'03_COMPOSIÇÕES'!A:G,7,0)</f>
        <v>2.61473877303</v>
      </c>
      <c r="I409" s="201">
        <f t="shared" si="140"/>
        <v>5319.9535895999998</v>
      </c>
      <c r="J409" s="201">
        <f t="shared" si="141"/>
        <v>1114.924612819992</v>
      </c>
      <c r="K409" s="201">
        <f t="shared" si="142"/>
        <v>6176.9981128845602</v>
      </c>
      <c r="L409" s="201">
        <f t="shared" si="143"/>
        <v>1365.4481733206442</v>
      </c>
      <c r="M409" s="201">
        <f t="shared" si="144"/>
        <v>7542.4462862052042</v>
      </c>
    </row>
    <row r="410" spans="1:13">
      <c r="A410" s="199" t="s">
        <v>1189</v>
      </c>
      <c r="B410" s="200" t="s">
        <v>1104</v>
      </c>
      <c r="C410" s="226" t="s">
        <v>669</v>
      </c>
      <c r="D410" s="202" t="s">
        <v>46</v>
      </c>
      <c r="E410" s="202" t="s">
        <v>53</v>
      </c>
      <c r="F410" s="203">
        <v>37.56</v>
      </c>
      <c r="G410" s="28">
        <f>VLOOKUP(B410,'03_COMPOSIÇÕES'!A:G,6,0)</f>
        <v>77.260984999999991</v>
      </c>
      <c r="H410" s="28">
        <f>VLOOKUP(B410,'03_COMPOSIÇÕES'!A:G,7,0)</f>
        <v>4.7816594367300009</v>
      </c>
      <c r="I410" s="201">
        <f t="shared" si="140"/>
        <v>2901.9225965999999</v>
      </c>
      <c r="J410" s="201">
        <f t="shared" si="141"/>
        <v>179.59912844357885</v>
      </c>
      <c r="K410" s="201">
        <f t="shared" si="142"/>
        <v>3369.4223269122599</v>
      </c>
      <c r="L410" s="201">
        <f t="shared" si="143"/>
        <v>219.95505260485101</v>
      </c>
      <c r="M410" s="201">
        <f t="shared" si="144"/>
        <v>3589.377379517111</v>
      </c>
    </row>
    <row r="411" spans="1:13" ht="26.25">
      <c r="A411" s="199" t="s">
        <v>1190</v>
      </c>
      <c r="B411" s="200" t="s">
        <v>1105</v>
      </c>
      <c r="C411" s="226" t="s">
        <v>665</v>
      </c>
      <c r="D411" s="202" t="s">
        <v>46</v>
      </c>
      <c r="E411" s="202" t="s">
        <v>23</v>
      </c>
      <c r="F411" s="203">
        <v>37</v>
      </c>
      <c r="G411" s="28">
        <f>VLOOKUP(B411,'03_COMPOSIÇÕES'!A:G,6,0)</f>
        <v>73.233194999999995</v>
      </c>
      <c r="H411" s="28">
        <f>VLOOKUP(B411,'03_COMPOSIÇÕES'!A:G,7,0)</f>
        <v>19.970691474630001</v>
      </c>
      <c r="I411" s="201">
        <f t="shared" si="140"/>
        <v>2709.6282149999997</v>
      </c>
      <c r="J411" s="201">
        <f t="shared" si="141"/>
        <v>738.91558456131008</v>
      </c>
      <c r="K411" s="201">
        <f t="shared" si="142"/>
        <v>3146.1493204364997</v>
      </c>
      <c r="L411" s="201">
        <f t="shared" si="143"/>
        <v>904.94991641223635</v>
      </c>
      <c r="M411" s="201">
        <f t="shared" si="144"/>
        <v>4051.0992368487359</v>
      </c>
    </row>
    <row r="412" spans="1:13" ht="39">
      <c r="A412" s="199" t="s">
        <v>1191</v>
      </c>
      <c r="B412" s="200" t="s">
        <v>1106</v>
      </c>
      <c r="C412" s="226" t="s">
        <v>370</v>
      </c>
      <c r="D412" s="202" t="s">
        <v>46</v>
      </c>
      <c r="E412" s="202" t="s">
        <v>53</v>
      </c>
      <c r="F412" s="203">
        <v>37.56</v>
      </c>
      <c r="G412" s="28">
        <f>VLOOKUP(B412,'03_COMPOSIÇÕES'!A:G,6,0)</f>
        <v>6.9738349999999985</v>
      </c>
      <c r="H412" s="28">
        <f>VLOOKUP(B412,'03_COMPOSIÇÕES'!A:G,7,0)</f>
        <v>0.33012536640000001</v>
      </c>
      <c r="I412" s="201">
        <f t="shared" si="140"/>
        <v>261.93724259999993</v>
      </c>
      <c r="J412" s="201">
        <f t="shared" si="141"/>
        <v>12.399508761984</v>
      </c>
      <c r="K412" s="201">
        <f t="shared" si="142"/>
        <v>304.13533238285993</v>
      </c>
      <c r="L412" s="201">
        <f t="shared" si="143"/>
        <v>15.185678380801804</v>
      </c>
      <c r="M412" s="201">
        <f t="shared" si="144"/>
        <v>319.32101076366172</v>
      </c>
    </row>
    <row r="413" spans="1:13">
      <c r="A413" s="199" t="s">
        <v>1192</v>
      </c>
      <c r="B413" s="200" t="s">
        <v>1107</v>
      </c>
      <c r="C413" s="226" t="s">
        <v>667</v>
      </c>
      <c r="D413" s="202" t="s">
        <v>46</v>
      </c>
      <c r="E413" s="202" t="s">
        <v>53</v>
      </c>
      <c r="F413" s="203">
        <v>426.4</v>
      </c>
      <c r="G413" s="28">
        <f>VLOOKUP(B413,'03_COMPOSIÇÕES'!A:G,6,0)</f>
        <v>3.8892789999999997</v>
      </c>
      <c r="H413" s="28">
        <f>VLOOKUP(B413,'03_COMPOSIÇÕES'!A:G,7,0)</f>
        <v>1.0348188969000001</v>
      </c>
      <c r="I413" s="201">
        <f t="shared" si="140"/>
        <v>1658.3885655999998</v>
      </c>
      <c r="J413" s="201">
        <f t="shared" si="141"/>
        <v>441.24677763815998</v>
      </c>
      <c r="K413" s="201">
        <f t="shared" si="142"/>
        <v>1925.5549635181599</v>
      </c>
      <c r="L413" s="201">
        <f t="shared" si="143"/>
        <v>540.39492857345454</v>
      </c>
      <c r="M413" s="201">
        <f t="shared" si="144"/>
        <v>2465.9498920916144</v>
      </c>
    </row>
    <row r="414" spans="1:13">
      <c r="A414" s="199"/>
      <c r="B414" s="200"/>
      <c r="C414" s="226"/>
      <c r="D414" s="202"/>
      <c r="E414" s="202"/>
      <c r="F414" s="203"/>
      <c r="G414" s="201"/>
      <c r="H414" s="201"/>
      <c r="I414" s="201"/>
      <c r="J414" s="201"/>
      <c r="K414" s="201"/>
      <c r="L414" s="201"/>
      <c r="M414" s="201"/>
    </row>
    <row r="415" spans="1:13">
      <c r="A415" s="200">
        <v>19</v>
      </c>
      <c r="B415" s="200"/>
      <c r="C415" s="226" t="s">
        <v>756</v>
      </c>
      <c r="D415" s="202"/>
      <c r="E415" s="202"/>
      <c r="F415" s="203"/>
      <c r="G415" s="201"/>
      <c r="H415" s="201"/>
      <c r="I415" s="201">
        <f t="shared" ref="I415:M415" si="145">SUBTOTAL(9,I416:I421)</f>
        <v>83105.874769250004</v>
      </c>
      <c r="J415" s="201">
        <f t="shared" si="145"/>
        <v>16038.619400340998</v>
      </c>
      <c r="K415" s="201">
        <f t="shared" si="145"/>
        <v>96494.231194576161</v>
      </c>
      <c r="L415" s="201">
        <f t="shared" si="145"/>
        <v>19642.497179597616</v>
      </c>
      <c r="M415" s="201">
        <f t="shared" si="145"/>
        <v>116136.72837417378</v>
      </c>
    </row>
    <row r="416" spans="1:13" ht="26.25">
      <c r="A416" s="199" t="s">
        <v>1193</v>
      </c>
      <c r="B416" s="200" t="s">
        <v>757</v>
      </c>
      <c r="C416" s="226" t="s">
        <v>660</v>
      </c>
      <c r="D416" s="202" t="s">
        <v>46</v>
      </c>
      <c r="E416" s="202" t="s">
        <v>53</v>
      </c>
      <c r="F416" s="203">
        <v>152.33000000000001</v>
      </c>
      <c r="G416" s="28">
        <f>VLOOKUP(B416,'03_COMPOSIÇÕES'!A:G,6,0)</f>
        <v>2.8112920000000003</v>
      </c>
      <c r="H416" s="28">
        <f>VLOOKUP(B416,'03_COMPOSIÇÕES'!A:G,7,0)</f>
        <v>1.8457234156799998</v>
      </c>
      <c r="I416" s="201">
        <f t="shared" ref="I416:I421" si="146">$F416*$G416</f>
        <v>428.24411036000009</v>
      </c>
      <c r="J416" s="201">
        <f t="shared" ref="J416:J421" si="147">$F416*$H416</f>
        <v>281.15904791053441</v>
      </c>
      <c r="K416" s="201">
        <f t="shared" ref="K416:K421" si="148">$I416*(1+BDI_MAT)</f>
        <v>497.23423653899613</v>
      </c>
      <c r="L416" s="201">
        <f t="shared" ref="L416:L421" si="149">$J416*(1+BDI_MDO)</f>
        <v>344.33548597603146</v>
      </c>
      <c r="M416" s="201">
        <f t="shared" ref="M416:M421" si="150">SUM(K416:L416)</f>
        <v>841.56972251502759</v>
      </c>
    </row>
    <row r="417" spans="1:13" ht="26.25">
      <c r="A417" s="199" t="s">
        <v>1194</v>
      </c>
      <c r="B417" s="200" t="s">
        <v>758</v>
      </c>
      <c r="C417" s="226" t="s">
        <v>661</v>
      </c>
      <c r="D417" s="202" t="s">
        <v>46</v>
      </c>
      <c r="E417" s="202" t="s">
        <v>53</v>
      </c>
      <c r="F417" s="203">
        <v>152.33000000000001</v>
      </c>
      <c r="G417" s="28">
        <f>VLOOKUP(B417,'03_COMPOSIÇÕES'!A:G,6,0)</f>
        <v>9.2150320000000008</v>
      </c>
      <c r="H417" s="28">
        <f>VLOOKUP(B417,'03_COMPOSIÇÕES'!A:G,7,0)</f>
        <v>4.2711505116800002</v>
      </c>
      <c r="I417" s="201">
        <f t="shared" si="146"/>
        <v>1403.7258245600003</v>
      </c>
      <c r="J417" s="201">
        <f t="shared" si="147"/>
        <v>650.62435744421452</v>
      </c>
      <c r="K417" s="201">
        <f t="shared" si="148"/>
        <v>1629.8660548966163</v>
      </c>
      <c r="L417" s="201">
        <f t="shared" si="149"/>
        <v>796.81965056192951</v>
      </c>
      <c r="M417" s="201">
        <f t="shared" si="150"/>
        <v>2426.6857054585457</v>
      </c>
    </row>
    <row r="418" spans="1:13" ht="26.25">
      <c r="A418" s="199" t="s">
        <v>1195</v>
      </c>
      <c r="B418" s="200" t="s">
        <v>759</v>
      </c>
      <c r="C418" s="226" t="s">
        <v>581</v>
      </c>
      <c r="D418" s="202" t="s">
        <v>46</v>
      </c>
      <c r="E418" s="202" t="s">
        <v>53</v>
      </c>
      <c r="F418" s="203">
        <v>152.33000000000001</v>
      </c>
      <c r="G418" s="28">
        <f>VLOOKUP(B418,'03_COMPOSIÇÕES'!A:G,6,0)</f>
        <v>17.349608</v>
      </c>
      <c r="H418" s="28">
        <f>VLOOKUP(B418,'03_COMPOSIÇÕES'!A:G,7,0)</f>
        <v>15.947962793639999</v>
      </c>
      <c r="I418" s="201">
        <f t="shared" si="146"/>
        <v>2642.8657866400004</v>
      </c>
      <c r="J418" s="201">
        <f t="shared" si="147"/>
        <v>2429.353172355181</v>
      </c>
      <c r="K418" s="201">
        <f t="shared" si="148"/>
        <v>3068.6314648677044</v>
      </c>
      <c r="L418" s="201">
        <f t="shared" si="149"/>
        <v>2975.2288301833901</v>
      </c>
      <c r="M418" s="201">
        <f t="shared" si="150"/>
        <v>6043.860295051094</v>
      </c>
    </row>
    <row r="419" spans="1:13" ht="39">
      <c r="A419" s="199" t="s">
        <v>1196</v>
      </c>
      <c r="B419" s="200" t="s">
        <v>760</v>
      </c>
      <c r="C419" s="226" t="s">
        <v>761</v>
      </c>
      <c r="D419" s="202" t="s">
        <v>46</v>
      </c>
      <c r="E419" s="202" t="s">
        <v>53</v>
      </c>
      <c r="F419" s="203">
        <v>17.64</v>
      </c>
      <c r="G419" s="28">
        <f>VLOOKUP(B419,'03_COMPOSIÇÕES'!A:G,6,0)</f>
        <v>363.28999999999996</v>
      </c>
      <c r="H419" s="28">
        <f>VLOOKUP(B419,'03_COMPOSIÇÕES'!A:G,7,0)</f>
        <v>56.459105100000002</v>
      </c>
      <c r="I419" s="201">
        <f t="shared" si="146"/>
        <v>6408.4355999999998</v>
      </c>
      <c r="J419" s="201">
        <f t="shared" si="147"/>
        <v>995.93861396400007</v>
      </c>
      <c r="K419" s="201">
        <f t="shared" si="148"/>
        <v>7440.83457516</v>
      </c>
      <c r="L419" s="201">
        <f t="shared" si="149"/>
        <v>1219.7260205217108</v>
      </c>
      <c r="M419" s="201">
        <f t="shared" si="150"/>
        <v>8660.5605956817108</v>
      </c>
    </row>
    <row r="420" spans="1:13" ht="39">
      <c r="A420" s="199" t="s">
        <v>1197</v>
      </c>
      <c r="B420" s="200" t="s">
        <v>762</v>
      </c>
      <c r="C420" s="226" t="s">
        <v>763</v>
      </c>
      <c r="D420" s="202" t="s">
        <v>46</v>
      </c>
      <c r="E420" s="202" t="s">
        <v>65</v>
      </c>
      <c r="F420" s="203">
        <v>122.01</v>
      </c>
      <c r="G420" s="28">
        <f>VLOOKUP(B420,'03_COMPOSIÇÕES'!A:G,6,0)</f>
        <v>472.71227899999997</v>
      </c>
      <c r="H420" s="28">
        <f>VLOOKUP(B420,'03_COMPOSIÇÕES'!A:G,7,0)</f>
        <v>57.513387862080002</v>
      </c>
      <c r="I420" s="201">
        <f t="shared" si="146"/>
        <v>57675.625160789998</v>
      </c>
      <c r="J420" s="201">
        <f t="shared" si="147"/>
        <v>7017.2084530523816</v>
      </c>
      <c r="K420" s="201">
        <f t="shared" si="148"/>
        <v>66967.168374193265</v>
      </c>
      <c r="L420" s="201">
        <f t="shared" si="149"/>
        <v>8593.9751924532502</v>
      </c>
      <c r="M420" s="201">
        <f t="shared" si="150"/>
        <v>75561.143566646511</v>
      </c>
    </row>
    <row r="421" spans="1:13" ht="26.25">
      <c r="A421" s="199" t="s">
        <v>1198</v>
      </c>
      <c r="B421" s="200" t="s">
        <v>764</v>
      </c>
      <c r="C421" s="226" t="s">
        <v>765</v>
      </c>
      <c r="D421" s="202" t="s">
        <v>46</v>
      </c>
      <c r="E421" s="202" t="s">
        <v>65</v>
      </c>
      <c r="F421" s="203">
        <v>81.099999999999994</v>
      </c>
      <c r="G421" s="28">
        <f>VLOOKUP(B421,'03_COMPOSIÇÕES'!A:G,6,0)</f>
        <v>179.370879</v>
      </c>
      <c r="H421" s="28">
        <f>VLOOKUP(B421,'03_COMPOSIÇÕES'!A:G,7,0)</f>
        <v>57.513387862080002</v>
      </c>
      <c r="I421" s="201">
        <f t="shared" si="146"/>
        <v>14546.978286899999</v>
      </c>
      <c r="J421" s="201">
        <f t="shared" si="147"/>
        <v>4664.3357556146875</v>
      </c>
      <c r="K421" s="201">
        <f t="shared" si="148"/>
        <v>16890.496488919591</v>
      </c>
      <c r="L421" s="201">
        <f t="shared" si="149"/>
        <v>5712.4119999013074</v>
      </c>
      <c r="M421" s="201">
        <f t="shared" si="150"/>
        <v>22602.908488820896</v>
      </c>
    </row>
    <row r="422" spans="1:13">
      <c r="A422" s="199"/>
      <c r="B422" s="200"/>
      <c r="C422" s="226"/>
      <c r="D422" s="202"/>
      <c r="E422" s="202"/>
      <c r="F422" s="203"/>
      <c r="G422" s="201"/>
      <c r="H422" s="201"/>
      <c r="I422" s="201"/>
      <c r="J422" s="201"/>
      <c r="K422" s="201"/>
      <c r="L422" s="201"/>
      <c r="M422" s="201"/>
    </row>
    <row r="423" spans="1:13">
      <c r="A423" s="200">
        <v>20</v>
      </c>
      <c r="B423" s="200"/>
      <c r="C423" s="226" t="s">
        <v>1108</v>
      </c>
      <c r="D423" s="202"/>
      <c r="E423" s="202"/>
      <c r="F423" s="203"/>
      <c r="G423" s="201"/>
      <c r="H423" s="201"/>
      <c r="I423" s="201">
        <f>SUBTOTAL(9,I424:I430)</f>
        <v>7856.5889918800003</v>
      </c>
      <c r="J423" s="201">
        <f>SUBTOTAL(9,J424:J430)</f>
        <v>10753.0576631476</v>
      </c>
      <c r="K423" s="201">
        <f>SUBTOTAL(9,K424:K430)</f>
        <v>9122.2854784718675</v>
      </c>
      <c r="L423" s="201">
        <f>SUBTOTAL(9,L424:L430)</f>
        <v>13169.269720056865</v>
      </c>
      <c r="M423" s="201">
        <f>SUBTOTAL(9,M424:M430)</f>
        <v>22291.555198528735</v>
      </c>
    </row>
    <row r="424" spans="1:13">
      <c r="A424" s="199" t="s">
        <v>6330</v>
      </c>
      <c r="B424" s="200" t="s">
        <v>463</v>
      </c>
      <c r="C424" s="226" t="s">
        <v>464</v>
      </c>
      <c r="D424" s="202" t="s">
        <v>46</v>
      </c>
      <c r="E424" s="202" t="s">
        <v>53</v>
      </c>
      <c r="F424" s="203">
        <v>446.87</v>
      </c>
      <c r="G424" s="28">
        <f>VLOOKUP(B424,'03_COMPOSIÇÕES'!A:G,6,0)</f>
        <v>1.8372999999999999</v>
      </c>
      <c r="H424" s="28">
        <f>VLOOKUP(B424,'03_COMPOSIÇÕES'!A:G,7,0)</f>
        <v>2.0587392000000002</v>
      </c>
      <c r="I424" s="201">
        <f t="shared" ref="I424:I430" si="151">$F424*$G424</f>
        <v>821.03425099999993</v>
      </c>
      <c r="J424" s="201">
        <f t="shared" ref="J424:J430" si="152">$F424*$H424</f>
        <v>919.98878630400009</v>
      </c>
      <c r="K424" s="201">
        <f t="shared" ref="K424:K430" si="153">$I424*(1+BDI_MAT)</f>
        <v>953.30286883609995</v>
      </c>
      <c r="L424" s="201">
        <f t="shared" ref="L424:L430" si="154">$J424*(1+BDI_MDO)</f>
        <v>1126.7102665865089</v>
      </c>
      <c r="M424" s="201">
        <f t="shared" ref="M424:M426" si="155">SUM(K424:L424)</f>
        <v>2080.0131354226087</v>
      </c>
    </row>
    <row r="425" spans="1:13">
      <c r="A425" s="199" t="s">
        <v>6331</v>
      </c>
      <c r="B425" s="200" t="s">
        <v>465</v>
      </c>
      <c r="C425" s="226" t="s">
        <v>466</v>
      </c>
      <c r="D425" s="202" t="s">
        <v>46</v>
      </c>
      <c r="E425" s="202" t="s">
        <v>23</v>
      </c>
      <c r="F425" s="203">
        <v>43</v>
      </c>
      <c r="G425" s="28">
        <f>VLOOKUP(B425,'03_COMPOSIÇÕES'!A:G,6,0)</f>
        <v>98.665000000000006</v>
      </c>
      <c r="H425" s="28">
        <f>VLOOKUP(B425,'03_COMPOSIÇÕES'!A:G,7,0)</f>
        <v>18.830928</v>
      </c>
      <c r="I425" s="201">
        <f t="shared" si="151"/>
        <v>4242.5950000000003</v>
      </c>
      <c r="J425" s="201">
        <f t="shared" si="152"/>
        <v>809.72990400000003</v>
      </c>
      <c r="K425" s="201">
        <f t="shared" si="153"/>
        <v>4926.0770545000005</v>
      </c>
      <c r="L425" s="201">
        <f t="shared" si="154"/>
        <v>991.6762134288</v>
      </c>
      <c r="M425" s="201">
        <f t="shared" si="155"/>
        <v>5917.7532679288006</v>
      </c>
    </row>
    <row r="426" spans="1:13" ht="39">
      <c r="A426" s="199" t="s">
        <v>6332</v>
      </c>
      <c r="B426" s="200" t="s">
        <v>1109</v>
      </c>
      <c r="C426" s="226" t="s">
        <v>6456</v>
      </c>
      <c r="D426" s="202" t="s">
        <v>1110</v>
      </c>
      <c r="E426" s="202" t="s">
        <v>53</v>
      </c>
      <c r="F426" s="203">
        <v>446.87</v>
      </c>
      <c r="G426" s="28">
        <f>VLOOKUP(B426,'03_COMPOSIÇÕES'!A:G,6,0)</f>
        <v>8.0000000000000002E-3</v>
      </c>
      <c r="H426" s="28">
        <f>VLOOKUP(B426,'03_COMPOSIÇÕES'!A:G,7,0)</f>
        <v>19.867100000000001</v>
      </c>
      <c r="I426" s="201">
        <f t="shared" si="151"/>
        <v>3.5749599999999999</v>
      </c>
      <c r="J426" s="201">
        <f t="shared" si="152"/>
        <v>8878.0109769999999</v>
      </c>
      <c r="K426" s="201">
        <f t="shared" si="153"/>
        <v>4.150886056</v>
      </c>
      <c r="L426" s="201">
        <f t="shared" si="154"/>
        <v>10872.900043531899</v>
      </c>
      <c r="M426" s="201">
        <f t="shared" si="155"/>
        <v>10877.0509295879</v>
      </c>
    </row>
    <row r="427" spans="1:13" ht="26.25">
      <c r="A427" s="199" t="s">
        <v>6333</v>
      </c>
      <c r="B427" s="200" t="s">
        <v>1111</v>
      </c>
      <c r="C427" s="226" t="s">
        <v>1112</v>
      </c>
      <c r="D427" s="202" t="s">
        <v>46</v>
      </c>
      <c r="E427" s="202" t="s">
        <v>23</v>
      </c>
      <c r="F427" s="203">
        <v>2</v>
      </c>
      <c r="G427" s="28">
        <f>VLOOKUP(B427,'03_COMPOSIÇÕES'!A:G,6,0)</f>
        <v>457.50389043999996</v>
      </c>
      <c r="H427" s="28">
        <f>VLOOKUP(B427,'03_COMPOSIÇÕES'!A:G,7,0)</f>
        <v>24.729439516799999</v>
      </c>
      <c r="I427" s="201">
        <f t="shared" si="151"/>
        <v>915.00778087999993</v>
      </c>
      <c r="J427" s="201">
        <f t="shared" si="152"/>
        <v>49.458879033599999</v>
      </c>
      <c r="K427" s="201">
        <f t="shared" si="153"/>
        <v>1062.4155343797679</v>
      </c>
      <c r="L427" s="201">
        <f t="shared" si="154"/>
        <v>60.572289152449912</v>
      </c>
      <c r="M427" s="201">
        <f t="shared" ref="M427:M430" si="156">SUM(K427:L427)</f>
        <v>1122.9878235322178</v>
      </c>
    </row>
    <row r="428" spans="1:13">
      <c r="A428" s="199" t="s">
        <v>6334</v>
      </c>
      <c r="B428" s="200" t="s">
        <v>104</v>
      </c>
      <c r="C428" s="226" t="s">
        <v>467</v>
      </c>
      <c r="D428" s="202" t="s">
        <v>46</v>
      </c>
      <c r="E428" s="202" t="s">
        <v>23</v>
      </c>
      <c r="F428" s="203">
        <v>1</v>
      </c>
      <c r="G428" s="28">
        <f>VLOOKUP(B428,'03_COMPOSIÇÕES'!A:G,6,0)</f>
        <v>560.19800000000009</v>
      </c>
      <c r="H428" s="28">
        <f>VLOOKUP(B428,'03_COMPOSIÇÕES'!A:G,7,0)</f>
        <v>14.705280000000002</v>
      </c>
      <c r="I428" s="201">
        <f t="shared" si="151"/>
        <v>560.19800000000009</v>
      </c>
      <c r="J428" s="201">
        <f t="shared" si="152"/>
        <v>14.705280000000002</v>
      </c>
      <c r="K428" s="201">
        <f t="shared" si="153"/>
        <v>650.44589780000013</v>
      </c>
      <c r="L428" s="201">
        <f t="shared" si="154"/>
        <v>18.009556416000002</v>
      </c>
      <c r="M428" s="201">
        <f t="shared" si="156"/>
        <v>668.45545421600013</v>
      </c>
    </row>
    <row r="429" spans="1:13" ht="26.25">
      <c r="A429" s="199" t="s">
        <v>6335</v>
      </c>
      <c r="B429" s="200" t="s">
        <v>468</v>
      </c>
      <c r="C429" s="226" t="s">
        <v>469</v>
      </c>
      <c r="D429" s="202" t="s">
        <v>46</v>
      </c>
      <c r="E429" s="202" t="s">
        <v>23</v>
      </c>
      <c r="F429" s="203">
        <v>3</v>
      </c>
      <c r="G429" s="28">
        <f>VLOOKUP(B429,'03_COMPOSIÇÕES'!A:G,6,0)</f>
        <v>196.30350000000001</v>
      </c>
      <c r="H429" s="28">
        <f>VLOOKUP(B429,'03_COMPOSIÇÕES'!A:G,7,0)</f>
        <v>18.637082159999999</v>
      </c>
      <c r="I429" s="201">
        <f t="shared" si="151"/>
        <v>588.91050000000007</v>
      </c>
      <c r="J429" s="201">
        <f t="shared" si="152"/>
        <v>55.911246479999996</v>
      </c>
      <c r="K429" s="201">
        <f t="shared" si="153"/>
        <v>683.78398155000014</v>
      </c>
      <c r="L429" s="201">
        <f t="shared" si="154"/>
        <v>68.474503564055993</v>
      </c>
      <c r="M429" s="201">
        <f t="shared" si="156"/>
        <v>752.25848511405616</v>
      </c>
    </row>
    <row r="430" spans="1:13" ht="26.25">
      <c r="A430" s="199" t="s">
        <v>6336</v>
      </c>
      <c r="B430" s="200" t="s">
        <v>1113</v>
      </c>
      <c r="C430" s="226" t="s">
        <v>1114</v>
      </c>
      <c r="D430" s="202" t="s">
        <v>46</v>
      </c>
      <c r="E430" s="202" t="s">
        <v>23</v>
      </c>
      <c r="F430" s="203">
        <v>11</v>
      </c>
      <c r="G430" s="28">
        <f>VLOOKUP(B430,'03_COMPOSIÇÕES'!A:G,6,0)</f>
        <v>65.933500000000009</v>
      </c>
      <c r="H430" s="28">
        <f>VLOOKUP(B430,'03_COMPOSIÇÕES'!A:G,7,0)</f>
        <v>2.2956900300000003</v>
      </c>
      <c r="I430" s="201">
        <f t="shared" si="151"/>
        <v>725.26850000000013</v>
      </c>
      <c r="J430" s="201">
        <f t="shared" si="152"/>
        <v>25.252590330000004</v>
      </c>
      <c r="K430" s="201">
        <f t="shared" si="153"/>
        <v>842.10925535000013</v>
      </c>
      <c r="L430" s="201">
        <f t="shared" si="154"/>
        <v>30.926847377151002</v>
      </c>
      <c r="M430" s="201">
        <f t="shared" si="156"/>
        <v>873.03610272715116</v>
      </c>
    </row>
    <row r="431" spans="1:13">
      <c r="A431" s="29"/>
      <c r="B431" s="30"/>
      <c r="C431" s="30"/>
      <c r="D431" s="31"/>
      <c r="E431" s="31"/>
      <c r="F431" s="32"/>
      <c r="G431" s="33"/>
      <c r="H431" s="34"/>
      <c r="I431" s="28"/>
      <c r="J431" s="28"/>
      <c r="K431" s="28"/>
      <c r="L431" s="28"/>
      <c r="M431" s="28"/>
    </row>
    <row r="432" spans="1:13" s="38" customFormat="1">
      <c r="A432" s="35"/>
      <c r="B432" s="188"/>
      <c r="C432" s="36"/>
      <c r="D432" s="36"/>
      <c r="E432" s="36"/>
      <c r="F432" s="36"/>
      <c r="G432" s="36"/>
      <c r="H432" s="37" t="s">
        <v>105</v>
      </c>
      <c r="I432" s="22">
        <f>SUBTOTAL(9,I7:I430)</f>
        <v>1178383.8469623579</v>
      </c>
      <c r="J432" s="22">
        <f>SUBTOTAL(9,J7:J430)</f>
        <v>415515.14974440489</v>
      </c>
      <c r="K432" s="22">
        <f>SUBTOTAL(9,K7:K430)</f>
        <v>1368221.4847079916</v>
      </c>
      <c r="L432" s="22">
        <f>SUBTOTAL(9,L7:L430)</f>
        <v>508881.40389197296</v>
      </c>
      <c r="M432" s="22">
        <f>SUBTOTAL(9,M7:M430)</f>
        <v>1877102.8885999662</v>
      </c>
    </row>
    <row r="433" spans="1:13" s="38" customFormat="1">
      <c r="A433" s="353" t="s">
        <v>106</v>
      </c>
      <c r="B433" s="353"/>
      <c r="C433" s="353"/>
      <c r="D433" s="353"/>
      <c r="E433" s="353"/>
      <c r="F433" s="353"/>
      <c r="G433" s="353"/>
      <c r="H433" s="353"/>
      <c r="I433" s="354">
        <f>I432+J432</f>
        <v>1593898.9967067628</v>
      </c>
      <c r="J433" s="354"/>
      <c r="K433" s="22"/>
      <c r="L433" s="22"/>
      <c r="M433" s="22"/>
    </row>
    <row r="434" spans="1:13" s="38" customFormat="1">
      <c r="A434" s="353" t="s">
        <v>107</v>
      </c>
      <c r="B434" s="353"/>
      <c r="C434" s="353"/>
      <c r="D434" s="353"/>
      <c r="E434" s="353"/>
      <c r="F434" s="353"/>
      <c r="G434" s="353"/>
      <c r="H434" s="353"/>
      <c r="I434" s="39">
        <f>'05_BDI'!C27</f>
        <v>0.16109999999999999</v>
      </c>
      <c r="J434" s="39">
        <f>'05_BDI'!D27</f>
        <v>0.22470000000000001</v>
      </c>
      <c r="K434" s="22"/>
      <c r="L434" s="22"/>
      <c r="M434" s="22"/>
    </row>
    <row r="435" spans="1:13" s="38" customFormat="1">
      <c r="A435" s="353" t="s">
        <v>108</v>
      </c>
      <c r="B435" s="353"/>
      <c r="C435" s="353"/>
      <c r="D435" s="353"/>
      <c r="E435" s="353"/>
      <c r="F435" s="353"/>
      <c r="G435" s="353"/>
      <c r="H435" s="353"/>
      <c r="I435" s="22">
        <f>I432*I434</f>
        <v>189837.63774563585</v>
      </c>
      <c r="J435" s="22">
        <f>J432*J434</f>
        <v>93366.254147567786</v>
      </c>
      <c r="K435" s="22"/>
      <c r="L435" s="22"/>
      <c r="M435" s="22"/>
    </row>
    <row r="436" spans="1:13" s="38" customFormat="1">
      <c r="A436" s="353" t="s">
        <v>109</v>
      </c>
      <c r="B436" s="353"/>
      <c r="C436" s="353"/>
      <c r="D436" s="353"/>
      <c r="E436" s="353"/>
      <c r="F436" s="353"/>
      <c r="G436" s="353"/>
      <c r="H436" s="353"/>
      <c r="I436" s="40">
        <f>I435+I432</f>
        <v>1368221.4847079937</v>
      </c>
      <c r="J436" s="40">
        <f>J435+J432</f>
        <v>508881.40389197267</v>
      </c>
      <c r="K436" s="22"/>
      <c r="L436" s="22"/>
      <c r="M436" s="22"/>
    </row>
    <row r="437" spans="1:13" s="38" customFormat="1">
      <c r="A437" s="353" t="s">
        <v>28</v>
      </c>
      <c r="B437" s="353"/>
      <c r="C437" s="353"/>
      <c r="D437" s="353"/>
      <c r="E437" s="353"/>
      <c r="F437" s="353"/>
      <c r="G437" s="353"/>
      <c r="H437" s="353"/>
      <c r="I437" s="354">
        <f>I436+J436</f>
        <v>1877102.8885999664</v>
      </c>
      <c r="J437" s="354"/>
      <c r="K437" s="22"/>
      <c r="L437" s="22"/>
      <c r="M437" s="22"/>
    </row>
    <row r="438" spans="1:13" s="47" customFormat="1" ht="14.25">
      <c r="A438" s="41"/>
      <c r="B438" s="42"/>
      <c r="C438" s="43"/>
      <c r="D438" s="44"/>
      <c r="E438" s="44"/>
      <c r="F438" s="45"/>
      <c r="G438" s="45"/>
      <c r="H438" s="45"/>
      <c r="I438" s="45"/>
      <c r="J438" s="45"/>
      <c r="K438" s="46"/>
      <c r="L438" s="46"/>
      <c r="M438" s="46"/>
    </row>
    <row r="439" spans="1:13" s="47" customFormat="1" ht="14.25">
      <c r="A439" s="41"/>
      <c r="B439" s="42"/>
      <c r="C439" s="43"/>
      <c r="D439" s="44"/>
      <c r="E439" s="44"/>
      <c r="F439" s="45"/>
      <c r="G439" s="45"/>
      <c r="H439" s="45"/>
      <c r="I439" s="45"/>
      <c r="J439" s="45"/>
      <c r="K439" s="48"/>
      <c r="L439" s="46"/>
      <c r="M439" s="46"/>
    </row>
    <row r="440" spans="1:13" s="47" customFormat="1" ht="14.25">
      <c r="A440" s="41"/>
      <c r="B440" s="42"/>
      <c r="C440" s="43"/>
      <c r="D440" s="44"/>
      <c r="E440" s="44"/>
      <c r="F440" s="45"/>
      <c r="G440" s="45"/>
      <c r="H440" s="45"/>
      <c r="I440" s="45"/>
      <c r="J440" s="45"/>
      <c r="K440" s="46"/>
      <c r="L440" s="46"/>
      <c r="M440" s="46"/>
    </row>
    <row r="441" spans="1:13" s="47" customFormat="1" ht="14.25">
      <c r="A441" s="41"/>
      <c r="B441" s="42"/>
      <c r="C441" s="43"/>
      <c r="D441" s="44"/>
      <c r="E441" s="44"/>
      <c r="F441" s="45"/>
      <c r="G441" s="45"/>
      <c r="H441" s="45"/>
      <c r="I441" s="45"/>
      <c r="J441" s="45"/>
      <c r="K441" s="46"/>
      <c r="L441" s="46"/>
      <c r="M441" s="46"/>
    </row>
    <row r="442" spans="1:13" s="47" customFormat="1" ht="14.25">
      <c r="A442" s="41"/>
      <c r="B442" s="42"/>
      <c r="C442" s="43"/>
      <c r="D442" s="44"/>
      <c r="E442" s="44"/>
      <c r="F442" s="45"/>
      <c r="G442" s="45"/>
      <c r="H442" s="45"/>
      <c r="I442" s="45"/>
      <c r="J442" s="45"/>
      <c r="K442" s="46"/>
      <c r="L442" s="46"/>
      <c r="M442" s="46"/>
    </row>
    <row r="443" spans="1:13" s="47" customFormat="1" ht="14.25">
      <c r="A443" s="41"/>
      <c r="B443" s="42"/>
      <c r="C443" s="43"/>
      <c r="D443" s="44"/>
      <c r="E443" s="44"/>
      <c r="F443" s="45"/>
      <c r="G443" s="45"/>
      <c r="H443" s="45"/>
      <c r="I443" s="45"/>
      <c r="J443" s="45"/>
      <c r="K443" s="46"/>
      <c r="L443" s="46"/>
      <c r="M443" s="46"/>
    </row>
    <row r="444" spans="1:13" s="47" customFormat="1" ht="14.25">
      <c r="A444" s="41"/>
      <c r="B444" s="42"/>
      <c r="C444" s="43"/>
      <c r="D444" s="44"/>
      <c r="E444" s="44"/>
      <c r="F444" s="45"/>
      <c r="G444" s="45"/>
      <c r="H444" s="45"/>
      <c r="I444" s="45"/>
      <c r="J444" s="45"/>
      <c r="K444" s="46"/>
      <c r="L444" s="46"/>
      <c r="M444" s="46"/>
    </row>
    <row r="445" spans="1:13" s="47" customFormat="1" ht="14.25">
      <c r="A445" s="41"/>
      <c r="B445" s="42"/>
      <c r="C445" s="43"/>
      <c r="D445" s="44"/>
      <c r="E445" s="44"/>
      <c r="F445" s="45"/>
      <c r="G445" s="45"/>
      <c r="H445" s="45"/>
      <c r="I445" s="45"/>
      <c r="J445" s="45"/>
      <c r="K445" s="46"/>
      <c r="L445" s="46"/>
      <c r="M445" s="46"/>
    </row>
    <row r="446" spans="1:13" s="47" customFormat="1">
      <c r="A446" s="41"/>
      <c r="B446" s="42"/>
      <c r="C446" s="43"/>
      <c r="D446" s="44"/>
      <c r="E446" s="44"/>
      <c r="F446" s="45"/>
      <c r="G446" s="45"/>
      <c r="H446" s="45"/>
      <c r="I446" s="45"/>
      <c r="J446" s="45"/>
      <c r="K446" s="46"/>
      <c r="L446" s="49"/>
      <c r="M446" s="46"/>
    </row>
    <row r="447" spans="1:13" s="47" customFormat="1">
      <c r="A447" s="41"/>
      <c r="B447" s="42"/>
      <c r="C447" s="43"/>
      <c r="D447" s="44"/>
      <c r="E447" s="44"/>
      <c r="F447" s="45"/>
      <c r="G447" s="45"/>
      <c r="H447" s="45"/>
      <c r="I447" s="45"/>
      <c r="J447" s="45"/>
      <c r="K447" s="46"/>
      <c r="L447" s="49"/>
      <c r="M447" s="46"/>
    </row>
    <row r="449" spans="19:19">
      <c r="S449" s="345"/>
    </row>
  </sheetData>
  <autoFilter ref="A6:M430" xr:uid="{00000000-0009-0000-0000-000001000000}"/>
  <mergeCells count="20">
    <mergeCell ref="M4:M5"/>
    <mergeCell ref="A433:H433"/>
    <mergeCell ref="I433:J433"/>
    <mergeCell ref="A434:H434"/>
    <mergeCell ref="A1:C3"/>
    <mergeCell ref="D1:J1"/>
    <mergeCell ref="D2:I3"/>
    <mergeCell ref="A4:A5"/>
    <mergeCell ref="B4:B5"/>
    <mergeCell ref="C4:C5"/>
    <mergeCell ref="D4:D5"/>
    <mergeCell ref="E4:E5"/>
    <mergeCell ref="F4:F5"/>
    <mergeCell ref="G4:H4"/>
    <mergeCell ref="I4:J4"/>
    <mergeCell ref="A435:H435"/>
    <mergeCell ref="A436:H436"/>
    <mergeCell ref="A437:H437"/>
    <mergeCell ref="I437:J437"/>
    <mergeCell ref="K4:L4"/>
  </mergeCells>
  <conditionalFormatting sqref="A7:AMC414 A415:M421 A422:AMC431">
    <cfRule type="expression" dxfId="5" priority="2">
      <formula>IF(AND($A7&lt;&gt;"",$B7=""),1,0)</formula>
    </cfRule>
  </conditionalFormatting>
  <conditionalFormatting sqref="N415:AMC421">
    <cfRule type="expression" dxfId="4" priority="44">
      <formula>IF(AND(#REF!&lt;&gt;"",#REF!=""),1,0)</formula>
    </cfRule>
  </conditionalFormatting>
  <printOptions horizontalCentered="1"/>
  <pageMargins left="0.23611111111111099" right="0.23611111111111099" top="0.74791666666666701" bottom="0.74791666666666701" header="0.51180555555555496" footer="0.51180555555555496"/>
  <pageSetup paperSize="9" scale="71" firstPageNumber="0"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558ED5"/>
    <pageSetUpPr fitToPage="1"/>
  </sheetPr>
  <dimension ref="A2:AMP112"/>
  <sheetViews>
    <sheetView view="pageBreakPreview" topLeftCell="A16" zoomScale="85" zoomScaleNormal="70" zoomScaleSheetLayoutView="85" zoomScalePageLayoutView="70" workbookViewId="0"/>
  </sheetViews>
  <sheetFormatPr defaultRowHeight="15"/>
  <cols>
    <col min="1" max="1" width="2.5703125" style="50" customWidth="1"/>
    <col min="2" max="2" width="8.7109375" style="51" customWidth="1"/>
    <col min="3" max="3" width="54.5703125" style="50" customWidth="1"/>
    <col min="4" max="4" width="20.28515625" style="50" customWidth="1"/>
    <col min="5" max="5" width="15.85546875" style="50" customWidth="1"/>
    <col min="6" max="6" width="6.85546875" style="50" customWidth="1"/>
    <col min="7" max="14" width="19.5703125" style="50" customWidth="1"/>
    <col min="15" max="15" width="18.28515625" style="50" hidden="1" customWidth="1"/>
    <col min="16" max="16" width="25.5703125" style="50" hidden="1" customWidth="1"/>
    <col min="17" max="17" width="25.5703125" style="50" customWidth="1"/>
    <col min="18" max="18" width="15.85546875" style="50" customWidth="1"/>
    <col min="19" max="19" width="14.42578125" style="50" customWidth="1"/>
    <col min="20" max="1030" width="8.7109375" style="50" customWidth="1"/>
  </cols>
  <sheetData>
    <row r="2" spans="1:24" ht="15.75" customHeight="1">
      <c r="B2" s="363" t="s">
        <v>110</v>
      </c>
      <c r="C2" s="363"/>
      <c r="D2" s="363"/>
      <c r="E2" s="363"/>
      <c r="F2" s="363"/>
      <c r="G2" s="364" t="s">
        <v>6467</v>
      </c>
      <c r="H2" s="364"/>
      <c r="I2" s="364"/>
      <c r="J2" s="364"/>
      <c r="K2" s="364"/>
      <c r="L2" s="364"/>
      <c r="M2" s="364"/>
      <c r="N2" s="364"/>
    </row>
    <row r="3" spans="1:24" ht="15" customHeight="1">
      <c r="B3" s="363"/>
      <c r="C3" s="363"/>
      <c r="D3" s="363"/>
      <c r="E3" s="363"/>
      <c r="F3" s="363"/>
      <c r="G3" s="365" t="str">
        <f>'01_SINTETICO'!D2</f>
        <v>OBRA: CONSTRUÇÃO NOVA SEDE DA VT DE GOIÁS</v>
      </c>
      <c r="H3" s="365"/>
      <c r="I3" s="365"/>
      <c r="J3" s="365"/>
      <c r="K3" s="365"/>
      <c r="L3" s="365"/>
      <c r="M3" s="365"/>
      <c r="N3" s="52">
        <f>'CAPA-DADOS'!E13</f>
        <v>45726</v>
      </c>
      <c r="O3" s="50" t="s">
        <v>111</v>
      </c>
      <c r="P3" s="53"/>
      <c r="Q3" s="53"/>
    </row>
    <row r="4" spans="1:24" ht="33" customHeight="1">
      <c r="B4" s="363"/>
      <c r="C4" s="363"/>
      <c r="D4" s="363"/>
      <c r="E4" s="363"/>
      <c r="F4" s="363"/>
      <c r="G4" s="365"/>
      <c r="H4" s="365"/>
      <c r="I4" s="365"/>
      <c r="J4" s="365"/>
      <c r="K4" s="365"/>
      <c r="L4" s="365"/>
      <c r="M4" s="365"/>
      <c r="N4" s="54" t="str">
        <f>'01_SINTETICO'!J3</f>
        <v>SINAPI-JANEIRO-2025-NDES</v>
      </c>
      <c r="O4" s="50" t="s">
        <v>112</v>
      </c>
    </row>
    <row r="5" spans="1:24" s="55" customFormat="1">
      <c r="B5" s="56"/>
      <c r="C5" s="56"/>
      <c r="D5" s="57"/>
      <c r="E5" s="57"/>
      <c r="F5" s="58"/>
      <c r="G5" s="59"/>
      <c r="H5" s="59"/>
      <c r="I5" s="59"/>
      <c r="J5" s="59"/>
      <c r="K5" s="59"/>
      <c r="L5" s="59"/>
      <c r="M5" s="59"/>
      <c r="N5" s="59"/>
      <c r="O5" s="57"/>
      <c r="P5" s="60"/>
    </row>
    <row r="6" spans="1:24" s="55" customFormat="1" ht="15" customHeight="1">
      <c r="B6" s="366" t="s">
        <v>19</v>
      </c>
      <c r="C6" s="367" t="s">
        <v>113</v>
      </c>
      <c r="D6" s="367"/>
      <c r="E6" s="367"/>
      <c r="F6" s="367"/>
      <c r="G6" s="368" t="s">
        <v>114</v>
      </c>
      <c r="H6" s="368"/>
      <c r="I6" s="368"/>
      <c r="J6" s="368"/>
      <c r="K6" s="368"/>
      <c r="L6" s="368"/>
      <c r="M6" s="368"/>
      <c r="N6" s="368"/>
      <c r="O6" s="61"/>
      <c r="P6" s="62"/>
    </row>
    <row r="7" spans="1:24" s="55" customFormat="1">
      <c r="A7" s="63"/>
      <c r="B7" s="366"/>
      <c r="C7" s="367"/>
      <c r="D7" s="367"/>
      <c r="E7" s="367"/>
      <c r="F7" s="367"/>
      <c r="G7" s="64">
        <v>1</v>
      </c>
      <c r="H7" s="64">
        <v>2</v>
      </c>
      <c r="I7" s="64">
        <v>3</v>
      </c>
      <c r="J7" s="64">
        <v>4</v>
      </c>
      <c r="K7" s="64">
        <v>5</v>
      </c>
      <c r="L7" s="64">
        <v>6</v>
      </c>
      <c r="M7" s="64">
        <v>7</v>
      </c>
      <c r="N7" s="64">
        <v>8</v>
      </c>
      <c r="O7" s="65"/>
      <c r="P7" s="63"/>
      <c r="Q7" s="63"/>
    </row>
    <row r="8" spans="1:24" s="55" customFormat="1" ht="15" customHeight="1">
      <c r="A8" s="63"/>
      <c r="B8" s="366"/>
      <c r="C8" s="367"/>
      <c r="D8" s="367"/>
      <c r="E8" s="367"/>
      <c r="F8" s="367"/>
      <c r="G8" s="228">
        <v>1</v>
      </c>
      <c r="H8" s="228">
        <v>2</v>
      </c>
      <c r="I8" s="228">
        <v>3</v>
      </c>
      <c r="J8" s="228">
        <v>4</v>
      </c>
      <c r="K8" s="228">
        <v>5</v>
      </c>
      <c r="L8" s="228">
        <v>6</v>
      </c>
      <c r="M8" s="228">
        <v>7</v>
      </c>
      <c r="N8" s="228">
        <v>8</v>
      </c>
      <c r="O8" s="361" t="s">
        <v>115</v>
      </c>
      <c r="P8" s="361"/>
      <c r="Q8" s="63"/>
    </row>
    <row r="9" spans="1:24" s="55" customFormat="1">
      <c r="A9" s="63"/>
      <c r="B9" s="66"/>
      <c r="C9" s="67"/>
      <c r="D9" s="68"/>
      <c r="E9" s="68"/>
      <c r="F9" s="69"/>
      <c r="G9" s="70"/>
      <c r="H9" s="70"/>
      <c r="I9" s="70"/>
      <c r="J9" s="70"/>
      <c r="K9" s="70"/>
      <c r="L9" s="70"/>
      <c r="M9" s="70"/>
      <c r="N9" s="70"/>
      <c r="O9" s="71"/>
      <c r="P9" s="72"/>
      <c r="Q9" s="63"/>
    </row>
    <row r="10" spans="1:24" s="55" customFormat="1">
      <c r="B10" s="73">
        <v>1</v>
      </c>
      <c r="C10" s="74" t="str">
        <f>VLOOKUP($B10,'01_SINTETICO'!A:M,3,0)</f>
        <v>ADMINISTRAÇÃO LOCAL</v>
      </c>
      <c r="D10" s="75">
        <f>VLOOKUP($B10,'01_SINTETICO'!A:M,13,0)</f>
        <v>117109.52878104332</v>
      </c>
      <c r="E10" s="76">
        <f>D10/$D$50</f>
        <v>6.2388444177606736E-2</v>
      </c>
      <c r="F10" s="77" t="s">
        <v>116</v>
      </c>
      <c r="G10" s="78">
        <f>(G13+G15+G17+G19+G21+G23+G25+G27+G29+G31+G33+G35+G37+G39+G41+G43+G45+G47+G49)/($D$50-$D$10)</f>
        <v>4.8770373447482189E-2</v>
      </c>
      <c r="H10" s="78">
        <f t="shared" ref="H10:N10" si="0">(H13+H15+H17+H19+H21+H23+H25+H27+H29+H31+H33+H35+H37+H39+H41+H43+H45+H47+H49)/($D$50-$D$10)</f>
        <v>0.12339681305778125</v>
      </c>
      <c r="I10" s="78">
        <f t="shared" si="0"/>
        <v>0.15977930378900326</v>
      </c>
      <c r="J10" s="78">
        <f t="shared" si="0"/>
        <v>0.19257483862846231</v>
      </c>
      <c r="K10" s="78">
        <f t="shared" si="0"/>
        <v>0.1889385147497557</v>
      </c>
      <c r="L10" s="78">
        <f t="shared" si="0"/>
        <v>0.11700229960714938</v>
      </c>
      <c r="M10" s="78">
        <f t="shared" si="0"/>
        <v>8.6830590061069551E-2</v>
      </c>
      <c r="N10" s="78">
        <f t="shared" si="0"/>
        <v>8.2707266659296216E-2</v>
      </c>
      <c r="O10" s="58">
        <f t="shared" ref="O10:O51" si="1">SUM(G10:N10)</f>
        <v>0.99999999999999989</v>
      </c>
      <c r="P10" s="79" t="b">
        <f>O10=1</f>
        <v>1</v>
      </c>
      <c r="R10" s="141">
        <f>SUM(G10:N10)</f>
        <v>0.99999999999999989</v>
      </c>
    </row>
    <row r="11" spans="1:24" s="55" customFormat="1">
      <c r="B11" s="80"/>
      <c r="C11" s="81" t="s">
        <v>117</v>
      </c>
      <c r="D11" s="82"/>
      <c r="E11" s="82"/>
      <c r="F11" s="83" t="s">
        <v>118</v>
      </c>
      <c r="G11" s="84">
        <f t="shared" ref="G11:L11" si="2">G10*$D10</f>
        <v>5711.4754529101465</v>
      </c>
      <c r="H11" s="84">
        <f t="shared" si="2"/>
        <v>14450.942630279254</v>
      </c>
      <c r="I11" s="84">
        <f t="shared" si="2"/>
        <v>18711.678975693343</v>
      </c>
      <c r="J11" s="84">
        <f t="shared" si="2"/>
        <v>22552.348606864682</v>
      </c>
      <c r="K11" s="84">
        <f t="shared" si="2"/>
        <v>22126.500430934095</v>
      </c>
      <c r="L11" s="84">
        <f t="shared" si="2"/>
        <v>13702.084173291714</v>
      </c>
      <c r="M11" s="84">
        <f>M10*$D10</f>
        <v>10168.689485831799</v>
      </c>
      <c r="N11" s="84">
        <f t="shared" ref="N11" si="3">N10*$D10</f>
        <v>9685.8090252382754</v>
      </c>
      <c r="O11" s="57">
        <f t="shared" si="1"/>
        <v>117109.52878104331</v>
      </c>
      <c r="P11" s="60" t="b">
        <f>O11-D10&lt;0.00001</f>
        <v>1</v>
      </c>
    </row>
    <row r="12" spans="1:24" s="55" customFormat="1">
      <c r="B12" s="73">
        <v>2</v>
      </c>
      <c r="C12" s="85" t="str">
        <f>VLOOKUP($B12,'01_SINTETICO'!A:M,3,0)</f>
        <v>CANTEIRO DE OBRAS</v>
      </c>
      <c r="D12" s="75">
        <f>VLOOKUP($B12,'01_SINTETICO'!A:M,13,0)</f>
        <v>39279.858507306606</v>
      </c>
      <c r="E12" s="76">
        <f>D12/$D$50</f>
        <v>2.0925788749173696E-2</v>
      </c>
      <c r="F12" s="77" t="s">
        <v>116</v>
      </c>
      <c r="G12" s="86">
        <v>0.125</v>
      </c>
      <c r="H12" s="86">
        <v>0.125</v>
      </c>
      <c r="I12" s="86">
        <v>0.125</v>
      </c>
      <c r="J12" s="86">
        <v>0.125</v>
      </c>
      <c r="K12" s="86">
        <v>0.125</v>
      </c>
      <c r="L12" s="86">
        <v>0.125</v>
      </c>
      <c r="M12" s="86">
        <v>0.125</v>
      </c>
      <c r="N12" s="86">
        <v>0.125</v>
      </c>
      <c r="O12" s="58">
        <f t="shared" si="1"/>
        <v>1</v>
      </c>
      <c r="P12" s="79" t="b">
        <f>O12=1</f>
        <v>1</v>
      </c>
      <c r="R12" s="141">
        <f t="shared" ref="R12" si="4">SUM(G12:N12)</f>
        <v>1</v>
      </c>
    </row>
    <row r="13" spans="1:24" s="55" customFormat="1">
      <c r="B13" s="80"/>
      <c r="C13" s="81"/>
      <c r="D13" s="82"/>
      <c r="E13" s="82"/>
      <c r="F13" s="83" t="s">
        <v>118</v>
      </c>
      <c r="G13" s="84">
        <f t="shared" ref="G13" si="5">G12*$D12</f>
        <v>4909.9823134133258</v>
      </c>
      <c r="H13" s="84">
        <f t="shared" ref="H13" si="6">H12*$D12</f>
        <v>4909.9823134133258</v>
      </c>
      <c r="I13" s="84">
        <f t="shared" ref="I13" si="7">I12*$D12</f>
        <v>4909.9823134133258</v>
      </c>
      <c r="J13" s="84">
        <f t="shared" ref="J13" si="8">J12*$D12</f>
        <v>4909.9823134133258</v>
      </c>
      <c r="K13" s="84">
        <f t="shared" ref="K13" si="9">K12*$D12</f>
        <v>4909.9823134133258</v>
      </c>
      <c r="L13" s="84">
        <f t="shared" ref="L13" si="10">L12*$D12</f>
        <v>4909.9823134133258</v>
      </c>
      <c r="M13" s="84">
        <f t="shared" ref="M13" si="11">M12*$D12</f>
        <v>4909.9823134133258</v>
      </c>
      <c r="N13" s="84">
        <f t="shared" ref="N13" si="12">N12*$D12</f>
        <v>4909.9823134133258</v>
      </c>
      <c r="O13" s="57">
        <f t="shared" si="1"/>
        <v>39279.858507306606</v>
      </c>
      <c r="P13" s="60" t="b">
        <f>O13=D12</f>
        <v>1</v>
      </c>
      <c r="X13" s="55">
        <f>100/8</f>
        <v>12.5</v>
      </c>
    </row>
    <row r="14" spans="1:24" s="55" customFormat="1">
      <c r="B14" s="73">
        <v>3</v>
      </c>
      <c r="C14" s="85" t="str">
        <f>VLOOKUP($B14,'01_SINTETICO'!A:M,3,0)</f>
        <v>REMOÇÕES E LIMPEZA DO TERRENO</v>
      </c>
      <c r="D14" s="75">
        <f>VLOOKUP($B14,'01_SINTETICO'!A:M,13,0)</f>
        <v>19304.512282045162</v>
      </c>
      <c r="E14" s="76">
        <f>D14/$D$50</f>
        <v>1.0284205729630198E-2</v>
      </c>
      <c r="F14" s="77" t="s">
        <v>116</v>
      </c>
      <c r="G14" s="86">
        <v>1</v>
      </c>
      <c r="H14" s="229">
        <v>0</v>
      </c>
      <c r="I14" s="229">
        <v>0</v>
      </c>
      <c r="J14" s="229">
        <v>0</v>
      </c>
      <c r="K14" s="229">
        <v>0</v>
      </c>
      <c r="L14" s="229">
        <v>0</v>
      </c>
      <c r="M14" s="229">
        <v>0</v>
      </c>
      <c r="N14" s="229">
        <v>0</v>
      </c>
      <c r="O14" s="58">
        <f t="shared" si="1"/>
        <v>1</v>
      </c>
      <c r="P14" s="79" t="b">
        <f>O14=1</f>
        <v>1</v>
      </c>
      <c r="R14" s="141">
        <f t="shared" ref="R14" si="13">SUM(G14:N14)</f>
        <v>1</v>
      </c>
    </row>
    <row r="15" spans="1:24" s="55" customFormat="1">
      <c r="B15" s="80"/>
      <c r="C15" s="81"/>
      <c r="D15" s="82"/>
      <c r="E15" s="82"/>
      <c r="F15" s="83" t="s">
        <v>118</v>
      </c>
      <c r="G15" s="84">
        <f t="shared" ref="G15" si="14">G14*$D14</f>
        <v>19304.512282045162</v>
      </c>
      <c r="H15" s="84">
        <f t="shared" ref="H15" si="15">H14*$D14</f>
        <v>0</v>
      </c>
      <c r="I15" s="84">
        <f t="shared" ref="I15" si="16">I14*$D14</f>
        <v>0</v>
      </c>
      <c r="J15" s="84">
        <f t="shared" ref="J15" si="17">J14*$D14</f>
        <v>0</v>
      </c>
      <c r="K15" s="84">
        <f t="shared" ref="K15" si="18">K14*$D14</f>
        <v>0</v>
      </c>
      <c r="L15" s="84">
        <f t="shared" ref="L15" si="19">L14*$D14</f>
        <v>0</v>
      </c>
      <c r="M15" s="84">
        <f t="shared" ref="M15" si="20">M14*$D14</f>
        <v>0</v>
      </c>
      <c r="N15" s="84">
        <f t="shared" ref="N15" si="21">N14*$D14</f>
        <v>0</v>
      </c>
      <c r="O15" s="57">
        <f t="shared" si="1"/>
        <v>19304.512282045162</v>
      </c>
      <c r="P15" s="60" t="b">
        <f>O15=D14</f>
        <v>1</v>
      </c>
    </row>
    <row r="16" spans="1:24" s="55" customFormat="1">
      <c r="B16" s="73">
        <v>4</v>
      </c>
      <c r="C16" s="85" t="str">
        <f>VLOOKUP($B16,'01_SINTETICO'!A:M,3,0)</f>
        <v>MOVIMENTO DE TERRA</v>
      </c>
      <c r="D16" s="75">
        <f>VLOOKUP($B16,'01_SINTETICO'!A:M,13,0)</f>
        <v>26243.107279482811</v>
      </c>
      <c r="E16" s="76">
        <f>D16/$D$50</f>
        <v>1.3980644022691901E-2</v>
      </c>
      <c r="F16" s="77" t="s">
        <v>116</v>
      </c>
      <c r="G16" s="86">
        <v>1</v>
      </c>
      <c r="H16" s="229">
        <v>0</v>
      </c>
      <c r="I16" s="229">
        <v>0</v>
      </c>
      <c r="J16" s="229">
        <v>0</v>
      </c>
      <c r="K16" s="229">
        <v>0</v>
      </c>
      <c r="L16" s="229">
        <v>0</v>
      </c>
      <c r="M16" s="229">
        <v>0</v>
      </c>
      <c r="N16" s="229">
        <v>0</v>
      </c>
      <c r="O16" s="58">
        <f t="shared" si="1"/>
        <v>1</v>
      </c>
      <c r="P16" s="79" t="b">
        <f>O16=1</f>
        <v>1</v>
      </c>
      <c r="R16" s="141">
        <f t="shared" ref="R16" si="22">SUM(G16:N16)</f>
        <v>1</v>
      </c>
    </row>
    <row r="17" spans="2:18" s="55" customFormat="1">
      <c r="B17" s="80"/>
      <c r="C17" s="81"/>
      <c r="D17" s="82"/>
      <c r="E17" s="82"/>
      <c r="F17" s="83" t="s">
        <v>118</v>
      </c>
      <c r="G17" s="84">
        <f>G16*$D16</f>
        <v>26243.107279482811</v>
      </c>
      <c r="H17" s="84">
        <f t="shared" ref="H17" si="23">H16*$D16</f>
        <v>0</v>
      </c>
      <c r="I17" s="84">
        <f t="shared" ref="I17" si="24">I16*$D16</f>
        <v>0</v>
      </c>
      <c r="J17" s="84">
        <f t="shared" ref="J17" si="25">J16*$D16</f>
        <v>0</v>
      </c>
      <c r="K17" s="84">
        <f t="shared" ref="K17" si="26">K16*$D16</f>
        <v>0</v>
      </c>
      <c r="L17" s="84">
        <f t="shared" ref="L17" si="27">L16*$D16</f>
        <v>0</v>
      </c>
      <c r="M17" s="84">
        <f t="shared" ref="M17" si="28">M16*$D16</f>
        <v>0</v>
      </c>
      <c r="N17" s="84">
        <f t="shared" ref="N17" si="29">N16*$D16</f>
        <v>0</v>
      </c>
      <c r="O17" s="57">
        <f t="shared" si="1"/>
        <v>26243.107279482811</v>
      </c>
      <c r="P17" s="60" t="b">
        <f>O17=D16</f>
        <v>1</v>
      </c>
    </row>
    <row r="18" spans="2:18" s="55" customFormat="1">
      <c r="B18" s="73">
        <v>5</v>
      </c>
      <c r="C18" s="85" t="str">
        <f>VLOOKUP($B18,'01_SINTETICO'!A:M,3,0)</f>
        <v>ESTRUTURAS</v>
      </c>
      <c r="D18" s="75">
        <f>VLOOKUP($B18,'01_SINTETICO'!A:M,13,0)</f>
        <v>353779.31548516429</v>
      </c>
      <c r="E18" s="76">
        <f>D18/$D$50</f>
        <v>0.18847092380164096</v>
      </c>
      <c r="F18" s="77" t="s">
        <v>116</v>
      </c>
      <c r="G18" s="86">
        <v>0.1</v>
      </c>
      <c r="H18" s="86">
        <v>0.6</v>
      </c>
      <c r="I18" s="86">
        <v>0.2</v>
      </c>
      <c r="J18" s="86">
        <v>0.1</v>
      </c>
      <c r="K18" s="229">
        <v>0</v>
      </c>
      <c r="L18" s="229">
        <v>0</v>
      </c>
      <c r="M18" s="229">
        <v>0</v>
      </c>
      <c r="N18" s="229">
        <v>0</v>
      </c>
      <c r="O18" s="58">
        <f t="shared" si="1"/>
        <v>0.99999999999999989</v>
      </c>
      <c r="P18" s="79" t="b">
        <f>O18=1</f>
        <v>1</v>
      </c>
      <c r="R18" s="141">
        <f t="shared" ref="R18" si="30">SUM(G18:N18)</f>
        <v>0.99999999999999989</v>
      </c>
    </row>
    <row r="19" spans="2:18" s="55" customFormat="1">
      <c r="B19" s="80"/>
      <c r="C19" s="81"/>
      <c r="D19" s="82"/>
      <c r="E19" s="82"/>
      <c r="F19" s="83" t="s">
        <v>118</v>
      </c>
      <c r="G19" s="84">
        <f t="shared" ref="G19" si="31">G18*$D18</f>
        <v>35377.931548516433</v>
      </c>
      <c r="H19" s="84">
        <f t="shared" ref="H19" si="32">H18*$D18</f>
        <v>212267.58929109856</v>
      </c>
      <c r="I19" s="84">
        <f t="shared" ref="I19" si="33">I18*$D18</f>
        <v>70755.863097032867</v>
      </c>
      <c r="J19" s="84">
        <f t="shared" ref="J19:N21" si="34">J18*$D18</f>
        <v>35377.931548516433</v>
      </c>
      <c r="K19" s="84">
        <f t="shared" si="34"/>
        <v>0</v>
      </c>
      <c r="L19" s="84">
        <f t="shared" si="34"/>
        <v>0</v>
      </c>
      <c r="M19" s="84">
        <f t="shared" ref="M19" si="35">M18*$D18</f>
        <v>0</v>
      </c>
      <c r="N19" s="84">
        <f t="shared" ref="N19" si="36">N18*$D18</f>
        <v>0</v>
      </c>
      <c r="O19" s="57">
        <f t="shared" si="1"/>
        <v>353779.31548516429</v>
      </c>
      <c r="P19" s="60" t="b">
        <f>O19=D18</f>
        <v>1</v>
      </c>
    </row>
    <row r="20" spans="2:18" s="55" customFormat="1">
      <c r="B20" s="73">
        <v>6</v>
      </c>
      <c r="C20" s="85" t="str">
        <f>VLOOKUP($B20,'01_SINTETICO'!A:M,3,0)</f>
        <v>ALVENARIA E REVESTIMENTO</v>
      </c>
      <c r="D20" s="75">
        <f>VLOOKUP($B20,'01_SINTETICO'!A:M,13,0)</f>
        <v>216048.68397013875</v>
      </c>
      <c r="E20" s="76">
        <f>D20/$D$50</f>
        <v>0.11509687896292053</v>
      </c>
      <c r="F20" s="77" t="s">
        <v>116</v>
      </c>
      <c r="G20" s="229">
        <v>0</v>
      </c>
      <c r="H20" s="229">
        <v>0</v>
      </c>
      <c r="I20" s="86">
        <v>0.35</v>
      </c>
      <c r="J20" s="86">
        <v>0.5</v>
      </c>
      <c r="K20" s="86">
        <v>0.15</v>
      </c>
      <c r="L20" s="229">
        <v>0</v>
      </c>
      <c r="M20" s="229">
        <v>0</v>
      </c>
      <c r="N20" s="229">
        <v>0</v>
      </c>
      <c r="O20" s="58">
        <f t="shared" si="1"/>
        <v>1</v>
      </c>
      <c r="P20" s="79" t="b">
        <f>O20=1</f>
        <v>1</v>
      </c>
      <c r="R20" s="141">
        <f t="shared" ref="R20" si="37">SUM(G20:N20)</f>
        <v>1</v>
      </c>
    </row>
    <row r="21" spans="2:18" s="55" customFormat="1">
      <c r="B21" s="80"/>
      <c r="C21" s="81"/>
      <c r="D21" s="82"/>
      <c r="E21" s="82"/>
      <c r="F21" s="83" t="s">
        <v>118</v>
      </c>
      <c r="G21" s="84">
        <f t="shared" ref="G21:N37" si="38">G20*$D20</f>
        <v>0</v>
      </c>
      <c r="H21" s="84">
        <f t="shared" ref="H21" si="39">H20*$D20</f>
        <v>0</v>
      </c>
      <c r="I21" s="84">
        <f t="shared" ref="I21" si="40">I20*$D20</f>
        <v>75617.039389548561</v>
      </c>
      <c r="J21" s="84">
        <f t="shared" ref="J21" si="41">J20*$D20</f>
        <v>108024.34198506938</v>
      </c>
      <c r="K21" s="84">
        <f t="shared" si="34"/>
        <v>32407.30259552081</v>
      </c>
      <c r="L21" s="84">
        <f t="shared" si="34"/>
        <v>0</v>
      </c>
      <c r="M21" s="84">
        <f t="shared" si="34"/>
        <v>0</v>
      </c>
      <c r="N21" s="84">
        <f t="shared" si="34"/>
        <v>0</v>
      </c>
      <c r="O21" s="57">
        <f t="shared" si="1"/>
        <v>216048.68397013872</v>
      </c>
      <c r="P21" s="60" t="b">
        <f>O21=D20</f>
        <v>1</v>
      </c>
    </row>
    <row r="22" spans="2:18" s="55" customFormat="1">
      <c r="B22" s="73">
        <v>7</v>
      </c>
      <c r="C22" s="85" t="str">
        <f>VLOOKUP($B22,'01_SINTETICO'!A:M,3,0)</f>
        <v>PORTAS, JANELAS E ESQUADRIAS</v>
      </c>
      <c r="D22" s="75">
        <f>VLOOKUP($B22,'01_SINTETICO'!A:M,13,0)</f>
        <v>101152.19323074585</v>
      </c>
      <c r="E22" s="76">
        <f t="shared" ref="E22" si="42">D22/$D$50</f>
        <v>5.3887399484100762E-2</v>
      </c>
      <c r="F22" s="77" t="s">
        <v>116</v>
      </c>
      <c r="G22" s="229">
        <v>0</v>
      </c>
      <c r="H22" s="229">
        <v>0</v>
      </c>
      <c r="I22" s="229">
        <v>0</v>
      </c>
      <c r="J22" s="229">
        <v>0</v>
      </c>
      <c r="K22" s="86">
        <v>0.7</v>
      </c>
      <c r="L22" s="86">
        <v>0.2</v>
      </c>
      <c r="M22" s="86">
        <v>0.1</v>
      </c>
      <c r="N22" s="229">
        <v>0</v>
      </c>
      <c r="O22" s="58">
        <f t="shared" ref="O22:O37" si="43">SUM(G22:N22)</f>
        <v>0.99999999999999989</v>
      </c>
      <c r="P22" s="79" t="b">
        <f t="shared" ref="P22" si="44">O22=1</f>
        <v>1</v>
      </c>
      <c r="R22" s="141">
        <f t="shared" ref="R22" si="45">SUM(G22:N22)</f>
        <v>0.99999999999999989</v>
      </c>
    </row>
    <row r="23" spans="2:18" s="55" customFormat="1">
      <c r="B23" s="80"/>
      <c r="C23" s="81"/>
      <c r="D23" s="82"/>
      <c r="E23" s="82"/>
      <c r="F23" s="83" t="s">
        <v>118</v>
      </c>
      <c r="G23" s="84">
        <f t="shared" si="38"/>
        <v>0</v>
      </c>
      <c r="H23" s="84">
        <f t="shared" si="38"/>
        <v>0</v>
      </c>
      <c r="I23" s="84">
        <f t="shared" si="38"/>
        <v>0</v>
      </c>
      <c r="J23" s="84">
        <f t="shared" si="38"/>
        <v>0</v>
      </c>
      <c r="K23" s="84">
        <f t="shared" ref="K23:K25" si="46">K22*$D22</f>
        <v>70806.535261522091</v>
      </c>
      <c r="L23" s="84">
        <f t="shared" si="38"/>
        <v>20230.43864614917</v>
      </c>
      <c r="M23" s="84">
        <f t="shared" ref="M23:N23" si="47">M22*$D22</f>
        <v>10115.219323074585</v>
      </c>
      <c r="N23" s="84">
        <f t="shared" si="47"/>
        <v>0</v>
      </c>
      <c r="O23" s="57">
        <f t="shared" si="43"/>
        <v>101152.19323074585</v>
      </c>
      <c r="P23" s="60" t="b">
        <f t="shared" ref="P23" si="48">O23=D22</f>
        <v>1</v>
      </c>
    </row>
    <row r="24" spans="2:18" s="55" customFormat="1">
      <c r="B24" s="73">
        <v>8</v>
      </c>
      <c r="C24" s="85" t="str">
        <f>VLOOKUP($B24,'01_SINTETICO'!A:M,3,0)</f>
        <v>PISOS E IMPERMEABILIZAÇÕES</v>
      </c>
      <c r="D24" s="75">
        <f>VLOOKUP($B24,'01_SINTETICO'!A:M,13,0)</f>
        <v>195054.70247671776</v>
      </c>
      <c r="E24" s="76">
        <f t="shared" ref="E24" si="49">D24/$D$50</f>
        <v>0.1039126324195255</v>
      </c>
      <c r="F24" s="77" t="s">
        <v>116</v>
      </c>
      <c r="G24" s="229">
        <v>0</v>
      </c>
      <c r="H24" s="229">
        <v>0</v>
      </c>
      <c r="I24" s="86">
        <v>0.25</v>
      </c>
      <c r="J24" s="86">
        <v>0.25</v>
      </c>
      <c r="K24" s="86">
        <v>0.4</v>
      </c>
      <c r="L24" s="229">
        <v>0</v>
      </c>
      <c r="M24" s="86">
        <v>0.1</v>
      </c>
      <c r="N24" s="229">
        <v>0</v>
      </c>
      <c r="O24" s="58">
        <f t="shared" si="43"/>
        <v>1</v>
      </c>
      <c r="P24" s="79" t="b">
        <f t="shared" ref="P24" si="50">O24=1</f>
        <v>1</v>
      </c>
      <c r="R24" s="141">
        <f t="shared" ref="R24" si="51">SUM(G24:N24)</f>
        <v>1</v>
      </c>
    </row>
    <row r="25" spans="2:18" s="55" customFormat="1">
      <c r="B25" s="80"/>
      <c r="C25" s="81"/>
      <c r="D25" s="82"/>
      <c r="E25" s="82"/>
      <c r="F25" s="83" t="s">
        <v>118</v>
      </c>
      <c r="G25" s="84">
        <f t="shared" si="38"/>
        <v>0</v>
      </c>
      <c r="H25" s="84">
        <f t="shared" si="38"/>
        <v>0</v>
      </c>
      <c r="I25" s="84">
        <f t="shared" ref="I25:J25" si="52">I24*$D24</f>
        <v>48763.675619179441</v>
      </c>
      <c r="J25" s="84">
        <f t="shared" si="52"/>
        <v>48763.675619179441</v>
      </c>
      <c r="K25" s="84">
        <f t="shared" si="46"/>
        <v>78021.880990687103</v>
      </c>
      <c r="L25" s="84">
        <f t="shared" si="38"/>
        <v>0</v>
      </c>
      <c r="M25" s="84">
        <f t="shared" si="38"/>
        <v>19505.470247671776</v>
      </c>
      <c r="N25" s="84">
        <f t="shared" si="38"/>
        <v>0</v>
      </c>
      <c r="O25" s="57">
        <f t="shared" si="43"/>
        <v>195054.70247671776</v>
      </c>
      <c r="P25" s="60" t="b">
        <f t="shared" ref="P25" si="53">O25=D24</f>
        <v>1</v>
      </c>
    </row>
    <row r="26" spans="2:18" s="55" customFormat="1">
      <c r="B26" s="73">
        <v>9</v>
      </c>
      <c r="C26" s="85" t="str">
        <f>VLOOKUP($B26,'01_SINTETICO'!A:M,3,0)</f>
        <v>FORRO E PINTURA</v>
      </c>
      <c r="D26" s="75">
        <f>VLOOKUP($B26,'01_SINTETICO'!A:M,13,0)</f>
        <v>120280.14210746839</v>
      </c>
      <c r="E26" s="76">
        <f t="shared" ref="E26" si="54">D26/$D$50</f>
        <v>6.4077543558189898E-2</v>
      </c>
      <c r="F26" s="77" t="s">
        <v>116</v>
      </c>
      <c r="G26" s="229">
        <v>0</v>
      </c>
      <c r="H26" s="229">
        <v>0</v>
      </c>
      <c r="I26" s="229">
        <v>0</v>
      </c>
      <c r="J26" s="86">
        <v>0.4</v>
      </c>
      <c r="K26" s="86">
        <v>0.3</v>
      </c>
      <c r="L26" s="86">
        <v>0.2</v>
      </c>
      <c r="M26" s="86">
        <v>0.1</v>
      </c>
      <c r="N26" s="229">
        <v>0</v>
      </c>
      <c r="O26" s="58">
        <f t="shared" si="43"/>
        <v>0.99999999999999989</v>
      </c>
      <c r="P26" s="79" t="b">
        <f t="shared" ref="P26" si="55">O26=1</f>
        <v>1</v>
      </c>
      <c r="R26" s="141">
        <f t="shared" ref="R26" si="56">SUM(G26:N26)</f>
        <v>0.99999999999999989</v>
      </c>
    </row>
    <row r="27" spans="2:18" s="55" customFormat="1">
      <c r="B27" s="80"/>
      <c r="C27" s="81"/>
      <c r="D27" s="82"/>
      <c r="E27" s="82"/>
      <c r="F27" s="83" t="s">
        <v>118</v>
      </c>
      <c r="G27" s="84">
        <f t="shared" si="38"/>
        <v>0</v>
      </c>
      <c r="H27" s="84">
        <f t="shared" si="38"/>
        <v>0</v>
      </c>
      <c r="I27" s="84">
        <f t="shared" si="38"/>
        <v>0</v>
      </c>
      <c r="J27" s="84">
        <f t="shared" ref="J27:K27" si="57">J26*$D26</f>
        <v>48112.05684298736</v>
      </c>
      <c r="K27" s="84">
        <f t="shared" si="57"/>
        <v>36084.042632240518</v>
      </c>
      <c r="L27" s="84">
        <f t="shared" ref="L27" si="58">L26*$D26</f>
        <v>24056.02842149368</v>
      </c>
      <c r="M27" s="84">
        <f t="shared" si="38"/>
        <v>12028.01421074684</v>
      </c>
      <c r="N27" s="84">
        <f t="shared" si="38"/>
        <v>0</v>
      </c>
      <c r="O27" s="57">
        <f t="shared" si="43"/>
        <v>120280.1421074684</v>
      </c>
      <c r="P27" s="60" t="b">
        <f t="shared" ref="P27" si="59">O27=D26</f>
        <v>1</v>
      </c>
    </row>
    <row r="28" spans="2:18" s="55" customFormat="1">
      <c r="B28" s="73">
        <v>10</v>
      </c>
      <c r="C28" s="85" t="str">
        <f>VLOOKUP($B28,'01_SINTETICO'!A:M,3,0)</f>
        <v>COBERTURA</v>
      </c>
      <c r="D28" s="75">
        <f>VLOOKUP($B28,'01_SINTETICO'!A:M,13,0)</f>
        <v>144450.52267256629</v>
      </c>
      <c r="E28" s="76">
        <f t="shared" ref="E28" si="60">D28/$D$50</f>
        <v>7.6953971756073797E-2</v>
      </c>
      <c r="F28" s="77" t="s">
        <v>116</v>
      </c>
      <c r="G28" s="229">
        <v>0</v>
      </c>
      <c r="H28" s="229">
        <v>0</v>
      </c>
      <c r="I28" s="86">
        <v>0.4</v>
      </c>
      <c r="J28" s="86">
        <v>0.25</v>
      </c>
      <c r="K28" s="86">
        <v>0.25</v>
      </c>
      <c r="L28" s="229">
        <v>0</v>
      </c>
      <c r="M28" s="86">
        <v>0.1</v>
      </c>
      <c r="N28" s="229"/>
      <c r="O28" s="58">
        <f t="shared" si="43"/>
        <v>1</v>
      </c>
      <c r="P28" s="79" t="b">
        <f t="shared" ref="P28" si="61">O28=1</f>
        <v>1</v>
      </c>
      <c r="R28" s="141">
        <f t="shared" ref="R28" si="62">SUM(G28:N28)</f>
        <v>1</v>
      </c>
    </row>
    <row r="29" spans="2:18" s="55" customFormat="1">
      <c r="B29" s="80"/>
      <c r="C29" s="81"/>
      <c r="D29" s="82"/>
      <c r="E29" s="82"/>
      <c r="F29" s="83" t="s">
        <v>118</v>
      </c>
      <c r="G29" s="84">
        <f t="shared" si="38"/>
        <v>0</v>
      </c>
      <c r="H29" s="84">
        <f t="shared" si="38"/>
        <v>0</v>
      </c>
      <c r="I29" s="84">
        <f t="shared" ref="I29" si="63">I28*$D28</f>
        <v>57780.209069026518</v>
      </c>
      <c r="J29" s="84">
        <f t="shared" ref="J29" si="64">J28*$D28</f>
        <v>36112.630668141574</v>
      </c>
      <c r="K29" s="84">
        <f t="shared" ref="K29" si="65">K28*$D28</f>
        <v>36112.630668141574</v>
      </c>
      <c r="L29" s="84">
        <f t="shared" si="38"/>
        <v>0</v>
      </c>
      <c r="M29" s="84">
        <f t="shared" si="38"/>
        <v>14445.052267256629</v>
      </c>
      <c r="N29" s="84">
        <f t="shared" si="38"/>
        <v>0</v>
      </c>
      <c r="O29" s="57">
        <f t="shared" si="43"/>
        <v>144450.52267256629</v>
      </c>
      <c r="P29" s="60" t="b">
        <f t="shared" ref="P29" si="66">O29=D28</f>
        <v>1</v>
      </c>
    </row>
    <row r="30" spans="2:18" s="55" customFormat="1">
      <c r="B30" s="73">
        <v>11</v>
      </c>
      <c r="C30" s="85" t="str">
        <f>VLOOKUP($B30,'01_SINTETICO'!A:M,3,0)</f>
        <v>INSTALAÇÕES HIDROSANITÁRIAS</v>
      </c>
      <c r="D30" s="75">
        <f>VLOOKUP($B30,'01_SINTETICO'!A:M,13,0)</f>
        <v>93534.976867741556</v>
      </c>
      <c r="E30" s="76">
        <f t="shared" ref="E30" si="67">D30/$D$50</f>
        <v>4.9829435262072647E-2</v>
      </c>
      <c r="F30" s="77" t="s">
        <v>116</v>
      </c>
      <c r="G30" s="229">
        <v>0</v>
      </c>
      <c r="H30" s="229">
        <v>0</v>
      </c>
      <c r="I30" s="86">
        <v>0.25</v>
      </c>
      <c r="J30" s="86">
        <v>0.4</v>
      </c>
      <c r="K30" s="86">
        <v>0.2</v>
      </c>
      <c r="L30" s="86">
        <v>0.15</v>
      </c>
      <c r="M30" s="229">
        <v>0</v>
      </c>
      <c r="N30" s="229">
        <v>0</v>
      </c>
      <c r="O30" s="58">
        <f t="shared" si="43"/>
        <v>1</v>
      </c>
      <c r="P30" s="79" t="b">
        <f t="shared" ref="P30" si="68">O30=1</f>
        <v>1</v>
      </c>
      <c r="R30" s="141">
        <f t="shared" ref="R30" si="69">SUM(G30:N30)</f>
        <v>1</v>
      </c>
    </row>
    <row r="31" spans="2:18" s="55" customFormat="1">
      <c r="B31" s="80"/>
      <c r="C31" s="81"/>
      <c r="D31" s="82"/>
      <c r="E31" s="82"/>
      <c r="F31" s="83" t="s">
        <v>118</v>
      </c>
      <c r="G31" s="84">
        <f t="shared" si="38"/>
        <v>0</v>
      </c>
      <c r="H31" s="84">
        <f t="shared" si="38"/>
        <v>0</v>
      </c>
      <c r="I31" s="84">
        <f t="shared" ref="I31" si="70">I30*$D30</f>
        <v>23383.744216935389</v>
      </c>
      <c r="J31" s="84">
        <f t="shared" ref="J31" si="71">J30*$D30</f>
        <v>37413.990747096621</v>
      </c>
      <c r="K31" s="84">
        <f t="shared" si="38"/>
        <v>18706.99537354831</v>
      </c>
      <c r="L31" s="84">
        <f t="shared" si="38"/>
        <v>14030.246530161234</v>
      </c>
      <c r="M31" s="84">
        <f t="shared" si="38"/>
        <v>0</v>
      </c>
      <c r="N31" s="84">
        <f t="shared" si="38"/>
        <v>0</v>
      </c>
      <c r="O31" s="57">
        <f t="shared" si="43"/>
        <v>93534.976867741556</v>
      </c>
      <c r="P31" s="60" t="b">
        <f t="shared" ref="P31" si="72">O31=D30</f>
        <v>1</v>
      </c>
    </row>
    <row r="32" spans="2:18" s="55" customFormat="1">
      <c r="B32" s="73">
        <v>12</v>
      </c>
      <c r="C32" s="85" t="str">
        <f>VLOOKUP($B32,'01_SINTETICO'!A:M,3,0)</f>
        <v xml:space="preserve">LOUÇAS, METAIS E BANCADAS </v>
      </c>
      <c r="D32" s="75">
        <f>VLOOKUP($B32,'01_SINTETICO'!A:M,13,0)</f>
        <v>31067.671084341917</v>
      </c>
      <c r="E32" s="76">
        <f t="shared" ref="E32" si="73">D32/$D$50</f>
        <v>1.6550862114710022E-2</v>
      </c>
      <c r="F32" s="77" t="s">
        <v>116</v>
      </c>
      <c r="G32" s="229">
        <v>0</v>
      </c>
      <c r="H32" s="229">
        <v>0</v>
      </c>
      <c r="I32" s="229">
        <v>0</v>
      </c>
      <c r="J32" s="229">
        <v>0</v>
      </c>
      <c r="K32" s="86">
        <v>0.3</v>
      </c>
      <c r="L32" s="86">
        <v>0.5</v>
      </c>
      <c r="M32" s="86">
        <v>0.2</v>
      </c>
      <c r="N32" s="229">
        <v>0</v>
      </c>
      <c r="O32" s="58">
        <f t="shared" si="43"/>
        <v>1</v>
      </c>
      <c r="P32" s="79" t="b">
        <f t="shared" ref="P32" si="74">O32=1</f>
        <v>1</v>
      </c>
      <c r="R32" s="141">
        <f t="shared" ref="R32" si="75">SUM(G32:N32)</f>
        <v>1</v>
      </c>
    </row>
    <row r="33" spans="2:18" s="55" customFormat="1">
      <c r="B33" s="80"/>
      <c r="C33" s="81"/>
      <c r="D33" s="82"/>
      <c r="E33" s="82"/>
      <c r="F33" s="83" t="s">
        <v>118</v>
      </c>
      <c r="G33" s="84">
        <f t="shared" si="38"/>
        <v>0</v>
      </c>
      <c r="H33" s="84">
        <f t="shared" si="38"/>
        <v>0</v>
      </c>
      <c r="I33" s="84">
        <f t="shared" si="38"/>
        <v>0</v>
      </c>
      <c r="J33" s="84">
        <f t="shared" si="38"/>
        <v>0</v>
      </c>
      <c r="K33" s="84">
        <f t="shared" ref="K33" si="76">K32*$D32</f>
        <v>9320.3013253025747</v>
      </c>
      <c r="L33" s="84">
        <f t="shared" ref="L33" si="77">L32*$D32</f>
        <v>15533.835542170958</v>
      </c>
      <c r="M33" s="84">
        <f t="shared" si="38"/>
        <v>6213.5342168683837</v>
      </c>
      <c r="N33" s="84">
        <f t="shared" si="38"/>
        <v>0</v>
      </c>
      <c r="O33" s="57">
        <f t="shared" si="43"/>
        <v>31067.671084341921</v>
      </c>
      <c r="P33" s="60" t="b">
        <f t="shared" ref="P33" si="78">O33=D32</f>
        <v>1</v>
      </c>
    </row>
    <row r="34" spans="2:18" s="55" customFormat="1">
      <c r="B34" s="73">
        <v>13</v>
      </c>
      <c r="C34" s="85" t="str">
        <f>VLOOKUP($B34,'01_SINTETICO'!A:M,3,0)</f>
        <v>INSTALAÇÕES ELÉTRICAS</v>
      </c>
      <c r="D34" s="75">
        <f>VLOOKUP($B34,'01_SINTETICO'!A:M,13,0)</f>
        <v>202158.27529890047</v>
      </c>
      <c r="E34" s="76">
        <f t="shared" ref="E34" si="79">D34/$D$50</f>
        <v>0.10769696031402941</v>
      </c>
      <c r="F34" s="77" t="s">
        <v>116</v>
      </c>
      <c r="G34" s="229">
        <v>0</v>
      </c>
      <c r="H34" s="229">
        <v>0</v>
      </c>
      <c r="I34" s="229">
        <v>0</v>
      </c>
      <c r="J34" s="86">
        <v>0.1</v>
      </c>
      <c r="K34" s="86">
        <v>0.2</v>
      </c>
      <c r="L34" s="86">
        <v>0.4</v>
      </c>
      <c r="M34" s="86">
        <v>0.3</v>
      </c>
      <c r="N34" s="229">
        <v>0</v>
      </c>
      <c r="O34" s="58">
        <f t="shared" si="43"/>
        <v>1</v>
      </c>
      <c r="P34" s="79" t="b">
        <f t="shared" ref="P34" si="80">O34=1</f>
        <v>1</v>
      </c>
      <c r="R34" s="141">
        <f t="shared" ref="R34" si="81">SUM(G34:N34)</f>
        <v>1</v>
      </c>
    </row>
    <row r="35" spans="2:18" s="55" customFormat="1">
      <c r="B35" s="80"/>
      <c r="C35" s="81"/>
      <c r="D35" s="82"/>
      <c r="E35" s="82"/>
      <c r="F35" s="83" t="s">
        <v>118</v>
      </c>
      <c r="G35" s="84">
        <f t="shared" si="38"/>
        <v>0</v>
      </c>
      <c r="H35" s="84">
        <f t="shared" si="38"/>
        <v>0</v>
      </c>
      <c r="I35" s="84">
        <f t="shared" si="38"/>
        <v>0</v>
      </c>
      <c r="J35" s="84">
        <f t="shared" si="38"/>
        <v>20215.827529890048</v>
      </c>
      <c r="K35" s="84">
        <f t="shared" si="38"/>
        <v>40431.655059780096</v>
      </c>
      <c r="L35" s="84">
        <f t="shared" ref="L35" si="82">L34*$D34</f>
        <v>80863.310119560192</v>
      </c>
      <c r="M35" s="84">
        <f t="shared" ref="M35" si="83">M34*$D34</f>
        <v>60647.482589670137</v>
      </c>
      <c r="N35" s="84">
        <f t="shared" si="38"/>
        <v>0</v>
      </c>
      <c r="O35" s="57">
        <f t="shared" si="43"/>
        <v>202158.27529890047</v>
      </c>
      <c r="P35" s="60" t="b">
        <f t="shared" ref="P35" si="84">O35=D34</f>
        <v>1</v>
      </c>
    </row>
    <row r="36" spans="2:18" s="55" customFormat="1">
      <c r="B36" s="73">
        <v>14</v>
      </c>
      <c r="C36" s="85" t="str">
        <f>VLOOKUP($B36,'01_SINTETICO'!A:M,3,0)</f>
        <v>AR CONDICIONADO</v>
      </c>
      <c r="D36" s="75">
        <f>VLOOKUP($B36,'01_SINTETICO'!A:M,13,0)</f>
        <v>28646.025767315819</v>
      </c>
      <c r="E36" s="76">
        <f t="shared" ref="E36" si="85">D36/$D$50</f>
        <v>1.5260764842081413E-2</v>
      </c>
      <c r="F36" s="77" t="s">
        <v>116</v>
      </c>
      <c r="G36" s="229">
        <v>0</v>
      </c>
      <c r="H36" s="229">
        <v>0</v>
      </c>
      <c r="I36" s="229">
        <v>0</v>
      </c>
      <c r="J36" s="229">
        <v>0</v>
      </c>
      <c r="K36" s="86">
        <v>0.2</v>
      </c>
      <c r="L36" s="86">
        <v>0.4</v>
      </c>
      <c r="M36" s="86">
        <v>0.4</v>
      </c>
      <c r="N36" s="229">
        <v>0</v>
      </c>
      <c r="O36" s="58">
        <f t="shared" si="43"/>
        <v>1</v>
      </c>
      <c r="P36" s="79" t="b">
        <f t="shared" ref="P36" si="86">O36=1</f>
        <v>1</v>
      </c>
      <c r="R36" s="141">
        <f t="shared" ref="R36" si="87">SUM(G36:N36)</f>
        <v>1</v>
      </c>
    </row>
    <row r="37" spans="2:18" s="55" customFormat="1">
      <c r="B37" s="80"/>
      <c r="C37" s="81"/>
      <c r="D37" s="82"/>
      <c r="E37" s="82"/>
      <c r="F37" s="83" t="s">
        <v>118</v>
      </c>
      <c r="G37" s="84">
        <f t="shared" ref="G37" si="88">G36*$D36</f>
        <v>0</v>
      </c>
      <c r="H37" s="84">
        <f t="shared" ref="H37" si="89">H36*$D36</f>
        <v>0</v>
      </c>
      <c r="I37" s="84">
        <f t="shared" ref="I37" si="90">I36*$D36</f>
        <v>0</v>
      </c>
      <c r="J37" s="84">
        <f t="shared" ref="J37" si="91">J36*$D36</f>
        <v>0</v>
      </c>
      <c r="K37" s="84">
        <f t="shared" ref="K37" si="92">K36*$D36</f>
        <v>5729.2051534631646</v>
      </c>
      <c r="L37" s="84">
        <f t="shared" ref="L37" si="93">L36*$D36</f>
        <v>11458.410306926329</v>
      </c>
      <c r="M37" s="84">
        <f t="shared" ref="M37" si="94">M36*$D36</f>
        <v>11458.410306926329</v>
      </c>
      <c r="N37" s="84">
        <f t="shared" si="38"/>
        <v>0</v>
      </c>
      <c r="O37" s="57">
        <f t="shared" si="43"/>
        <v>28646.025767315823</v>
      </c>
      <c r="P37" s="60" t="b">
        <f t="shared" ref="P37" si="95">O37=D36</f>
        <v>1</v>
      </c>
    </row>
    <row r="38" spans="2:18" s="55" customFormat="1">
      <c r="B38" s="186">
        <v>15</v>
      </c>
      <c r="C38" s="85" t="str">
        <f>VLOOKUP($B38,'01_SINTETICO'!A:M,3,0)</f>
        <v>INCÊNDIO</v>
      </c>
      <c r="D38" s="75">
        <f>VLOOKUP($B38,'01_SINTETICO'!A:M,13,0)</f>
        <v>1349.2081012055939</v>
      </c>
      <c r="E38" s="76">
        <f>D38/$D$50</f>
        <v>7.1877152254125971E-4</v>
      </c>
      <c r="F38" s="77" t="s">
        <v>116</v>
      </c>
      <c r="G38" s="229">
        <v>0</v>
      </c>
      <c r="H38" s="229">
        <v>0</v>
      </c>
      <c r="I38" s="229">
        <v>0</v>
      </c>
      <c r="J38" s="229">
        <v>0</v>
      </c>
      <c r="K38" s="229">
        <v>0</v>
      </c>
      <c r="L38" s="229">
        <v>0</v>
      </c>
      <c r="M38" s="86">
        <v>1</v>
      </c>
      <c r="N38" s="229">
        <v>0</v>
      </c>
      <c r="O38" s="58">
        <f t="shared" si="1"/>
        <v>1</v>
      </c>
      <c r="P38" s="79" t="b">
        <f>O38=1</f>
        <v>1</v>
      </c>
      <c r="R38" s="141">
        <f t="shared" ref="R38" si="96">SUM(G38:N38)</f>
        <v>1</v>
      </c>
    </row>
    <row r="39" spans="2:18" s="55" customFormat="1">
      <c r="B39" s="187"/>
      <c r="C39" s="81"/>
      <c r="D39" s="82"/>
      <c r="E39" s="82"/>
      <c r="F39" s="83" t="s">
        <v>118</v>
      </c>
      <c r="G39" s="84">
        <f t="shared" ref="G39" si="97">G38*$D38</f>
        <v>0</v>
      </c>
      <c r="H39" s="84">
        <f t="shared" ref="H39" si="98">H38*$D38</f>
        <v>0</v>
      </c>
      <c r="I39" s="84">
        <f t="shared" ref="I39" si="99">I38*$D38</f>
        <v>0</v>
      </c>
      <c r="J39" s="84">
        <f t="shared" ref="J39" si="100">J38*$D38</f>
        <v>0</v>
      </c>
      <c r="K39" s="84">
        <f t="shared" ref="K39" si="101">K38*$D38</f>
        <v>0</v>
      </c>
      <c r="L39" s="84">
        <f t="shared" ref="L39" si="102">L38*$D38</f>
        <v>0</v>
      </c>
      <c r="M39" s="84">
        <f t="shared" ref="M39:N39" si="103">M38*$D38</f>
        <v>1349.2081012055939</v>
      </c>
      <c r="N39" s="84">
        <f t="shared" si="103"/>
        <v>0</v>
      </c>
      <c r="O39" s="57">
        <f t="shared" si="1"/>
        <v>1349.2081012055939</v>
      </c>
      <c r="P39" s="60" t="b">
        <f>O39=D38</f>
        <v>1</v>
      </c>
    </row>
    <row r="40" spans="2:18" s="55" customFormat="1">
      <c r="B40" s="186">
        <v>16</v>
      </c>
      <c r="C40" s="85" t="str">
        <f>VLOOKUP($B40,'01_SINTETICO'!A:M,3,0)</f>
        <v>SISTEMA DE GÁS</v>
      </c>
      <c r="D40" s="75">
        <f>VLOOKUP($B40,'01_SINTETICO'!A:M,13,0)</f>
        <v>4154.9809839168738</v>
      </c>
      <c r="E40" s="76">
        <f>D40/$D$50</f>
        <v>2.2135073197910105E-3</v>
      </c>
      <c r="F40" s="77" t="s">
        <v>116</v>
      </c>
      <c r="G40" s="229">
        <v>0</v>
      </c>
      <c r="H40" s="229">
        <v>0</v>
      </c>
      <c r="I40" s="229">
        <v>0</v>
      </c>
      <c r="J40" s="229">
        <v>0</v>
      </c>
      <c r="K40" s="229">
        <v>0</v>
      </c>
      <c r="L40" s="229">
        <v>0</v>
      </c>
      <c r="M40" s="86">
        <v>1</v>
      </c>
      <c r="N40" s="229">
        <v>0</v>
      </c>
      <c r="O40" s="57"/>
      <c r="P40" s="60"/>
      <c r="R40" s="141">
        <f t="shared" ref="R40" si="104">SUM(G40:N40)</f>
        <v>1</v>
      </c>
    </row>
    <row r="41" spans="2:18" s="55" customFormat="1">
      <c r="B41" s="187"/>
      <c r="C41" s="81"/>
      <c r="D41" s="82"/>
      <c r="E41" s="82"/>
      <c r="F41" s="83" t="s">
        <v>118</v>
      </c>
      <c r="G41" s="84">
        <f t="shared" ref="G41" si="105">G40*$D40</f>
        <v>0</v>
      </c>
      <c r="H41" s="84">
        <f t="shared" ref="H41" si="106">H40*$D40</f>
        <v>0</v>
      </c>
      <c r="I41" s="84">
        <f t="shared" ref="I41" si="107">I40*$D40</f>
        <v>0</v>
      </c>
      <c r="J41" s="84">
        <f t="shared" ref="J41" si="108">J40*$D40</f>
        <v>0</v>
      </c>
      <c r="K41" s="84">
        <f t="shared" ref="K41" si="109">K40*$D40</f>
        <v>0</v>
      </c>
      <c r="L41" s="84">
        <f t="shared" ref="L41" si="110">L40*$D40</f>
        <v>0</v>
      </c>
      <c r="M41" s="84">
        <f t="shared" ref="M41" si="111">M40*$D40</f>
        <v>4154.9809839168738</v>
      </c>
      <c r="N41" s="84">
        <f t="shared" ref="L41:N43" si="112">N40*$D40</f>
        <v>0</v>
      </c>
      <c r="O41" s="57"/>
      <c r="P41" s="60"/>
    </row>
    <row r="42" spans="2:18" s="55" customFormat="1">
      <c r="B42" s="186">
        <v>17</v>
      </c>
      <c r="C42" s="85" t="str">
        <f>VLOOKUP($B42,'01_SINTETICO'!A:M,3,0)</f>
        <v xml:space="preserve">SERRALHERIA </v>
      </c>
      <c r="D42" s="75">
        <f>VLOOKUP($B42,'01_SINTETICO'!A:M,13,0)</f>
        <v>26646.357919636182</v>
      </c>
      <c r="E42" s="76">
        <f>D42/$D$50</f>
        <v>1.4195470094614967E-2</v>
      </c>
      <c r="F42" s="77" t="s">
        <v>116</v>
      </c>
      <c r="G42" s="229">
        <v>0</v>
      </c>
      <c r="H42" s="229">
        <v>0</v>
      </c>
      <c r="I42" s="229">
        <v>0</v>
      </c>
      <c r="J42" s="229">
        <v>0</v>
      </c>
      <c r="K42" s="229">
        <v>0</v>
      </c>
      <c r="L42" s="229">
        <v>0</v>
      </c>
      <c r="M42" s="86">
        <v>0.3</v>
      </c>
      <c r="N42" s="86">
        <v>0.7</v>
      </c>
      <c r="O42" s="57"/>
      <c r="P42" s="60"/>
      <c r="R42" s="141">
        <f t="shared" ref="R42" si="113">SUM(G42:N42)</f>
        <v>1</v>
      </c>
    </row>
    <row r="43" spans="2:18" s="55" customFormat="1">
      <c r="B43" s="187"/>
      <c r="C43" s="81"/>
      <c r="D43" s="82"/>
      <c r="E43" s="82"/>
      <c r="F43" s="83" t="s">
        <v>118</v>
      </c>
      <c r="G43" s="84">
        <f t="shared" ref="G43" si="114">G42*$D42</f>
        <v>0</v>
      </c>
      <c r="H43" s="84">
        <f t="shared" ref="H43" si="115">H42*$D42</f>
        <v>0</v>
      </c>
      <c r="I43" s="84">
        <f t="shared" ref="I43" si="116">I42*$D42</f>
        <v>0</v>
      </c>
      <c r="J43" s="84">
        <f t="shared" ref="J43" si="117">J42*$D42</f>
        <v>0</v>
      </c>
      <c r="K43" s="84">
        <f t="shared" ref="K43" si="118">K42*$D42</f>
        <v>0</v>
      </c>
      <c r="L43" s="84">
        <f t="shared" si="112"/>
        <v>0</v>
      </c>
      <c r="M43" s="84">
        <f t="shared" ref="M43" si="119">M42*$D42</f>
        <v>7993.9073758908544</v>
      </c>
      <c r="N43" s="84">
        <f t="shared" si="112"/>
        <v>18652.450543745326</v>
      </c>
      <c r="O43" s="57"/>
      <c r="P43" s="60"/>
    </row>
    <row r="44" spans="2:18" s="55" customFormat="1">
      <c r="B44" s="186">
        <v>18</v>
      </c>
      <c r="C44" s="85" t="str">
        <f>VLOOKUP($B44,'01_SINTETICO'!A:M,3,0)</f>
        <v>PAISAGISMO</v>
      </c>
      <c r="D44" s="75">
        <f>VLOOKUP($B44,'01_SINTETICO'!A:M,13,0)</f>
        <v>18414.542211525259</v>
      </c>
      <c r="E44" s="76">
        <f>D44/$D$50</f>
        <v>9.8100867690101515E-3</v>
      </c>
      <c r="F44" s="77" t="s">
        <v>116</v>
      </c>
      <c r="G44" s="229">
        <v>0</v>
      </c>
      <c r="H44" s="229">
        <v>0</v>
      </c>
      <c r="I44" s="229">
        <v>0</v>
      </c>
      <c r="J44" s="229">
        <v>0</v>
      </c>
      <c r="K44" s="229">
        <v>0</v>
      </c>
      <c r="L44" s="229">
        <v>0</v>
      </c>
      <c r="M44" s="229">
        <v>0</v>
      </c>
      <c r="N44" s="86">
        <v>1</v>
      </c>
      <c r="O44" s="57"/>
      <c r="P44" s="60"/>
      <c r="R44" s="141">
        <f t="shared" ref="R44" si="120">SUM(G44:N44)</f>
        <v>1</v>
      </c>
    </row>
    <row r="45" spans="2:18" s="55" customFormat="1">
      <c r="B45" s="80"/>
      <c r="C45" s="81"/>
      <c r="D45" s="82"/>
      <c r="E45" s="82"/>
      <c r="F45" s="83" t="s">
        <v>118</v>
      </c>
      <c r="G45" s="84">
        <f t="shared" ref="G45" si="121">G44*$D44</f>
        <v>0</v>
      </c>
      <c r="H45" s="84">
        <f t="shared" ref="H45" si="122">H44*$D44</f>
        <v>0</v>
      </c>
      <c r="I45" s="84">
        <f t="shared" ref="I45" si="123">I44*$D44</f>
        <v>0</v>
      </c>
      <c r="J45" s="84">
        <f t="shared" ref="J45" si="124">J44*$D44</f>
        <v>0</v>
      </c>
      <c r="K45" s="84">
        <f t="shared" ref="K45" si="125">K44*$D44</f>
        <v>0</v>
      </c>
      <c r="L45" s="84">
        <f t="shared" ref="L45:M45" si="126">L44*$D44</f>
        <v>0</v>
      </c>
      <c r="M45" s="84">
        <f t="shared" si="126"/>
        <v>0</v>
      </c>
      <c r="N45" s="84">
        <f t="shared" ref="N45" si="127">N44*$D44</f>
        <v>18414.542211525259</v>
      </c>
      <c r="O45" s="57"/>
      <c r="P45" s="60"/>
    </row>
    <row r="46" spans="2:18" s="55" customFormat="1">
      <c r="B46" s="73">
        <v>19</v>
      </c>
      <c r="C46" s="85" t="str">
        <f>VLOOKUP($B46,'01_SINTETICO'!A:M,3,0)</f>
        <v>FECHAMENTO EXTERNO</v>
      </c>
      <c r="D46" s="75">
        <f>VLOOKUP($B46,'01_SINTETICO'!A:M,13,0)</f>
        <v>116136.72837417378</v>
      </c>
      <c r="E46" s="76">
        <f>D46/$D$50</f>
        <v>6.1870198527473462E-2</v>
      </c>
      <c r="F46" s="77" t="s">
        <v>116</v>
      </c>
      <c r="G46" s="229">
        <v>0</v>
      </c>
      <c r="H46" s="229">
        <v>0</v>
      </c>
      <c r="I46" s="229"/>
      <c r="J46" s="229">
        <v>0</v>
      </c>
      <c r="K46" s="229"/>
      <c r="L46" s="86">
        <v>0.3</v>
      </c>
      <c r="M46" s="229">
        <v>0</v>
      </c>
      <c r="N46" s="86">
        <v>0.7</v>
      </c>
      <c r="O46" s="58">
        <f t="shared" si="1"/>
        <v>1</v>
      </c>
      <c r="P46" s="79" t="b">
        <f>O46=1</f>
        <v>1</v>
      </c>
      <c r="R46" s="141">
        <f t="shared" ref="R46" si="128">SUM(G46:N46)</f>
        <v>1</v>
      </c>
    </row>
    <row r="47" spans="2:18" s="55" customFormat="1">
      <c r="B47" s="80"/>
      <c r="C47" s="81"/>
      <c r="D47" s="82"/>
      <c r="E47" s="82"/>
      <c r="F47" s="83" t="s">
        <v>118</v>
      </c>
      <c r="G47" s="84">
        <f t="shared" ref="G47" si="129">G46*$D46</f>
        <v>0</v>
      </c>
      <c r="H47" s="84">
        <f t="shared" ref="H47" si="130">H46*$D46</f>
        <v>0</v>
      </c>
      <c r="I47" s="84">
        <f t="shared" ref="I47" si="131">I46*$D46</f>
        <v>0</v>
      </c>
      <c r="J47" s="84">
        <f t="shared" ref="J47" si="132">J46*$D46</f>
        <v>0</v>
      </c>
      <c r="K47" s="84">
        <f t="shared" ref="K47" si="133">K46*$D46</f>
        <v>0</v>
      </c>
      <c r="L47" s="84">
        <f t="shared" ref="L47" si="134">L46*$D46</f>
        <v>34841.018512252129</v>
      </c>
      <c r="M47" s="84">
        <f t="shared" ref="M47" si="135">M46*$D46</f>
        <v>0</v>
      </c>
      <c r="N47" s="84">
        <f t="shared" ref="N47" si="136">N46*$D46</f>
        <v>81295.709861921641</v>
      </c>
      <c r="O47" s="57">
        <f t="shared" si="1"/>
        <v>116136.72837417378</v>
      </c>
      <c r="P47" s="60" t="b">
        <f>O47=D46</f>
        <v>1</v>
      </c>
    </row>
    <row r="48" spans="2:18" s="55" customFormat="1">
      <c r="B48" s="73">
        <v>20</v>
      </c>
      <c r="C48" s="85" t="str">
        <f>VLOOKUP($B48,'01_SINTETICO'!A:M,3,0)</f>
        <v xml:space="preserve">SERVIÇOS FINAIS </v>
      </c>
      <c r="D48" s="75">
        <f>VLOOKUP($B48,'01_SINTETICO'!A:M,13,0)</f>
        <v>22291.555198528735</v>
      </c>
      <c r="E48" s="76">
        <f>D48/$D$50</f>
        <v>1.1875510572121519E-2</v>
      </c>
      <c r="F48" s="77" t="s">
        <v>116</v>
      </c>
      <c r="G48" s="229">
        <v>0</v>
      </c>
      <c r="H48" s="229">
        <v>0</v>
      </c>
      <c r="I48" s="229">
        <v>0</v>
      </c>
      <c r="J48" s="229">
        <v>0</v>
      </c>
      <c r="K48" s="229">
        <v>0</v>
      </c>
      <c r="L48" s="229">
        <v>0</v>
      </c>
      <c r="M48" s="229">
        <v>0</v>
      </c>
      <c r="N48" s="86">
        <v>1</v>
      </c>
      <c r="O48" s="58">
        <f t="shared" si="1"/>
        <v>1</v>
      </c>
      <c r="P48" s="79" t="b">
        <f>O48=1</f>
        <v>1</v>
      </c>
      <c r="R48" s="141">
        <f t="shared" ref="R48:R50" si="137">SUM(G48:N48)</f>
        <v>1</v>
      </c>
    </row>
    <row r="49" spans="1:18" s="55" customFormat="1">
      <c r="B49" s="80"/>
      <c r="C49" s="81"/>
      <c r="D49" s="82"/>
      <c r="E49" s="82"/>
      <c r="F49" s="83" t="s">
        <v>118</v>
      </c>
      <c r="G49" s="84">
        <f t="shared" ref="G49" si="138">G48*$D48</f>
        <v>0</v>
      </c>
      <c r="H49" s="84">
        <f t="shared" ref="H49" si="139">H48*$D48</f>
        <v>0</v>
      </c>
      <c r="I49" s="84">
        <f t="shared" ref="I49" si="140">I48*$D48</f>
        <v>0</v>
      </c>
      <c r="J49" s="84">
        <f t="shared" ref="J49" si="141">J48*$D48</f>
        <v>0</v>
      </c>
      <c r="K49" s="84">
        <f t="shared" ref="K49" si="142">K48*$D48</f>
        <v>0</v>
      </c>
      <c r="L49" s="84">
        <f t="shared" ref="L49" si="143">L48*$D48</f>
        <v>0</v>
      </c>
      <c r="M49" s="84">
        <f t="shared" ref="M49" si="144">M48*$D48</f>
        <v>0</v>
      </c>
      <c r="N49" s="84">
        <f t="shared" ref="N49" si="145">N48*$D48</f>
        <v>22291.555198528735</v>
      </c>
      <c r="O49" s="57">
        <f t="shared" si="1"/>
        <v>22291.555198528735</v>
      </c>
      <c r="P49" s="60" t="b">
        <f>O49=D48</f>
        <v>1</v>
      </c>
    </row>
    <row r="50" spans="1:18" s="55" customFormat="1">
      <c r="B50" s="362" t="s">
        <v>119</v>
      </c>
      <c r="C50" s="362"/>
      <c r="D50" s="87">
        <f>SUM(D10:D49)</f>
        <v>1877102.8885999657</v>
      </c>
      <c r="E50" s="88">
        <f>SUBTOTAL(9,E10:E49)</f>
        <v>0.99999999999999989</v>
      </c>
      <c r="F50" s="89" t="s">
        <v>116</v>
      </c>
      <c r="G50" s="90">
        <f>G51/$D$50</f>
        <v>4.8770373447482189E-2</v>
      </c>
      <c r="H50" s="90">
        <f t="shared" ref="H50:N50" si="146">H51/$D$50</f>
        <v>0.12339681305778123</v>
      </c>
      <c r="I50" s="90">
        <f t="shared" si="146"/>
        <v>0.15977930378900324</v>
      </c>
      <c r="J50" s="90">
        <f t="shared" si="146"/>
        <v>0.19257483862846231</v>
      </c>
      <c r="K50" s="90">
        <f t="shared" si="146"/>
        <v>0.18893851474975573</v>
      </c>
      <c r="L50" s="90">
        <f t="shared" si="146"/>
        <v>0.11700229960714938</v>
      </c>
      <c r="M50" s="90">
        <f t="shared" si="146"/>
        <v>8.6830590061069537E-2</v>
      </c>
      <c r="N50" s="90">
        <f t="shared" si="146"/>
        <v>8.2707266659296216E-2</v>
      </c>
      <c r="O50" s="91">
        <f t="shared" si="1"/>
        <v>0.99999999999999978</v>
      </c>
      <c r="P50" s="60" t="b">
        <f>O50=1</f>
        <v>1</v>
      </c>
      <c r="R50" s="141">
        <f t="shared" si="137"/>
        <v>0.99999999999999978</v>
      </c>
    </row>
    <row r="51" spans="1:18" s="55" customFormat="1">
      <c r="B51" s="92"/>
      <c r="C51" s="93"/>
      <c r="D51" s="94"/>
      <c r="E51" s="95"/>
      <c r="F51" s="96" t="s">
        <v>118</v>
      </c>
      <c r="G51" s="97">
        <f>G11+G13+G15+G17+G19+G21+G23+G25+G27+G29+G31+G33+G35+G37+G39+G41+G43+G45+G47+G49</f>
        <v>91547.00887636788</v>
      </c>
      <c r="H51" s="97">
        <f t="shared" ref="H51:N51" si="147">H11+H13+H15+H17+H19+H21+H23+H25+H27+H29+H31+H33+H35+H37+H39+H41+H43+H45+H47+H49</f>
        <v>231628.51423479113</v>
      </c>
      <c r="I51" s="97">
        <f t="shared" si="147"/>
        <v>299922.19268082944</v>
      </c>
      <c r="J51" s="97">
        <f t="shared" si="147"/>
        <v>361482.78586115886</v>
      </c>
      <c r="K51" s="97">
        <f t="shared" si="147"/>
        <v>354657.0318045537</v>
      </c>
      <c r="L51" s="97">
        <f t="shared" si="147"/>
        <v>219625.35456541873</v>
      </c>
      <c r="M51" s="97">
        <f t="shared" si="147"/>
        <v>162989.9514224731</v>
      </c>
      <c r="N51" s="97">
        <f t="shared" si="147"/>
        <v>155250.04915437257</v>
      </c>
      <c r="O51" s="98">
        <f t="shared" si="1"/>
        <v>1877102.8885999657</v>
      </c>
      <c r="P51" s="99" t="b">
        <f>O51=D50</f>
        <v>1</v>
      </c>
    </row>
    <row r="52" spans="1:18" s="50" customFormat="1">
      <c r="B52" s="55"/>
      <c r="C52" s="55"/>
      <c r="D52" s="57"/>
      <c r="E52" s="57"/>
      <c r="F52" s="100"/>
      <c r="G52" s="101"/>
      <c r="H52" s="101"/>
      <c r="I52" s="101"/>
      <c r="J52" s="101"/>
      <c r="K52" s="101"/>
      <c r="L52" s="101"/>
      <c r="M52" s="101"/>
      <c r="N52" s="101"/>
      <c r="O52" s="57"/>
      <c r="P52" s="60"/>
    </row>
    <row r="53" spans="1:18" s="50" customFormat="1">
      <c r="B53" s="362" t="s">
        <v>120</v>
      </c>
      <c r="C53" s="362"/>
      <c r="D53" s="87"/>
      <c r="E53" s="88"/>
      <c r="F53" s="89" t="s">
        <v>121</v>
      </c>
      <c r="G53" s="90">
        <f>G50</f>
        <v>4.8770373447482189E-2</v>
      </c>
      <c r="H53" s="90">
        <f>G53+H50</f>
        <v>0.17216718650526341</v>
      </c>
      <c r="I53" s="90">
        <f t="shared" ref="I53:N53" si="148">H53+I50</f>
        <v>0.33194649029426665</v>
      </c>
      <c r="J53" s="90">
        <f t="shared" si="148"/>
        <v>0.52452132892272896</v>
      </c>
      <c r="K53" s="90">
        <f t="shared" si="148"/>
        <v>0.71345984367248472</v>
      </c>
      <c r="L53" s="90">
        <f t="shared" si="148"/>
        <v>0.83046214327963408</v>
      </c>
      <c r="M53" s="90">
        <f t="shared" si="148"/>
        <v>0.9172927333407036</v>
      </c>
      <c r="N53" s="90">
        <f t="shared" si="148"/>
        <v>0.99999999999999978</v>
      </c>
      <c r="O53" s="101"/>
      <c r="P53" s="99"/>
    </row>
    <row r="54" spans="1:18" s="50" customFormat="1">
      <c r="B54" s="92"/>
      <c r="C54" s="93"/>
      <c r="D54" s="94"/>
      <c r="E54" s="95"/>
      <c r="F54" s="96" t="s">
        <v>118</v>
      </c>
      <c r="G54" s="97">
        <f>G51</f>
        <v>91547.00887636788</v>
      </c>
      <c r="H54" s="97">
        <f>G54+H51</f>
        <v>323175.52311115898</v>
      </c>
      <c r="I54" s="97">
        <f t="shared" ref="I54:N54" si="149">H54+I51</f>
        <v>623097.71579198842</v>
      </c>
      <c r="J54" s="97">
        <f t="shared" si="149"/>
        <v>984580.50165314728</v>
      </c>
      <c r="K54" s="97">
        <f t="shared" si="149"/>
        <v>1339237.5334577011</v>
      </c>
      <c r="L54" s="97">
        <f t="shared" si="149"/>
        <v>1558862.8880231199</v>
      </c>
      <c r="M54" s="97">
        <f t="shared" si="149"/>
        <v>1721852.8394455931</v>
      </c>
      <c r="N54" s="97">
        <f t="shared" si="149"/>
        <v>1877102.8885999657</v>
      </c>
      <c r="O54" s="101"/>
      <c r="P54" s="99"/>
    </row>
    <row r="55" spans="1:18">
      <c r="B55"/>
    </row>
    <row r="56" spans="1:18">
      <c r="A56" s="102"/>
      <c r="B56" s="103"/>
      <c r="C56" s="102"/>
      <c r="D56" s="102"/>
      <c r="E56" s="102"/>
      <c r="F56" s="102"/>
      <c r="G56" s="102"/>
      <c r="H56" s="102"/>
      <c r="I56" s="102"/>
      <c r="J56" s="102"/>
      <c r="K56" s="102"/>
      <c r="L56" s="102"/>
      <c r="M56" s="102"/>
      <c r="N56" s="102"/>
      <c r="O56" s="102"/>
      <c r="P56" s="102"/>
      <c r="Q56" s="102"/>
      <c r="R56" s="102"/>
    </row>
    <row r="57" spans="1:18">
      <c r="A57" s="102"/>
      <c r="B57" s="103"/>
      <c r="C57" s="102"/>
      <c r="D57" s="102"/>
      <c r="E57" s="102"/>
      <c r="F57" s="102"/>
      <c r="G57" s="102"/>
      <c r="H57" s="102"/>
      <c r="I57" s="102"/>
      <c r="J57" s="102"/>
      <c r="K57" s="102"/>
      <c r="L57" s="102"/>
      <c r="M57" s="102"/>
      <c r="N57" s="102"/>
      <c r="O57" s="102"/>
      <c r="P57" s="102"/>
      <c r="Q57" s="102"/>
      <c r="R57" s="102"/>
    </row>
    <row r="58" spans="1:18">
      <c r="A58" s="102"/>
      <c r="B58" s="103"/>
      <c r="C58" s="102"/>
      <c r="D58" s="102"/>
      <c r="E58" s="102"/>
      <c r="F58" s="102"/>
      <c r="G58" s="102"/>
      <c r="H58" s="102"/>
      <c r="I58" s="102"/>
      <c r="J58" s="102"/>
      <c r="K58" s="102"/>
      <c r="L58" s="102"/>
      <c r="M58" s="102"/>
      <c r="N58" s="102"/>
      <c r="O58" s="102"/>
      <c r="P58" s="102"/>
      <c r="Q58" s="102"/>
      <c r="R58" s="102"/>
    </row>
    <row r="59" spans="1:18">
      <c r="A59" s="102"/>
      <c r="B59" s="103"/>
      <c r="C59" s="102"/>
      <c r="D59" s="102"/>
      <c r="E59" s="102"/>
      <c r="F59" s="102"/>
      <c r="G59" s="102"/>
      <c r="H59" s="102"/>
      <c r="I59" s="102"/>
      <c r="J59" s="102"/>
      <c r="K59" s="102"/>
      <c r="L59" s="102"/>
      <c r="M59" s="102"/>
      <c r="N59" s="102"/>
      <c r="O59" s="102"/>
      <c r="P59" s="102"/>
      <c r="Q59" s="102"/>
      <c r="R59" s="102"/>
    </row>
    <row r="60" spans="1:18">
      <c r="A60" s="102"/>
      <c r="B60" s="103"/>
      <c r="C60" s="102"/>
      <c r="D60" s="102"/>
      <c r="E60" s="102"/>
      <c r="F60" s="102"/>
      <c r="G60" s="102"/>
      <c r="H60" s="102"/>
      <c r="I60" s="102"/>
      <c r="J60" s="102"/>
      <c r="K60" s="102"/>
      <c r="L60" s="102"/>
      <c r="M60" s="102"/>
      <c r="N60" s="102"/>
      <c r="O60" s="102"/>
      <c r="P60" s="102"/>
      <c r="Q60" s="102"/>
      <c r="R60" s="102"/>
    </row>
    <row r="61" spans="1:18">
      <c r="A61" s="102"/>
      <c r="B61" s="103"/>
      <c r="C61" s="102"/>
      <c r="D61" s="102"/>
      <c r="E61" s="102"/>
      <c r="F61" s="102"/>
      <c r="G61" s="102"/>
      <c r="H61" s="102"/>
      <c r="I61" s="102"/>
      <c r="J61" s="102"/>
      <c r="K61" s="102"/>
      <c r="L61" s="102"/>
      <c r="M61" s="102"/>
      <c r="N61" s="102"/>
      <c r="O61" s="102"/>
      <c r="P61" s="102"/>
      <c r="Q61" s="102"/>
      <c r="R61" s="102"/>
    </row>
    <row r="62" spans="1:18">
      <c r="A62" s="102"/>
      <c r="B62" s="103"/>
      <c r="C62" s="102"/>
      <c r="D62" s="102"/>
      <c r="E62" s="102"/>
      <c r="F62" s="102"/>
      <c r="G62" s="102"/>
      <c r="H62" s="102"/>
      <c r="I62" s="102"/>
      <c r="J62" s="102"/>
      <c r="K62" s="102"/>
      <c r="L62" s="102"/>
      <c r="M62" s="102"/>
      <c r="N62" s="102"/>
      <c r="O62" s="102"/>
      <c r="P62" s="102"/>
      <c r="Q62" s="102"/>
      <c r="R62" s="102"/>
    </row>
    <row r="63" spans="1:18">
      <c r="A63" s="102"/>
      <c r="B63" s="103"/>
      <c r="C63" s="102"/>
      <c r="D63" s="102"/>
      <c r="E63" s="102"/>
      <c r="F63" s="102"/>
      <c r="G63" s="102"/>
      <c r="H63" s="102"/>
      <c r="I63" s="102"/>
      <c r="J63" s="102"/>
      <c r="K63" s="102"/>
      <c r="L63" s="102"/>
      <c r="M63" s="102"/>
      <c r="N63" s="102"/>
      <c r="O63" s="102"/>
      <c r="P63" s="102"/>
      <c r="Q63" s="102"/>
      <c r="R63" s="102"/>
    </row>
    <row r="64" spans="1:18">
      <c r="A64" s="102"/>
      <c r="B64" s="103"/>
      <c r="C64" s="102"/>
      <c r="D64" s="102"/>
      <c r="E64" s="102"/>
      <c r="F64" s="102"/>
      <c r="G64" s="102"/>
      <c r="H64" s="102"/>
      <c r="I64" s="102"/>
      <c r="J64" s="102"/>
      <c r="K64" s="102"/>
      <c r="L64" s="102"/>
      <c r="M64" s="102"/>
      <c r="N64" s="102"/>
      <c r="O64" s="102"/>
      <c r="P64" s="102"/>
      <c r="Q64" s="102"/>
      <c r="R64" s="102"/>
    </row>
    <row r="65" spans="1:18">
      <c r="A65" s="102"/>
      <c r="B65" s="103"/>
      <c r="C65" s="102"/>
      <c r="D65" s="102"/>
      <c r="E65" s="102"/>
      <c r="F65" s="102"/>
      <c r="G65" s="102"/>
      <c r="H65" s="102"/>
      <c r="I65" s="102"/>
      <c r="J65" s="102"/>
      <c r="K65" s="102"/>
      <c r="L65" s="102"/>
      <c r="M65" s="102"/>
      <c r="N65" s="102"/>
      <c r="O65" s="102"/>
      <c r="P65" s="102"/>
      <c r="Q65" s="102"/>
      <c r="R65" s="102"/>
    </row>
    <row r="66" spans="1:18">
      <c r="A66" s="102"/>
      <c r="B66" s="103"/>
      <c r="C66" s="102"/>
      <c r="D66" s="102"/>
      <c r="E66" s="102"/>
      <c r="F66" s="102"/>
      <c r="G66" s="102"/>
      <c r="H66" s="102"/>
      <c r="I66" s="102"/>
      <c r="J66" s="102"/>
      <c r="K66" s="102"/>
      <c r="L66" s="102"/>
      <c r="M66" s="102"/>
      <c r="N66" s="102"/>
      <c r="O66" s="102"/>
      <c r="P66" s="102"/>
      <c r="Q66" s="102"/>
      <c r="R66" s="102"/>
    </row>
    <row r="67" spans="1:18">
      <c r="A67" s="102"/>
      <c r="B67" s="103"/>
      <c r="C67" s="102"/>
      <c r="D67" s="102"/>
      <c r="E67" s="102"/>
      <c r="F67" s="102"/>
      <c r="G67" s="102"/>
      <c r="H67" s="102"/>
      <c r="I67" s="102"/>
      <c r="J67" s="102"/>
      <c r="K67" s="102"/>
      <c r="L67" s="102"/>
      <c r="M67" s="102"/>
      <c r="N67" s="102"/>
      <c r="O67" s="102"/>
      <c r="P67" s="102"/>
      <c r="Q67" s="102"/>
      <c r="R67" s="102"/>
    </row>
    <row r="68" spans="1:18">
      <c r="A68" s="102"/>
      <c r="B68" s="103"/>
      <c r="C68" s="102"/>
      <c r="D68" s="102"/>
      <c r="E68" s="102"/>
      <c r="F68" s="102"/>
      <c r="G68" s="102"/>
      <c r="H68" s="102"/>
      <c r="I68" s="102"/>
      <c r="J68" s="102"/>
      <c r="K68" s="102"/>
      <c r="L68" s="102"/>
      <c r="M68" s="102"/>
      <c r="N68" s="102"/>
      <c r="O68" s="102"/>
      <c r="P68" s="102"/>
      <c r="Q68" s="102"/>
      <c r="R68" s="102"/>
    </row>
    <row r="69" spans="1:18">
      <c r="A69" s="102"/>
      <c r="B69" s="103"/>
      <c r="C69" s="102"/>
      <c r="D69" s="102"/>
      <c r="E69" s="102"/>
      <c r="F69" s="102"/>
      <c r="G69" s="102"/>
      <c r="H69" s="102"/>
      <c r="I69" s="102"/>
      <c r="J69" s="102"/>
      <c r="K69" s="102"/>
      <c r="L69" s="102"/>
      <c r="M69" s="102"/>
      <c r="N69" s="102"/>
      <c r="O69" s="102"/>
      <c r="P69" s="102"/>
      <c r="Q69" s="102"/>
      <c r="R69" s="102"/>
    </row>
    <row r="70" spans="1:18">
      <c r="A70" s="102"/>
      <c r="B70" s="103"/>
      <c r="C70" s="102"/>
      <c r="D70" s="102"/>
      <c r="E70" s="102"/>
      <c r="F70" s="102"/>
      <c r="G70" s="102"/>
      <c r="H70" s="102"/>
      <c r="I70" s="102"/>
      <c r="J70" s="102"/>
      <c r="K70" s="102"/>
      <c r="L70" s="102"/>
      <c r="M70" s="102"/>
      <c r="N70" s="102"/>
      <c r="O70" s="102"/>
      <c r="P70" s="102"/>
      <c r="Q70" s="102"/>
      <c r="R70" s="102"/>
    </row>
    <row r="71" spans="1:18">
      <c r="A71" s="102"/>
      <c r="B71" s="103"/>
      <c r="C71" s="102"/>
      <c r="D71" s="102"/>
      <c r="E71" s="102"/>
      <c r="F71" s="102"/>
      <c r="G71" s="102"/>
      <c r="H71" s="102"/>
      <c r="I71" s="102"/>
      <c r="J71" s="102"/>
      <c r="K71" s="102"/>
      <c r="L71" s="102"/>
      <c r="M71" s="102"/>
      <c r="N71" s="102"/>
      <c r="O71" s="102"/>
      <c r="P71" s="102"/>
      <c r="Q71" s="102"/>
      <c r="R71" s="102"/>
    </row>
    <row r="72" spans="1:18">
      <c r="A72" s="102"/>
      <c r="B72" s="103"/>
      <c r="C72" s="102"/>
      <c r="D72" s="102"/>
      <c r="E72" s="102"/>
      <c r="F72" s="102"/>
      <c r="G72" s="102"/>
      <c r="H72" s="102"/>
      <c r="I72" s="102"/>
      <c r="J72" s="102"/>
      <c r="K72" s="102"/>
      <c r="L72" s="102"/>
      <c r="M72" s="102"/>
      <c r="N72" s="102"/>
      <c r="O72" s="102"/>
      <c r="P72" s="102"/>
      <c r="Q72" s="102"/>
      <c r="R72" s="102"/>
    </row>
    <row r="73" spans="1:18">
      <c r="A73" s="102"/>
      <c r="B73" s="103"/>
      <c r="C73" s="102"/>
      <c r="D73" s="102"/>
      <c r="E73" s="102"/>
      <c r="F73" s="102"/>
      <c r="G73" s="102"/>
      <c r="H73" s="102"/>
      <c r="I73" s="102"/>
      <c r="J73" s="102"/>
      <c r="K73" s="102"/>
      <c r="L73" s="102"/>
      <c r="M73" s="102"/>
      <c r="N73" s="102"/>
      <c r="O73" s="102"/>
      <c r="P73" s="102"/>
      <c r="Q73" s="102"/>
      <c r="R73" s="102"/>
    </row>
    <row r="74" spans="1:18">
      <c r="A74" s="102"/>
      <c r="B74" s="103"/>
      <c r="C74" s="102"/>
      <c r="D74" s="102"/>
      <c r="E74" s="102"/>
      <c r="F74" s="102"/>
      <c r="G74" s="102"/>
      <c r="H74" s="102"/>
      <c r="I74" s="102"/>
      <c r="J74" s="102"/>
      <c r="K74" s="102"/>
      <c r="L74" s="102"/>
      <c r="M74" s="102"/>
      <c r="N74" s="102"/>
      <c r="O74" s="102"/>
      <c r="P74" s="102"/>
      <c r="Q74" s="102"/>
      <c r="R74" s="102"/>
    </row>
    <row r="75" spans="1:18">
      <c r="A75" s="102"/>
      <c r="B75" s="103"/>
      <c r="C75" s="102"/>
      <c r="D75" s="102"/>
      <c r="E75" s="102"/>
      <c r="F75" s="102"/>
      <c r="G75" s="102"/>
      <c r="H75" s="102"/>
      <c r="I75" s="102"/>
      <c r="J75" s="102"/>
      <c r="K75" s="102"/>
      <c r="L75" s="102"/>
      <c r="M75" s="102"/>
      <c r="N75" s="102"/>
      <c r="O75" s="102"/>
      <c r="P75" s="102"/>
      <c r="Q75" s="102"/>
      <c r="R75" s="102"/>
    </row>
    <row r="76" spans="1:18">
      <c r="A76" s="102"/>
      <c r="B76" s="103"/>
      <c r="C76" s="102"/>
      <c r="D76" s="102"/>
      <c r="E76" s="102"/>
      <c r="F76" s="102"/>
      <c r="G76" s="102"/>
      <c r="H76" s="102"/>
      <c r="I76" s="102"/>
      <c r="J76" s="102"/>
      <c r="K76" s="102"/>
      <c r="L76" s="102"/>
      <c r="M76" s="102"/>
      <c r="N76" s="102"/>
      <c r="O76" s="102"/>
      <c r="P76" s="102"/>
      <c r="Q76" s="102"/>
      <c r="R76" s="102"/>
    </row>
    <row r="77" spans="1:18">
      <c r="A77" s="102"/>
      <c r="B77" s="103"/>
      <c r="C77" s="102"/>
      <c r="D77" s="102"/>
      <c r="E77" s="102"/>
      <c r="F77" s="102"/>
      <c r="G77" s="102"/>
      <c r="H77" s="102"/>
      <c r="I77" s="102"/>
      <c r="J77" s="102"/>
      <c r="K77" s="102"/>
      <c r="L77" s="102"/>
      <c r="M77" s="102"/>
      <c r="N77" s="102"/>
      <c r="O77" s="102"/>
      <c r="P77" s="102"/>
      <c r="Q77" s="102"/>
      <c r="R77" s="102"/>
    </row>
    <row r="78" spans="1:18">
      <c r="A78" s="102"/>
      <c r="B78" s="103"/>
      <c r="C78" s="102"/>
      <c r="D78" s="102"/>
      <c r="E78" s="102"/>
      <c r="F78" s="102"/>
      <c r="G78" s="102"/>
      <c r="H78" s="102"/>
      <c r="I78" s="102"/>
      <c r="J78" s="102"/>
      <c r="K78" s="102"/>
      <c r="L78" s="102"/>
      <c r="M78" s="102"/>
      <c r="N78" s="102"/>
      <c r="O78" s="102"/>
      <c r="P78" s="102"/>
      <c r="Q78" s="102"/>
      <c r="R78" s="102"/>
    </row>
    <row r="79" spans="1:18">
      <c r="A79" s="102"/>
      <c r="B79" s="103"/>
      <c r="C79" s="102"/>
      <c r="D79" s="102"/>
      <c r="E79" s="102"/>
      <c r="F79" s="102"/>
      <c r="G79" s="102"/>
      <c r="H79" s="102"/>
      <c r="I79" s="102"/>
      <c r="J79" s="102"/>
      <c r="K79" s="102"/>
      <c r="L79" s="102"/>
      <c r="M79" s="102"/>
      <c r="N79" s="102"/>
      <c r="O79" s="102"/>
      <c r="P79" s="102"/>
      <c r="Q79" s="102"/>
      <c r="R79" s="102"/>
    </row>
    <row r="80" spans="1:18">
      <c r="A80" s="102"/>
      <c r="B80" s="103"/>
      <c r="C80" s="102"/>
      <c r="D80" s="102"/>
      <c r="E80" s="102"/>
      <c r="F80" s="102"/>
      <c r="G80" s="102"/>
      <c r="H80" s="102"/>
      <c r="I80" s="102"/>
      <c r="J80" s="102"/>
      <c r="K80" s="102"/>
      <c r="L80" s="102"/>
      <c r="M80" s="102"/>
      <c r="N80" s="102"/>
      <c r="O80" s="102"/>
      <c r="P80" s="102"/>
      <c r="Q80" s="102"/>
      <c r="R80" s="102"/>
    </row>
    <row r="81" spans="1:18">
      <c r="A81" s="102"/>
      <c r="B81" s="103"/>
      <c r="C81" s="102"/>
      <c r="D81" s="102"/>
      <c r="E81" s="102"/>
      <c r="F81" s="102"/>
      <c r="G81" s="102"/>
      <c r="H81" s="102"/>
      <c r="I81" s="102"/>
      <c r="J81" s="102"/>
      <c r="K81" s="102"/>
      <c r="L81" s="102"/>
      <c r="M81" s="102"/>
      <c r="N81" s="102"/>
      <c r="O81" s="102"/>
      <c r="P81" s="102"/>
      <c r="Q81" s="102"/>
      <c r="R81" s="102"/>
    </row>
    <row r="82" spans="1:18">
      <c r="A82" s="102"/>
      <c r="B82" s="103"/>
      <c r="C82" s="102"/>
      <c r="D82" s="102"/>
      <c r="E82" s="102"/>
      <c r="F82" s="102"/>
      <c r="G82" s="102"/>
      <c r="H82" s="102"/>
      <c r="I82" s="102"/>
      <c r="J82" s="102"/>
      <c r="K82" s="102"/>
      <c r="L82" s="102"/>
      <c r="M82" s="102"/>
      <c r="N82" s="102"/>
      <c r="O82" s="102"/>
      <c r="P82" s="102"/>
      <c r="Q82" s="102"/>
      <c r="R82" s="102"/>
    </row>
    <row r="83" spans="1:18">
      <c r="A83" s="102"/>
      <c r="B83" s="103"/>
      <c r="C83" s="102"/>
      <c r="D83" s="102"/>
      <c r="E83" s="102"/>
      <c r="F83" s="102"/>
      <c r="G83" s="102"/>
      <c r="H83" s="102"/>
      <c r="I83" s="102"/>
      <c r="J83" s="102"/>
      <c r="K83" s="102"/>
      <c r="L83" s="102"/>
      <c r="M83" s="102"/>
      <c r="N83" s="102"/>
      <c r="O83" s="102"/>
      <c r="P83" s="102"/>
      <c r="Q83" s="102"/>
      <c r="R83" s="102"/>
    </row>
    <row r="84" spans="1:18">
      <c r="A84" s="102"/>
      <c r="B84" s="103"/>
      <c r="C84" s="102"/>
      <c r="D84" s="102"/>
      <c r="E84" s="102"/>
      <c r="F84" s="102"/>
      <c r="G84" s="102"/>
      <c r="H84" s="102"/>
      <c r="I84" s="102"/>
      <c r="J84" s="102"/>
      <c r="K84" s="102"/>
      <c r="L84" s="102"/>
      <c r="M84" s="102"/>
      <c r="N84" s="102"/>
      <c r="O84" s="102"/>
      <c r="P84" s="102"/>
      <c r="Q84" s="102"/>
      <c r="R84" s="102"/>
    </row>
    <row r="85" spans="1:18">
      <c r="A85" s="102"/>
      <c r="B85" s="103"/>
      <c r="C85" s="102"/>
      <c r="D85" s="102"/>
      <c r="E85" s="102"/>
      <c r="F85" s="102"/>
      <c r="G85" s="102"/>
      <c r="H85" s="102"/>
      <c r="I85" s="102"/>
      <c r="J85" s="102"/>
      <c r="K85" s="102"/>
      <c r="L85" s="102"/>
      <c r="M85" s="102"/>
      <c r="N85" s="102"/>
      <c r="O85" s="102"/>
      <c r="P85" s="102"/>
      <c r="Q85" s="102"/>
      <c r="R85" s="102"/>
    </row>
    <row r="86" spans="1:18">
      <c r="A86" s="102"/>
      <c r="B86" s="103"/>
      <c r="C86" s="102"/>
      <c r="D86" s="102"/>
      <c r="E86" s="102"/>
      <c r="F86" s="102"/>
      <c r="G86" s="102"/>
      <c r="H86" s="102"/>
      <c r="I86" s="102"/>
      <c r="J86" s="102"/>
      <c r="K86" s="102"/>
      <c r="L86" s="102"/>
      <c r="M86" s="102"/>
      <c r="N86" s="102"/>
      <c r="O86" s="102"/>
      <c r="P86" s="102"/>
      <c r="Q86" s="102"/>
      <c r="R86" s="102"/>
    </row>
    <row r="87" spans="1:18">
      <c r="A87" s="102"/>
      <c r="B87" s="103"/>
      <c r="C87" s="102"/>
      <c r="D87" s="102"/>
      <c r="E87" s="102"/>
      <c r="F87" s="102"/>
      <c r="G87" s="102"/>
      <c r="H87" s="102"/>
      <c r="I87" s="102"/>
      <c r="J87" s="102"/>
      <c r="K87" s="102"/>
      <c r="L87" s="102"/>
      <c r="M87" s="102"/>
      <c r="N87" s="102"/>
      <c r="O87" s="102"/>
      <c r="P87" s="102"/>
      <c r="Q87" s="102"/>
      <c r="R87" s="102"/>
    </row>
    <row r="88" spans="1:18">
      <c r="A88" s="102"/>
      <c r="B88" s="103"/>
      <c r="C88" s="102"/>
      <c r="D88" s="102"/>
      <c r="E88" s="102"/>
      <c r="F88" s="102"/>
      <c r="G88" s="102"/>
      <c r="H88" s="102"/>
      <c r="I88" s="102"/>
      <c r="J88" s="102"/>
      <c r="K88" s="102"/>
      <c r="L88" s="102"/>
      <c r="M88" s="102"/>
      <c r="N88" s="102"/>
      <c r="O88" s="102"/>
      <c r="P88" s="102"/>
      <c r="Q88" s="102"/>
      <c r="R88" s="102"/>
    </row>
    <row r="89" spans="1:18">
      <c r="A89" s="102"/>
      <c r="B89" s="103"/>
      <c r="C89" s="102"/>
      <c r="D89" s="102"/>
      <c r="E89" s="102"/>
      <c r="F89" s="102"/>
      <c r="G89" s="102"/>
      <c r="H89" s="102"/>
      <c r="I89" s="102"/>
      <c r="J89" s="102"/>
      <c r="K89" s="102"/>
      <c r="L89" s="102"/>
      <c r="M89" s="102"/>
      <c r="N89" s="102"/>
      <c r="O89" s="102"/>
      <c r="P89" s="102"/>
      <c r="Q89" s="102"/>
      <c r="R89" s="102"/>
    </row>
    <row r="90" spans="1:18">
      <c r="A90" s="102"/>
      <c r="B90" s="103"/>
      <c r="C90" s="102"/>
      <c r="D90" s="102"/>
      <c r="E90" s="102"/>
      <c r="F90" s="102"/>
      <c r="G90" s="102"/>
      <c r="H90" s="102"/>
      <c r="I90" s="102"/>
      <c r="J90" s="102"/>
      <c r="K90" s="102"/>
      <c r="L90" s="102"/>
      <c r="M90" s="102"/>
      <c r="N90" s="102"/>
      <c r="O90" s="102"/>
      <c r="P90" s="102"/>
      <c r="Q90" s="102"/>
      <c r="R90" s="102"/>
    </row>
    <row r="91" spans="1:18">
      <c r="A91" s="102"/>
      <c r="B91" s="103"/>
      <c r="C91" s="102"/>
      <c r="D91" s="102"/>
      <c r="E91" s="102"/>
      <c r="F91" s="102"/>
      <c r="G91" s="102"/>
      <c r="H91" s="102"/>
      <c r="I91" s="102"/>
      <c r="J91" s="102"/>
      <c r="K91" s="102"/>
      <c r="L91" s="102"/>
      <c r="M91" s="102"/>
      <c r="N91" s="102"/>
      <c r="O91" s="102"/>
      <c r="P91" s="102"/>
      <c r="Q91" s="102"/>
      <c r="R91" s="102"/>
    </row>
    <row r="92" spans="1:18">
      <c r="A92" s="102"/>
      <c r="B92" s="103"/>
      <c r="C92" s="102"/>
      <c r="D92" s="102"/>
      <c r="E92" s="102"/>
      <c r="F92" s="102"/>
      <c r="G92" s="102"/>
      <c r="H92" s="102"/>
      <c r="I92" s="102"/>
      <c r="J92" s="102"/>
      <c r="K92" s="102"/>
      <c r="L92" s="102"/>
      <c r="M92" s="102"/>
      <c r="N92" s="102"/>
      <c r="O92" s="102"/>
      <c r="P92" s="102"/>
      <c r="Q92" s="102"/>
      <c r="R92" s="102"/>
    </row>
    <row r="93" spans="1:18">
      <c r="A93" s="102"/>
      <c r="B93" s="103"/>
      <c r="C93" s="102"/>
      <c r="D93" s="102"/>
      <c r="E93" s="102"/>
      <c r="F93" s="102"/>
      <c r="G93" s="102"/>
      <c r="H93" s="102"/>
      <c r="I93" s="102"/>
      <c r="J93" s="102"/>
      <c r="K93" s="102"/>
      <c r="L93" s="102"/>
      <c r="M93" s="102"/>
      <c r="N93" s="102"/>
      <c r="O93" s="102"/>
      <c r="P93" s="102"/>
      <c r="Q93" s="102"/>
      <c r="R93" s="102"/>
    </row>
    <row r="94" spans="1:18">
      <c r="A94" s="102"/>
      <c r="B94" s="103"/>
      <c r="C94" s="102"/>
      <c r="D94" s="102"/>
      <c r="E94" s="102"/>
      <c r="F94" s="102"/>
      <c r="G94" s="102"/>
      <c r="H94" s="102"/>
      <c r="I94" s="102"/>
      <c r="J94" s="102"/>
      <c r="K94" s="102"/>
      <c r="L94" s="102"/>
      <c r="M94" s="102"/>
      <c r="N94" s="102"/>
      <c r="O94" s="102"/>
      <c r="P94" s="102"/>
      <c r="Q94" s="102"/>
      <c r="R94" s="102"/>
    </row>
    <row r="95" spans="1:18">
      <c r="A95" s="102"/>
      <c r="B95" s="103"/>
      <c r="C95" s="102"/>
      <c r="D95" s="102"/>
      <c r="E95" s="102"/>
      <c r="F95" s="102"/>
      <c r="G95" s="102"/>
      <c r="H95" s="102"/>
      <c r="I95" s="102"/>
      <c r="J95" s="102"/>
      <c r="K95" s="102"/>
      <c r="L95" s="102"/>
      <c r="M95" s="102"/>
      <c r="N95" s="102"/>
      <c r="O95" s="102"/>
      <c r="P95" s="102"/>
      <c r="Q95" s="102"/>
      <c r="R95" s="102"/>
    </row>
    <row r="96" spans="1:18">
      <c r="A96" s="102"/>
      <c r="B96" s="103"/>
      <c r="C96" s="102"/>
      <c r="D96" s="102"/>
      <c r="E96" s="102"/>
      <c r="F96" s="102"/>
      <c r="G96" s="102"/>
      <c r="H96" s="102"/>
      <c r="I96" s="102"/>
      <c r="J96" s="102"/>
      <c r="K96" s="102"/>
      <c r="L96" s="102"/>
      <c r="M96" s="102"/>
      <c r="N96" s="102"/>
      <c r="O96" s="102"/>
      <c r="P96" s="102"/>
      <c r="Q96" s="102"/>
      <c r="R96" s="102"/>
    </row>
    <row r="97" spans="1:18">
      <c r="A97" s="102"/>
      <c r="B97" s="103"/>
      <c r="C97" s="102"/>
      <c r="D97" s="102"/>
      <c r="E97" s="102"/>
      <c r="F97" s="102"/>
      <c r="G97" s="102"/>
      <c r="H97" s="102"/>
      <c r="I97" s="102"/>
      <c r="J97" s="102"/>
      <c r="K97" s="102"/>
      <c r="L97" s="102"/>
      <c r="M97" s="102"/>
      <c r="N97" s="102"/>
      <c r="O97" s="102"/>
      <c r="P97" s="102"/>
      <c r="Q97" s="102"/>
      <c r="R97" s="102"/>
    </row>
    <row r="98" spans="1:18">
      <c r="A98" s="102"/>
      <c r="B98" s="103"/>
      <c r="C98" s="102"/>
      <c r="D98" s="102"/>
      <c r="E98" s="102"/>
      <c r="F98" s="102"/>
      <c r="G98" s="102"/>
      <c r="H98" s="102"/>
      <c r="I98" s="102"/>
      <c r="J98" s="102"/>
      <c r="K98" s="102"/>
      <c r="L98" s="102"/>
      <c r="M98" s="102"/>
      <c r="N98" s="102"/>
      <c r="O98" s="102"/>
      <c r="P98" s="102"/>
      <c r="Q98" s="102"/>
      <c r="R98" s="102"/>
    </row>
    <row r="99" spans="1:18">
      <c r="A99" s="102"/>
      <c r="B99" s="103"/>
      <c r="C99" s="102"/>
      <c r="D99" s="102"/>
      <c r="E99" s="102"/>
      <c r="F99" s="102"/>
      <c r="G99" s="102"/>
      <c r="H99" s="102"/>
      <c r="I99" s="102"/>
      <c r="J99" s="102"/>
      <c r="K99" s="102"/>
      <c r="L99" s="102"/>
      <c r="M99" s="102"/>
      <c r="N99" s="102"/>
      <c r="O99" s="102"/>
      <c r="P99" s="102"/>
      <c r="Q99" s="102"/>
      <c r="R99" s="102"/>
    </row>
    <row r="100" spans="1:18">
      <c r="A100" s="102"/>
      <c r="B100" s="103"/>
      <c r="C100" s="102"/>
      <c r="D100" s="102"/>
      <c r="E100" s="102"/>
      <c r="F100" s="102"/>
      <c r="G100" s="102"/>
      <c r="H100" s="102"/>
      <c r="I100" s="102"/>
      <c r="J100" s="102"/>
      <c r="K100" s="102"/>
      <c r="L100" s="102"/>
      <c r="M100" s="102"/>
      <c r="N100" s="102"/>
      <c r="O100" s="102"/>
      <c r="P100" s="102"/>
      <c r="Q100" s="102"/>
      <c r="R100" s="102"/>
    </row>
    <row r="101" spans="1:18">
      <c r="A101" s="102"/>
      <c r="B101" s="103"/>
      <c r="C101" s="102"/>
      <c r="D101" s="102"/>
      <c r="E101" s="102"/>
      <c r="F101" s="102"/>
      <c r="G101" s="102"/>
      <c r="H101" s="102"/>
      <c r="I101" s="102"/>
      <c r="J101" s="102"/>
      <c r="K101" s="102"/>
      <c r="L101" s="102"/>
      <c r="M101" s="102"/>
      <c r="N101" s="102"/>
      <c r="O101" s="102"/>
      <c r="P101" s="102"/>
      <c r="Q101" s="102"/>
      <c r="R101" s="102"/>
    </row>
    <row r="102" spans="1:18">
      <c r="A102" s="102"/>
      <c r="B102" s="103"/>
      <c r="C102" s="102"/>
      <c r="D102" s="102"/>
      <c r="E102" s="102"/>
      <c r="F102" s="102"/>
      <c r="G102" s="102"/>
      <c r="H102" s="102"/>
      <c r="I102" s="102"/>
      <c r="J102" s="102"/>
      <c r="K102" s="102"/>
      <c r="L102" s="102"/>
      <c r="M102" s="102"/>
      <c r="N102" s="102"/>
      <c r="O102" s="102"/>
      <c r="P102" s="102"/>
      <c r="Q102" s="102"/>
      <c r="R102" s="102"/>
    </row>
    <row r="103" spans="1:18">
      <c r="A103" s="102"/>
      <c r="B103" s="103"/>
      <c r="C103" s="102"/>
      <c r="D103" s="102"/>
      <c r="E103" s="102"/>
      <c r="F103" s="102"/>
      <c r="G103" s="102"/>
      <c r="H103" s="102"/>
      <c r="I103" s="102"/>
      <c r="J103" s="102"/>
      <c r="K103" s="102"/>
      <c r="L103" s="102"/>
      <c r="M103" s="102"/>
      <c r="N103" s="102"/>
      <c r="O103" s="102"/>
      <c r="P103" s="102"/>
      <c r="Q103" s="102"/>
      <c r="R103" s="102"/>
    </row>
    <row r="104" spans="1:18">
      <c r="A104" s="102"/>
      <c r="B104" s="103"/>
      <c r="C104" s="102"/>
      <c r="D104" s="102"/>
      <c r="E104" s="102"/>
      <c r="F104" s="102"/>
      <c r="G104" s="102"/>
      <c r="H104" s="102"/>
      <c r="I104" s="102"/>
      <c r="J104" s="102"/>
      <c r="K104" s="102"/>
      <c r="L104" s="102"/>
      <c r="M104" s="102"/>
      <c r="N104" s="102"/>
      <c r="O104" s="102"/>
      <c r="P104" s="102"/>
      <c r="Q104" s="102"/>
      <c r="R104" s="102"/>
    </row>
    <row r="105" spans="1:18">
      <c r="A105" s="102"/>
      <c r="B105" s="103"/>
      <c r="C105" s="102"/>
      <c r="D105" s="102"/>
      <c r="E105" s="102"/>
      <c r="F105" s="102"/>
      <c r="G105" s="102"/>
      <c r="H105" s="102"/>
      <c r="I105" s="102"/>
      <c r="J105" s="102"/>
      <c r="K105" s="102"/>
      <c r="L105" s="102"/>
      <c r="M105" s="102"/>
      <c r="N105" s="102"/>
      <c r="O105" s="102"/>
      <c r="P105" s="102"/>
      <c r="Q105" s="102"/>
      <c r="R105" s="102"/>
    </row>
    <row r="106" spans="1:18">
      <c r="A106" s="102"/>
      <c r="B106" s="103"/>
      <c r="C106" s="102"/>
      <c r="D106" s="102"/>
      <c r="E106" s="102"/>
      <c r="F106" s="102"/>
      <c r="G106" s="102"/>
      <c r="H106" s="102"/>
      <c r="I106" s="102"/>
      <c r="J106" s="102"/>
      <c r="K106" s="102"/>
      <c r="L106" s="102"/>
      <c r="M106" s="102"/>
      <c r="N106" s="102"/>
      <c r="O106" s="102"/>
      <c r="P106" s="102"/>
      <c r="Q106" s="102"/>
      <c r="R106" s="102"/>
    </row>
    <row r="107" spans="1:18">
      <c r="A107" s="102"/>
      <c r="B107" s="103"/>
      <c r="C107" s="102"/>
      <c r="D107" s="102"/>
      <c r="E107" s="102"/>
      <c r="F107" s="102"/>
      <c r="G107" s="102"/>
      <c r="H107" s="102"/>
      <c r="I107" s="102"/>
      <c r="J107" s="102"/>
      <c r="K107" s="102"/>
      <c r="L107" s="102"/>
      <c r="M107" s="102"/>
      <c r="N107" s="102"/>
      <c r="O107" s="102"/>
      <c r="P107" s="102"/>
      <c r="Q107" s="102"/>
      <c r="R107" s="102"/>
    </row>
    <row r="108" spans="1:18">
      <c r="A108" s="102"/>
      <c r="B108" s="103"/>
      <c r="C108" s="102"/>
      <c r="D108" s="102"/>
      <c r="E108" s="102"/>
      <c r="F108" s="102"/>
      <c r="G108" s="102"/>
      <c r="H108" s="102"/>
      <c r="I108" s="102"/>
      <c r="J108" s="102"/>
      <c r="K108" s="102"/>
      <c r="L108" s="102"/>
      <c r="M108" s="102"/>
      <c r="N108" s="102"/>
      <c r="O108" s="102"/>
      <c r="P108" s="102"/>
      <c r="Q108" s="102"/>
      <c r="R108" s="102"/>
    </row>
    <row r="109" spans="1:18">
      <c r="A109" s="102"/>
      <c r="B109" s="103"/>
      <c r="C109" s="102"/>
      <c r="D109" s="102"/>
      <c r="E109" s="102"/>
      <c r="F109" s="102"/>
      <c r="G109" s="102"/>
      <c r="H109" s="102"/>
      <c r="I109" s="102"/>
      <c r="J109" s="102"/>
      <c r="K109" s="102"/>
      <c r="L109" s="102"/>
      <c r="M109" s="102"/>
      <c r="N109" s="102"/>
      <c r="O109" s="102"/>
      <c r="P109" s="102"/>
      <c r="Q109" s="102"/>
      <c r="R109" s="102"/>
    </row>
    <row r="110" spans="1:18">
      <c r="A110" s="102"/>
      <c r="B110" s="103"/>
      <c r="C110" s="102"/>
      <c r="D110" s="102"/>
      <c r="E110" s="102"/>
      <c r="F110" s="102"/>
      <c r="G110" s="102"/>
      <c r="H110" s="102"/>
      <c r="I110" s="102"/>
      <c r="J110" s="102"/>
      <c r="K110" s="102"/>
      <c r="L110" s="102"/>
      <c r="M110" s="102"/>
      <c r="N110" s="102"/>
      <c r="O110" s="102"/>
      <c r="P110" s="102"/>
      <c r="Q110" s="102"/>
      <c r="R110" s="102"/>
    </row>
    <row r="111" spans="1:18">
      <c r="A111" s="102"/>
      <c r="B111" s="103"/>
      <c r="C111" s="102"/>
      <c r="D111" s="102"/>
      <c r="E111" s="102"/>
      <c r="F111" s="102"/>
      <c r="G111" s="102"/>
      <c r="H111" s="102"/>
      <c r="I111" s="102"/>
      <c r="J111" s="102"/>
      <c r="K111" s="102"/>
      <c r="L111" s="102"/>
      <c r="M111" s="102"/>
      <c r="N111" s="102"/>
      <c r="O111" s="102"/>
      <c r="P111" s="102"/>
      <c r="Q111" s="102"/>
      <c r="R111" s="102"/>
    </row>
    <row r="112" spans="1:18">
      <c r="A112" s="102"/>
      <c r="B112" s="103"/>
      <c r="C112" s="102"/>
      <c r="D112" s="102"/>
      <c r="E112" s="102"/>
      <c r="F112" s="102">
        <f>E113*F113</f>
        <v>0</v>
      </c>
      <c r="G112" s="102"/>
      <c r="H112" s="102"/>
      <c r="I112" s="102"/>
      <c r="J112" s="102"/>
      <c r="K112" s="102"/>
      <c r="L112" s="102"/>
      <c r="M112" s="102"/>
      <c r="N112" s="102"/>
      <c r="O112" s="102"/>
      <c r="P112" s="102"/>
      <c r="Q112" s="102"/>
      <c r="R112" s="102"/>
    </row>
  </sheetData>
  <mergeCells count="9">
    <mergeCell ref="O8:P8"/>
    <mergeCell ref="B50:C50"/>
    <mergeCell ref="B53:C53"/>
    <mergeCell ref="B2:F4"/>
    <mergeCell ref="G2:N2"/>
    <mergeCell ref="G3:M4"/>
    <mergeCell ref="B6:B8"/>
    <mergeCell ref="C6:F8"/>
    <mergeCell ref="G6:N6"/>
  </mergeCells>
  <conditionalFormatting sqref="G10:N11">
    <cfRule type="expression" dxfId="3" priority="40">
      <formula>G10=0</formula>
    </cfRule>
  </conditionalFormatting>
  <conditionalFormatting sqref="G12:N49">
    <cfRule type="expression" dxfId="2" priority="1">
      <formula>G12=0</formula>
    </cfRule>
  </conditionalFormatting>
  <printOptions horizontalCentered="1" verticalCentered="1"/>
  <pageMargins left="0.39374999999999999" right="0.39374999999999999" top="0.39374999999999999" bottom="0.24027777777777801" header="0.51180555555555496" footer="0.51180555555555496"/>
  <pageSetup paperSize="9" scale="52" firstPageNumber="0" orientation="landscape"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558ED5"/>
    <pageSetUpPr fitToPage="1"/>
  </sheetPr>
  <dimension ref="A1:M5413"/>
  <sheetViews>
    <sheetView view="pageBreakPreview" topLeftCell="A34" zoomScale="85" zoomScaleNormal="85" zoomScalePageLayoutView="85" workbookViewId="0"/>
  </sheetViews>
  <sheetFormatPr defaultRowHeight="15"/>
  <cols>
    <col min="1" max="1" width="30" customWidth="1"/>
    <col min="2" max="2" width="60.28515625" style="105" customWidth="1"/>
    <col min="3" max="4" width="8.7109375" customWidth="1"/>
    <col min="5" max="5" width="13.7109375" customWidth="1"/>
    <col min="6" max="6" width="22.28515625" customWidth="1"/>
    <col min="7" max="7" width="23" customWidth="1"/>
    <col min="8" max="1019" width="8.7109375" customWidth="1"/>
  </cols>
  <sheetData>
    <row r="1" spans="1:7" ht="15" customHeight="1">
      <c r="A1" s="369" t="s">
        <v>110</v>
      </c>
      <c r="B1" s="369"/>
      <c r="C1" s="370" t="s">
        <v>6468</v>
      </c>
      <c r="D1" s="370"/>
      <c r="E1" s="370"/>
      <c r="F1" s="370"/>
      <c r="G1" s="370"/>
    </row>
    <row r="2" spans="1:7">
      <c r="A2" s="369"/>
      <c r="B2" s="369"/>
      <c r="C2" s="371" t="str">
        <f>'01_SINTETICO'!D2</f>
        <v>OBRA: CONSTRUÇÃO NOVA SEDE DA VT DE GOIÁS</v>
      </c>
      <c r="D2" s="371"/>
      <c r="E2" s="371"/>
      <c r="F2" s="371"/>
      <c r="G2" s="104">
        <f>'CAPA-DADOS'!E13</f>
        <v>45726</v>
      </c>
    </row>
    <row r="3" spans="1:7" ht="25.5">
      <c r="A3" s="369"/>
      <c r="B3" s="369"/>
      <c r="C3" s="371"/>
      <c r="D3" s="371"/>
      <c r="E3" s="371"/>
      <c r="F3" s="371"/>
      <c r="G3" s="104" t="str">
        <f>'CAPA-DADOS'!E16</f>
        <v>SINAPI-JANEIRO-2025-NDES</v>
      </c>
    </row>
    <row r="4" spans="1:7" ht="21">
      <c r="A4" s="204" t="s">
        <v>20</v>
      </c>
      <c r="B4" s="204" t="s">
        <v>280</v>
      </c>
      <c r="C4" s="205" t="s">
        <v>22</v>
      </c>
      <c r="D4" s="205" t="s">
        <v>1199</v>
      </c>
      <c r="E4" s="206" t="s">
        <v>1200</v>
      </c>
      <c r="F4" s="206" t="s">
        <v>674</v>
      </c>
      <c r="G4" s="206" t="s">
        <v>675</v>
      </c>
    </row>
    <row r="5" spans="1:7">
      <c r="A5" s="182"/>
      <c r="B5" s="230"/>
      <c r="C5" s="183"/>
      <c r="D5" s="183"/>
      <c r="E5" s="183"/>
      <c r="F5" s="183"/>
      <c r="G5" s="183"/>
    </row>
    <row r="6" spans="1:7">
      <c r="A6" s="178" t="s">
        <v>122</v>
      </c>
      <c r="B6" s="231" t="s">
        <v>430</v>
      </c>
      <c r="C6" s="184"/>
      <c r="D6" s="184"/>
      <c r="E6" s="184"/>
      <c r="F6" s="184">
        <v>1</v>
      </c>
      <c r="G6" s="184"/>
    </row>
    <row r="7" spans="1:7">
      <c r="A7" s="182"/>
      <c r="B7" s="230"/>
      <c r="C7" s="183"/>
      <c r="D7" s="183"/>
      <c r="E7" s="183"/>
      <c r="F7" s="183"/>
      <c r="G7" s="183"/>
    </row>
    <row r="8" spans="1:7" ht="21">
      <c r="A8" s="179" t="s">
        <v>676</v>
      </c>
      <c r="B8" s="232" t="s">
        <v>424</v>
      </c>
      <c r="C8" s="180" t="s">
        <v>46</v>
      </c>
      <c r="D8" s="180" t="s">
        <v>47</v>
      </c>
      <c r="E8" s="181">
        <v>2</v>
      </c>
      <c r="F8" s="181">
        <f t="shared" ref="F8:G8" si="0">SUMPRODUCT($E9:$E13,F9:F13)</f>
        <v>434.32</v>
      </c>
      <c r="G8" s="185">
        <f t="shared" si="0"/>
        <v>21815.015111999997</v>
      </c>
    </row>
    <row r="9" spans="1:7">
      <c r="A9" s="177">
        <v>40811</v>
      </c>
      <c r="B9" s="233" t="s">
        <v>1201</v>
      </c>
      <c r="C9" s="176" t="s">
        <v>124</v>
      </c>
      <c r="D9" s="176" t="s">
        <v>47</v>
      </c>
      <c r="E9" s="177">
        <v>1.01112</v>
      </c>
      <c r="F9" s="107">
        <f>IF(C9="MAT.",VLOOKUP(A9,INSUMOS_AUX!A:F,6,0),0)</f>
        <v>0</v>
      </c>
      <c r="G9" s="106">
        <f>IF(C9="M.O.",VLOOKUP(A9,INSUMOS_AUX!A:F,6,0),0)</f>
        <v>21575.1</v>
      </c>
    </row>
    <row r="10" spans="1:7" ht="21">
      <c r="A10" s="177">
        <v>40863</v>
      </c>
      <c r="B10" s="233" t="s">
        <v>492</v>
      </c>
      <c r="C10" s="176" t="s">
        <v>123</v>
      </c>
      <c r="D10" s="176" t="s">
        <v>47</v>
      </c>
      <c r="E10" s="177">
        <v>1</v>
      </c>
      <c r="F10" s="107">
        <f>IF(C10="MAT.",VLOOKUP(A10,INSUMOS_AUX!A:F,6,0),0)</f>
        <v>270.51</v>
      </c>
      <c r="G10" s="106">
        <f>IF(C10="M.O.",VLOOKUP(A10,INSUMOS_AUX!A:F,6,0),0)</f>
        <v>0</v>
      </c>
    </row>
    <row r="11" spans="1:7" ht="21">
      <c r="A11" s="177">
        <v>40864</v>
      </c>
      <c r="B11" s="233" t="s">
        <v>493</v>
      </c>
      <c r="C11" s="176" t="s">
        <v>123</v>
      </c>
      <c r="D11" s="176" t="s">
        <v>47</v>
      </c>
      <c r="E11" s="177">
        <v>1</v>
      </c>
      <c r="F11" s="107">
        <f>IF(C11="MAT.",VLOOKUP(A11,INSUMOS_AUX!A:F,6,0),0)</f>
        <v>15.46</v>
      </c>
      <c r="G11" s="106">
        <f>IF(C11="M.O.",VLOOKUP(A11,INSUMOS_AUX!A:F,6,0),0)</f>
        <v>0</v>
      </c>
    </row>
    <row r="12" spans="1:7" ht="21">
      <c r="A12" s="177">
        <v>43474</v>
      </c>
      <c r="B12" s="233" t="s">
        <v>125</v>
      </c>
      <c r="C12" s="176" t="s">
        <v>123</v>
      </c>
      <c r="D12" s="176" t="s">
        <v>47</v>
      </c>
      <c r="E12" s="177">
        <v>1</v>
      </c>
      <c r="F12" s="107">
        <f>IF(C12="MAT.",VLOOKUP(A12,INSUMOS_AUX!A:F,6,0),0)</f>
        <v>2.35</v>
      </c>
      <c r="G12" s="106">
        <f>IF(C12="M.O.",VLOOKUP(A12,INSUMOS_AUX!A:F,6,0),0)</f>
        <v>0</v>
      </c>
    </row>
    <row r="13" spans="1:7" ht="21">
      <c r="A13" s="177">
        <v>43498</v>
      </c>
      <c r="B13" s="233" t="s">
        <v>126</v>
      </c>
      <c r="C13" s="176" t="s">
        <v>123</v>
      </c>
      <c r="D13" s="176" t="s">
        <v>47</v>
      </c>
      <c r="E13" s="177">
        <v>1</v>
      </c>
      <c r="F13" s="107">
        <f>IF(C13="MAT.",VLOOKUP(A13,INSUMOS_AUX!A:F,6,0),0)</f>
        <v>146</v>
      </c>
      <c r="G13" s="106">
        <f>IF(C13="M.O.",VLOOKUP(A13,INSUMOS_AUX!A:F,6,0),0)</f>
        <v>0</v>
      </c>
    </row>
    <row r="14" spans="1:7">
      <c r="A14" s="182"/>
      <c r="B14" s="230"/>
      <c r="C14" s="183"/>
      <c r="D14" s="183"/>
      <c r="E14" s="183"/>
      <c r="F14" s="183"/>
      <c r="G14" s="183"/>
    </row>
    <row r="15" spans="1:7" ht="21">
      <c r="A15" s="179" t="s">
        <v>49</v>
      </c>
      <c r="B15" s="232" t="s">
        <v>50</v>
      </c>
      <c r="C15" s="180" t="s">
        <v>46</v>
      </c>
      <c r="D15" s="180" t="s">
        <v>47</v>
      </c>
      <c r="E15" s="181">
        <v>8</v>
      </c>
      <c r="F15" s="181">
        <f t="shared" ref="F15:G15" si="1">SUMPRODUCT($E16:$E20,F16:F20)</f>
        <v>543.41999999999996</v>
      </c>
      <c r="G15" s="185">
        <f t="shared" si="1"/>
        <v>5606.0513421000005</v>
      </c>
    </row>
    <row r="16" spans="1:7">
      <c r="A16" s="177">
        <v>40818</v>
      </c>
      <c r="B16" s="233" t="s">
        <v>127</v>
      </c>
      <c r="C16" s="176" t="s">
        <v>124</v>
      </c>
      <c r="D16" s="176" t="s">
        <v>47</v>
      </c>
      <c r="E16" s="177">
        <v>1.01597</v>
      </c>
      <c r="F16" s="107">
        <f>IF(C16="MAT.",VLOOKUP(A16,INSUMOS_AUX!A:F,6,0),0)</f>
        <v>0</v>
      </c>
      <c r="G16" s="106">
        <f>IF(C16="M.O.",VLOOKUP(A16,INSUMOS_AUX!A:F,6,0),0)</f>
        <v>5517.93</v>
      </c>
    </row>
    <row r="17" spans="1:7" ht="21">
      <c r="A17" s="177">
        <v>40863</v>
      </c>
      <c r="B17" s="233" t="s">
        <v>492</v>
      </c>
      <c r="C17" s="176" t="s">
        <v>123</v>
      </c>
      <c r="D17" s="176" t="s">
        <v>47</v>
      </c>
      <c r="E17" s="177">
        <v>1</v>
      </c>
      <c r="F17" s="107">
        <f>IF(C17="MAT.",VLOOKUP(A17,INSUMOS_AUX!A:F,6,0),0)</f>
        <v>270.51</v>
      </c>
      <c r="G17" s="106">
        <f>IF(C17="M.O.",VLOOKUP(A17,INSUMOS_AUX!A:F,6,0),0)</f>
        <v>0</v>
      </c>
    </row>
    <row r="18" spans="1:7" ht="21">
      <c r="A18" s="177">
        <v>40864</v>
      </c>
      <c r="B18" s="233" t="s">
        <v>493</v>
      </c>
      <c r="C18" s="176" t="s">
        <v>123</v>
      </c>
      <c r="D18" s="176" t="s">
        <v>47</v>
      </c>
      <c r="E18" s="177">
        <v>1</v>
      </c>
      <c r="F18" s="107">
        <f>IF(C18="MAT.",VLOOKUP(A18,INSUMOS_AUX!A:F,6,0),0)</f>
        <v>15.46</v>
      </c>
      <c r="G18" s="106">
        <f>IF(C18="M.O.",VLOOKUP(A18,INSUMOS_AUX!A:F,6,0),0)</f>
        <v>0</v>
      </c>
    </row>
    <row r="19" spans="1:7" ht="21">
      <c r="A19" s="177">
        <v>43475</v>
      </c>
      <c r="B19" s="233" t="s">
        <v>128</v>
      </c>
      <c r="C19" s="176" t="s">
        <v>123</v>
      </c>
      <c r="D19" s="176" t="s">
        <v>47</v>
      </c>
      <c r="E19" s="177">
        <v>1</v>
      </c>
      <c r="F19" s="107">
        <f>IF(C19="MAT.",VLOOKUP(A19,INSUMOS_AUX!A:F,6,0),0)</f>
        <v>15.46</v>
      </c>
      <c r="G19" s="106">
        <f>IF(C19="M.O.",VLOOKUP(A19,INSUMOS_AUX!A:F,6,0),0)</f>
        <v>0</v>
      </c>
    </row>
    <row r="20" spans="1:7" ht="21">
      <c r="A20" s="177">
        <v>43499</v>
      </c>
      <c r="B20" s="233" t="s">
        <v>129</v>
      </c>
      <c r="C20" s="176" t="s">
        <v>123</v>
      </c>
      <c r="D20" s="176" t="s">
        <v>47</v>
      </c>
      <c r="E20" s="177">
        <v>1</v>
      </c>
      <c r="F20" s="107">
        <f>IF(C20="MAT.",VLOOKUP(A20,INSUMOS_AUX!A:F,6,0),0)</f>
        <v>241.99</v>
      </c>
      <c r="G20" s="106">
        <f>IF(C20="M.O.",VLOOKUP(A20,INSUMOS_AUX!A:F,6,0),0)</f>
        <v>0</v>
      </c>
    </row>
    <row r="21" spans="1:7">
      <c r="A21" s="182"/>
      <c r="B21" s="230"/>
      <c r="C21" s="183"/>
      <c r="D21" s="183"/>
      <c r="E21" s="183"/>
      <c r="F21" s="183"/>
      <c r="G21" s="183"/>
    </row>
    <row r="22" spans="1:7">
      <c r="A22" s="179" t="s">
        <v>677</v>
      </c>
      <c r="B22" s="232" t="s">
        <v>425</v>
      </c>
      <c r="C22" s="180" t="s">
        <v>46</v>
      </c>
      <c r="D22" s="180" t="s">
        <v>47</v>
      </c>
      <c r="E22" s="181">
        <v>0.5</v>
      </c>
      <c r="F22" s="181">
        <f t="shared" ref="F22:G22" si="2">SUMPRODUCT($E23:$E27,F23:F27)</f>
        <v>434.83999999999992</v>
      </c>
      <c r="G22" s="185">
        <f t="shared" si="2"/>
        <v>3986.6713061999994</v>
      </c>
    </row>
    <row r="23" spans="1:7">
      <c r="A23" s="177">
        <v>40820</v>
      </c>
      <c r="B23" s="233" t="s">
        <v>1202</v>
      </c>
      <c r="C23" s="176" t="s">
        <v>124</v>
      </c>
      <c r="D23" s="176" t="s">
        <v>47</v>
      </c>
      <c r="E23" s="177">
        <v>1.0062599999999999</v>
      </c>
      <c r="F23" s="107">
        <f>IF(C23="MAT.",VLOOKUP(A23,INSUMOS_AUX!A:F,6,0),0)</f>
        <v>0</v>
      </c>
      <c r="G23" s="106">
        <f>IF(C23="M.O.",VLOOKUP(A23,INSUMOS_AUX!A:F,6,0),0)</f>
        <v>3961.87</v>
      </c>
    </row>
    <row r="24" spans="1:7" ht="21">
      <c r="A24" s="177">
        <v>40863</v>
      </c>
      <c r="B24" s="233" t="s">
        <v>492</v>
      </c>
      <c r="C24" s="176" t="s">
        <v>123</v>
      </c>
      <c r="D24" s="176" t="s">
        <v>47</v>
      </c>
      <c r="E24" s="177">
        <v>1</v>
      </c>
      <c r="F24" s="107">
        <f>IF(C24="MAT.",VLOOKUP(A24,INSUMOS_AUX!A:F,6,0),0)</f>
        <v>270.51</v>
      </c>
      <c r="G24" s="106">
        <f>IF(C24="M.O.",VLOOKUP(A24,INSUMOS_AUX!A:F,6,0),0)</f>
        <v>0</v>
      </c>
    </row>
    <row r="25" spans="1:7" ht="21">
      <c r="A25" s="177">
        <v>40864</v>
      </c>
      <c r="B25" s="233" t="s">
        <v>493</v>
      </c>
      <c r="C25" s="176" t="s">
        <v>123</v>
      </c>
      <c r="D25" s="176" t="s">
        <v>47</v>
      </c>
      <c r="E25" s="177">
        <v>1</v>
      </c>
      <c r="F25" s="107">
        <f>IF(C25="MAT.",VLOOKUP(A25,INSUMOS_AUX!A:F,6,0),0)</f>
        <v>15.46</v>
      </c>
      <c r="G25" s="106">
        <f>IF(C25="M.O.",VLOOKUP(A25,INSUMOS_AUX!A:F,6,0),0)</f>
        <v>0</v>
      </c>
    </row>
    <row r="26" spans="1:7" ht="21">
      <c r="A26" s="177">
        <v>43481</v>
      </c>
      <c r="B26" s="233" t="s">
        <v>1203</v>
      </c>
      <c r="C26" s="176" t="s">
        <v>123</v>
      </c>
      <c r="D26" s="176" t="s">
        <v>47</v>
      </c>
      <c r="E26" s="177">
        <v>1</v>
      </c>
      <c r="F26" s="107">
        <f>IF(C26="MAT.",VLOOKUP(A26,INSUMOS_AUX!A:F,6,0),0)</f>
        <v>9.89</v>
      </c>
      <c r="G26" s="106">
        <f>IF(C26="M.O.",VLOOKUP(A26,INSUMOS_AUX!A:F,6,0),0)</f>
        <v>0</v>
      </c>
    </row>
    <row r="27" spans="1:7" ht="21">
      <c r="A27" s="177">
        <v>43505</v>
      </c>
      <c r="B27" s="233" t="s">
        <v>1204</v>
      </c>
      <c r="C27" s="176" t="s">
        <v>123</v>
      </c>
      <c r="D27" s="176" t="s">
        <v>47</v>
      </c>
      <c r="E27" s="177">
        <v>1</v>
      </c>
      <c r="F27" s="107">
        <f>IF(C27="MAT.",VLOOKUP(A27,INSUMOS_AUX!A:F,6,0),0)</f>
        <v>138.97999999999999</v>
      </c>
      <c r="G27" s="106">
        <f>IF(C27="M.O.",VLOOKUP(A27,INSUMOS_AUX!A:F,6,0),0)</f>
        <v>0</v>
      </c>
    </row>
    <row r="28" spans="1:7">
      <c r="A28" s="182"/>
      <c r="B28" s="230"/>
      <c r="C28" s="183"/>
      <c r="D28" s="183"/>
      <c r="E28" s="183"/>
      <c r="F28" s="183"/>
      <c r="G28" s="183"/>
    </row>
    <row r="29" spans="1:7">
      <c r="A29" s="178" t="s">
        <v>131</v>
      </c>
      <c r="B29" s="231" t="s">
        <v>678</v>
      </c>
      <c r="C29" s="184"/>
      <c r="D29" s="184"/>
      <c r="E29" s="184"/>
      <c r="F29" s="184"/>
      <c r="G29" s="184"/>
    </row>
    <row r="30" spans="1:7">
      <c r="A30" s="182"/>
      <c r="B30" s="230"/>
      <c r="C30" s="183"/>
      <c r="D30" s="183"/>
      <c r="E30" s="183"/>
      <c r="F30" s="183"/>
      <c r="G30" s="183"/>
    </row>
    <row r="31" spans="1:7" ht="31.5">
      <c r="A31" s="179" t="s">
        <v>679</v>
      </c>
      <c r="B31" s="232" t="s">
        <v>680</v>
      </c>
      <c r="C31" s="180" t="s">
        <v>46</v>
      </c>
      <c r="D31" s="180" t="s">
        <v>65</v>
      </c>
      <c r="E31" s="181">
        <v>207.13</v>
      </c>
      <c r="F31" s="181">
        <f t="shared" ref="F31:G31" si="3">SUMPRODUCT($E32:$E55,F32:F55)</f>
        <v>35.074758768560002</v>
      </c>
      <c r="G31" s="181">
        <f t="shared" si="3"/>
        <v>28.253159383199996</v>
      </c>
    </row>
    <row r="32" spans="1:7" ht="21">
      <c r="A32" s="177">
        <v>10567</v>
      </c>
      <c r="B32" s="233" t="s">
        <v>1205</v>
      </c>
      <c r="C32" s="176" t="s">
        <v>123</v>
      </c>
      <c r="D32" s="176" t="s">
        <v>65</v>
      </c>
      <c r="E32" s="177">
        <v>0.55000000000000004</v>
      </c>
      <c r="F32" s="107">
        <f>IF(C32="MAT.",VLOOKUP(A32,INSUMOS_AUX!A:F,6,0),0)</f>
        <v>11.58</v>
      </c>
      <c r="G32" s="106">
        <f>IF(C32="M.O.",VLOOKUP(A32,INSUMOS_AUX!A:F,6,0),0)</f>
        <v>0</v>
      </c>
    </row>
    <row r="33" spans="1:7">
      <c r="A33" s="177">
        <v>1213</v>
      </c>
      <c r="B33" s="233" t="s">
        <v>133</v>
      </c>
      <c r="C33" s="176" t="s">
        <v>124</v>
      </c>
      <c r="D33" s="176" t="s">
        <v>134</v>
      </c>
      <c r="E33" s="177">
        <v>0.73306303799999994</v>
      </c>
      <c r="F33" s="107">
        <f>IF(C33="MAT.",VLOOKUP(A33,INSUMOS_AUX!A:F,6,0),0)</f>
        <v>0</v>
      </c>
      <c r="G33" s="106">
        <f>IF(C33="M.O.",VLOOKUP(A33,INSUMOS_AUX!A:F,6,0),0)</f>
        <v>22.48</v>
      </c>
    </row>
    <row r="34" spans="1:7">
      <c r="A34" s="177">
        <v>1379</v>
      </c>
      <c r="B34" s="233" t="s">
        <v>135</v>
      </c>
      <c r="C34" s="176" t="s">
        <v>123</v>
      </c>
      <c r="D34" s="176" t="s">
        <v>63</v>
      </c>
      <c r="E34" s="177">
        <v>0.87572000000000005</v>
      </c>
      <c r="F34" s="107">
        <f>IF(C34="MAT.",VLOOKUP(A34,INSUMOS_AUX!A:F,6,0),0)</f>
        <v>0.72</v>
      </c>
      <c r="G34" s="106">
        <f>IF(C34="M.O.",VLOOKUP(A34,INSUMOS_AUX!A:F,6,0),0)</f>
        <v>0</v>
      </c>
    </row>
    <row r="35" spans="1:7" ht="21">
      <c r="A35" s="177">
        <v>14618</v>
      </c>
      <c r="B35" s="233" t="s">
        <v>353</v>
      </c>
      <c r="C35" s="176" t="s">
        <v>123</v>
      </c>
      <c r="D35" s="176" t="s">
        <v>23</v>
      </c>
      <c r="E35" s="177">
        <v>3.388E-6</v>
      </c>
      <c r="F35" s="107">
        <f>IF(C35="MAT.",VLOOKUP(A35,INSUMOS_AUX!A:F,6,0),0)</f>
        <v>1313.62</v>
      </c>
      <c r="G35" s="106">
        <f>IF(C35="M.O.",VLOOKUP(A35,INSUMOS_AUX!A:F,6,0),0)</f>
        <v>0</v>
      </c>
    </row>
    <row r="36" spans="1:7">
      <c r="A36" s="177">
        <v>2705</v>
      </c>
      <c r="B36" s="233" t="s">
        <v>136</v>
      </c>
      <c r="C36" s="176" t="s">
        <v>123</v>
      </c>
      <c r="D36" s="176" t="s">
        <v>137</v>
      </c>
      <c r="E36" s="177">
        <v>9.5200000000000007E-3</v>
      </c>
      <c r="F36" s="107">
        <f>IF(C36="MAT.",VLOOKUP(A36,INSUMOS_AUX!A:F,6,0),0)</f>
        <v>0.92</v>
      </c>
      <c r="G36" s="106">
        <f>IF(C36="M.O.",VLOOKUP(A36,INSUMOS_AUX!A:F,6,0),0)</f>
        <v>0</v>
      </c>
    </row>
    <row r="37" spans="1:7" ht="21">
      <c r="A37" s="177">
        <v>370</v>
      </c>
      <c r="B37" s="233" t="s">
        <v>138</v>
      </c>
      <c r="C37" s="176" t="s">
        <v>123</v>
      </c>
      <c r="D37" s="176" t="s">
        <v>58</v>
      </c>
      <c r="E37" s="177">
        <v>3.4152000000000002E-3</v>
      </c>
      <c r="F37" s="107">
        <f>IF(C37="MAT.",VLOOKUP(A37,INSUMOS_AUX!A:F,6,0),0)</f>
        <v>150</v>
      </c>
      <c r="G37" s="106">
        <f>IF(C37="M.O.",VLOOKUP(A37,INSUMOS_AUX!A:F,6,0),0)</f>
        <v>0</v>
      </c>
    </row>
    <row r="38" spans="1:7" ht="21">
      <c r="A38" s="177">
        <v>37370</v>
      </c>
      <c r="B38" s="233" t="s">
        <v>494</v>
      </c>
      <c r="C38" s="176" t="s">
        <v>123</v>
      </c>
      <c r="D38" s="176" t="s">
        <v>134</v>
      </c>
      <c r="E38" s="177">
        <v>1.5095432</v>
      </c>
      <c r="F38" s="107">
        <f>IF(C38="MAT.",VLOOKUP(A38,INSUMOS_AUX!A:F,6,0),0)</f>
        <v>3.32</v>
      </c>
      <c r="G38" s="106">
        <f>IF(C38="M.O.",VLOOKUP(A38,INSUMOS_AUX!A:F,6,0),0)</f>
        <v>0</v>
      </c>
    </row>
    <row r="39" spans="1:7" ht="21">
      <c r="A39" s="177">
        <v>37371</v>
      </c>
      <c r="B39" s="233" t="s">
        <v>495</v>
      </c>
      <c r="C39" s="176" t="s">
        <v>123</v>
      </c>
      <c r="D39" s="176" t="s">
        <v>134</v>
      </c>
      <c r="E39" s="177">
        <v>1.5095432</v>
      </c>
      <c r="F39" s="107">
        <f>IF(C39="MAT.",VLOOKUP(A39,INSUMOS_AUX!A:F,6,0),0)</f>
        <v>0.59</v>
      </c>
      <c r="G39" s="106">
        <f>IF(C39="M.O.",VLOOKUP(A39,INSUMOS_AUX!A:F,6,0),0)</f>
        <v>0</v>
      </c>
    </row>
    <row r="40" spans="1:7" ht="21">
      <c r="A40" s="177">
        <v>37372</v>
      </c>
      <c r="B40" s="233" t="s">
        <v>496</v>
      </c>
      <c r="C40" s="176" t="s">
        <v>123</v>
      </c>
      <c r="D40" s="176" t="s">
        <v>134</v>
      </c>
      <c r="E40" s="177">
        <v>1.5095432</v>
      </c>
      <c r="F40" s="107">
        <f>IF(C40="MAT.",VLOOKUP(A40,INSUMOS_AUX!A:F,6,0),0)</f>
        <v>1.43</v>
      </c>
      <c r="G40" s="106">
        <f>IF(C40="M.O.",VLOOKUP(A40,INSUMOS_AUX!A:F,6,0),0)</f>
        <v>0</v>
      </c>
    </row>
    <row r="41" spans="1:7" ht="21">
      <c r="A41" s="177">
        <v>37373</v>
      </c>
      <c r="B41" s="233" t="s">
        <v>497</v>
      </c>
      <c r="C41" s="176" t="s">
        <v>123</v>
      </c>
      <c r="D41" s="176" t="s">
        <v>134</v>
      </c>
      <c r="E41" s="177">
        <v>1.5095432</v>
      </c>
      <c r="F41" s="107">
        <f>IF(C41="MAT.",VLOOKUP(A41,INSUMOS_AUX!A:F,6,0),0)</f>
        <v>0.08</v>
      </c>
      <c r="G41" s="106">
        <f>IF(C41="M.O.",VLOOKUP(A41,INSUMOS_AUX!A:F,6,0),0)</f>
        <v>0</v>
      </c>
    </row>
    <row r="42" spans="1:7">
      <c r="A42" s="177">
        <v>4230</v>
      </c>
      <c r="B42" s="233" t="s">
        <v>502</v>
      </c>
      <c r="C42" s="176" t="s">
        <v>124</v>
      </c>
      <c r="D42" s="176" t="s">
        <v>134</v>
      </c>
      <c r="E42" s="177">
        <v>3.5403900000000002E-2</v>
      </c>
      <c r="F42" s="107">
        <f>IF(C42="MAT.",VLOOKUP(A42,INSUMOS_AUX!A:F,6,0),0)</f>
        <v>0</v>
      </c>
      <c r="G42" s="106">
        <f>IF(C42="M.O.",VLOOKUP(A42,INSUMOS_AUX!A:F,6,0),0)</f>
        <v>16.149999999999999</v>
      </c>
    </row>
    <row r="43" spans="1:7" ht="21">
      <c r="A43" s="177">
        <v>43459</v>
      </c>
      <c r="B43" s="233" t="s">
        <v>140</v>
      </c>
      <c r="C43" s="176" t="s">
        <v>123</v>
      </c>
      <c r="D43" s="176" t="s">
        <v>134</v>
      </c>
      <c r="E43" s="177">
        <v>1.4494</v>
      </c>
      <c r="F43" s="107">
        <f>IF(C43="MAT.",VLOOKUP(A43,INSUMOS_AUX!A:F,6,0),0)</f>
        <v>0.44</v>
      </c>
      <c r="G43" s="106">
        <f>IF(C43="M.O.",VLOOKUP(A43,INSUMOS_AUX!A:F,6,0),0)</f>
        <v>0</v>
      </c>
    </row>
    <row r="44" spans="1:7" ht="21">
      <c r="A44" s="177">
        <v>43464</v>
      </c>
      <c r="B44" s="233" t="s">
        <v>141</v>
      </c>
      <c r="C44" s="176" t="s">
        <v>123</v>
      </c>
      <c r="D44" s="176" t="s">
        <v>134</v>
      </c>
      <c r="E44" s="177">
        <v>3.5000000000000003E-2</v>
      </c>
      <c r="F44" s="107">
        <f>IF(C44="MAT.",VLOOKUP(A44,INSUMOS_AUX!A:F,6,0),0)</f>
        <v>0.01</v>
      </c>
      <c r="G44" s="106">
        <f>IF(C44="M.O.",VLOOKUP(A44,INSUMOS_AUX!A:F,6,0),0)</f>
        <v>0</v>
      </c>
    </row>
    <row r="45" spans="1:7" ht="21">
      <c r="A45" s="177">
        <v>43467</v>
      </c>
      <c r="B45" s="233" t="s">
        <v>142</v>
      </c>
      <c r="C45" s="176" t="s">
        <v>123</v>
      </c>
      <c r="D45" s="176" t="s">
        <v>134</v>
      </c>
      <c r="E45" s="177">
        <v>2.5143200000000001E-2</v>
      </c>
      <c r="F45" s="107">
        <f>IF(C45="MAT.",VLOOKUP(A45,INSUMOS_AUX!A:F,6,0),0)</f>
        <v>0.61</v>
      </c>
      <c r="G45" s="106">
        <f>IF(C45="M.O.",VLOOKUP(A45,INSUMOS_AUX!A:F,6,0),0)</f>
        <v>0</v>
      </c>
    </row>
    <row r="46" spans="1:7" ht="21">
      <c r="A46" s="177">
        <v>43483</v>
      </c>
      <c r="B46" s="233" t="s">
        <v>143</v>
      </c>
      <c r="C46" s="176" t="s">
        <v>123</v>
      </c>
      <c r="D46" s="176" t="s">
        <v>134</v>
      </c>
      <c r="E46" s="177">
        <v>1.4494</v>
      </c>
      <c r="F46" s="107">
        <f>IF(C46="MAT.",VLOOKUP(A46,INSUMOS_AUX!A:F,6,0),0)</f>
        <v>1.43</v>
      </c>
      <c r="G46" s="106">
        <f>IF(C46="M.O.",VLOOKUP(A46,INSUMOS_AUX!A:F,6,0),0)</f>
        <v>0</v>
      </c>
    </row>
    <row r="47" spans="1:7" ht="21">
      <c r="A47" s="177">
        <v>43488</v>
      </c>
      <c r="B47" s="233" t="s">
        <v>144</v>
      </c>
      <c r="C47" s="176" t="s">
        <v>123</v>
      </c>
      <c r="D47" s="176" t="s">
        <v>134</v>
      </c>
      <c r="E47" s="177">
        <v>3.5000000000000003E-2</v>
      </c>
      <c r="F47" s="107">
        <f>IF(C47="MAT.",VLOOKUP(A47,INSUMOS_AUX!A:F,6,0),0)</f>
        <v>0.89</v>
      </c>
      <c r="G47" s="106">
        <f>IF(C47="M.O.",VLOOKUP(A47,INSUMOS_AUX!A:F,6,0),0)</f>
        <v>0</v>
      </c>
    </row>
    <row r="48" spans="1:7" ht="21">
      <c r="A48" s="177">
        <v>43491</v>
      </c>
      <c r="B48" s="233" t="s">
        <v>145</v>
      </c>
      <c r="C48" s="176" t="s">
        <v>123</v>
      </c>
      <c r="D48" s="176" t="s">
        <v>134</v>
      </c>
      <c r="E48" s="177">
        <v>2.5143200000000001E-2</v>
      </c>
      <c r="F48" s="107">
        <f>IF(C48="MAT.",VLOOKUP(A48,INSUMOS_AUX!A:F,6,0),0)</f>
        <v>1.39</v>
      </c>
      <c r="G48" s="106">
        <f>IF(C48="M.O.",VLOOKUP(A48,INSUMOS_AUX!A:F,6,0),0)</f>
        <v>0</v>
      </c>
    </row>
    <row r="49" spans="1:7" ht="21">
      <c r="A49" s="177">
        <v>4417</v>
      </c>
      <c r="B49" s="233" t="s">
        <v>146</v>
      </c>
      <c r="C49" s="176" t="s">
        <v>123</v>
      </c>
      <c r="D49" s="176" t="s">
        <v>65</v>
      </c>
      <c r="E49" s="177">
        <v>0.74450000000000005</v>
      </c>
      <c r="F49" s="107">
        <f>IF(C49="MAT.",VLOOKUP(A49,INSUMOS_AUX!A:F,6,0),0)</f>
        <v>5.98</v>
      </c>
      <c r="G49" s="106">
        <f>IF(C49="M.O.",VLOOKUP(A49,INSUMOS_AUX!A:F,6,0),0)</f>
        <v>0</v>
      </c>
    </row>
    <row r="50" spans="1:7" ht="21">
      <c r="A50" s="177">
        <v>4433</v>
      </c>
      <c r="B50" s="233" t="s">
        <v>1206</v>
      </c>
      <c r="C50" s="176" t="s">
        <v>123</v>
      </c>
      <c r="D50" s="176" t="s">
        <v>65</v>
      </c>
      <c r="E50" s="177">
        <v>0.41249999999999998</v>
      </c>
      <c r="F50" s="107">
        <f>IF(C50="MAT.",VLOOKUP(A50,INSUMOS_AUX!A:F,6,0),0)</f>
        <v>21.51</v>
      </c>
      <c r="G50" s="106">
        <f>IF(C50="M.O.",VLOOKUP(A50,INSUMOS_AUX!A:F,6,0),0)</f>
        <v>0</v>
      </c>
    </row>
    <row r="51" spans="1:7" ht="21">
      <c r="A51" s="177">
        <v>4721</v>
      </c>
      <c r="B51" s="233" t="s">
        <v>147</v>
      </c>
      <c r="C51" s="176" t="s">
        <v>123</v>
      </c>
      <c r="D51" s="176" t="s">
        <v>58</v>
      </c>
      <c r="E51" s="177">
        <v>2.3884000000000002E-3</v>
      </c>
      <c r="F51" s="107">
        <f>IF(C51="MAT.",VLOOKUP(A51,INSUMOS_AUX!A:F,6,0),0)</f>
        <v>115.7</v>
      </c>
      <c r="G51" s="106">
        <f>IF(C51="M.O.",VLOOKUP(A51,INSUMOS_AUX!A:F,6,0),0)</f>
        <v>0</v>
      </c>
    </row>
    <row r="52" spans="1:7">
      <c r="A52" s="177">
        <v>5068</v>
      </c>
      <c r="B52" s="233" t="s">
        <v>1207</v>
      </c>
      <c r="C52" s="176" t="s">
        <v>123</v>
      </c>
      <c r="D52" s="176" t="s">
        <v>63</v>
      </c>
      <c r="E52" s="177">
        <v>0.111</v>
      </c>
      <c r="F52" s="107">
        <f>IF(C52="MAT.",VLOOKUP(A52,INSUMOS_AUX!A:F,6,0),0)</f>
        <v>20.34</v>
      </c>
      <c r="G52" s="106">
        <f>IF(C52="M.O.",VLOOKUP(A52,INSUMOS_AUX!A:F,6,0),0)</f>
        <v>0</v>
      </c>
    </row>
    <row r="53" spans="1:7">
      <c r="A53" s="177">
        <v>6111</v>
      </c>
      <c r="B53" s="233" t="s">
        <v>498</v>
      </c>
      <c r="C53" s="176" t="s">
        <v>124</v>
      </c>
      <c r="D53" s="176" t="s">
        <v>134</v>
      </c>
      <c r="E53" s="177">
        <v>2.5676236000000002E-2</v>
      </c>
      <c r="F53" s="107">
        <f>IF(C53="MAT.",VLOOKUP(A53,INSUMOS_AUX!A:F,6,0),0)</f>
        <v>0</v>
      </c>
      <c r="G53" s="106">
        <f>IF(C53="M.O.",VLOOKUP(A53,INSUMOS_AUX!A:F,6,0),0)</f>
        <v>14.4</v>
      </c>
    </row>
    <row r="54" spans="1:7">
      <c r="A54" s="177">
        <v>6117</v>
      </c>
      <c r="B54" s="233" t="s">
        <v>501</v>
      </c>
      <c r="C54" s="176" t="s">
        <v>124</v>
      </c>
      <c r="D54" s="176" t="s">
        <v>134</v>
      </c>
      <c r="E54" s="177">
        <v>0.73539657199999997</v>
      </c>
      <c r="F54" s="107">
        <f>IF(C54="MAT.",VLOOKUP(A54,INSUMOS_AUX!A:F,6,0),0)</f>
        <v>0</v>
      </c>
      <c r="G54" s="106">
        <f>IF(C54="M.O.",VLOOKUP(A54,INSUMOS_AUX!A:F,6,0),0)</f>
        <v>14.73</v>
      </c>
    </row>
    <row r="55" spans="1:7">
      <c r="A55" s="177">
        <v>7356</v>
      </c>
      <c r="B55" s="233" t="s">
        <v>509</v>
      </c>
      <c r="C55" s="176" t="s">
        <v>123</v>
      </c>
      <c r="D55" s="176" t="s">
        <v>168</v>
      </c>
      <c r="E55" s="177">
        <v>2.5600000000000001E-2</v>
      </c>
      <c r="F55" s="107">
        <f>IF(C55="MAT.",VLOOKUP(A55,INSUMOS_AUX!A:F,6,0),0)</f>
        <v>28</v>
      </c>
      <c r="G55" s="106">
        <f>IF(C55="M.O.",VLOOKUP(A55,INSUMOS_AUX!A:F,6,0),0)</f>
        <v>0</v>
      </c>
    </row>
    <row r="56" spans="1:7">
      <c r="A56" s="182"/>
      <c r="B56" s="230"/>
      <c r="C56" s="183"/>
      <c r="D56" s="183"/>
      <c r="E56" s="183"/>
      <c r="F56" s="183"/>
      <c r="G56" s="183"/>
    </row>
    <row r="57" spans="1:7" ht="21">
      <c r="A57" s="179" t="s">
        <v>681</v>
      </c>
      <c r="B57" s="232" t="s">
        <v>658</v>
      </c>
      <c r="C57" s="180" t="s">
        <v>46</v>
      </c>
      <c r="D57" s="180" t="s">
        <v>53</v>
      </c>
      <c r="E57" s="181">
        <v>1</v>
      </c>
      <c r="F57" s="181">
        <f t="shared" ref="F57:G57" si="4">SUMPRODUCT($E58:$E75,F58:F75)</f>
        <v>434.90061300000008</v>
      </c>
      <c r="G57" s="181">
        <f t="shared" si="4"/>
        <v>30.094588824640002</v>
      </c>
    </row>
    <row r="58" spans="1:7">
      <c r="A58" s="177">
        <v>1213</v>
      </c>
      <c r="B58" s="233" t="s">
        <v>133</v>
      </c>
      <c r="C58" s="176" t="s">
        <v>124</v>
      </c>
      <c r="D58" s="176" t="s">
        <v>134</v>
      </c>
      <c r="E58" s="177">
        <v>0.37720326599999998</v>
      </c>
      <c r="F58" s="107">
        <f>IF(C58="MAT.",VLOOKUP(A58,INSUMOS_AUX!A:F,6,0),0)</f>
        <v>0</v>
      </c>
      <c r="G58" s="106">
        <f>IF(C58="M.O.",VLOOKUP(A58,INSUMOS_AUX!A:F,6,0),0)</f>
        <v>22.48</v>
      </c>
    </row>
    <row r="59" spans="1:7" ht="21">
      <c r="A59" s="177">
        <v>37370</v>
      </c>
      <c r="B59" s="233" t="s">
        <v>494</v>
      </c>
      <c r="C59" s="176" t="s">
        <v>123</v>
      </c>
      <c r="D59" s="176" t="s">
        <v>134</v>
      </c>
      <c r="E59" s="177">
        <v>1.7179500000000001</v>
      </c>
      <c r="F59" s="107">
        <f>IF(C59="MAT.",VLOOKUP(A59,INSUMOS_AUX!A:F,6,0),0)</f>
        <v>3.32</v>
      </c>
      <c r="G59" s="106">
        <f>IF(C59="M.O.",VLOOKUP(A59,INSUMOS_AUX!A:F,6,0),0)</f>
        <v>0</v>
      </c>
    </row>
    <row r="60" spans="1:7" ht="21">
      <c r="A60" s="177">
        <v>37371</v>
      </c>
      <c r="B60" s="233" t="s">
        <v>495</v>
      </c>
      <c r="C60" s="176" t="s">
        <v>123</v>
      </c>
      <c r="D60" s="176" t="s">
        <v>134</v>
      </c>
      <c r="E60" s="177">
        <v>1.7179500000000001</v>
      </c>
      <c r="F60" s="107">
        <f>IF(C60="MAT.",VLOOKUP(A60,INSUMOS_AUX!A:F,6,0),0)</f>
        <v>0.59</v>
      </c>
      <c r="G60" s="106">
        <f>IF(C60="M.O.",VLOOKUP(A60,INSUMOS_AUX!A:F,6,0),0)</f>
        <v>0</v>
      </c>
    </row>
    <row r="61" spans="1:7" ht="21">
      <c r="A61" s="177">
        <v>37372</v>
      </c>
      <c r="B61" s="233" t="s">
        <v>496</v>
      </c>
      <c r="C61" s="176" t="s">
        <v>123</v>
      </c>
      <c r="D61" s="176" t="s">
        <v>134</v>
      </c>
      <c r="E61" s="177">
        <v>1.7179500000000001</v>
      </c>
      <c r="F61" s="107">
        <f>IF(C61="MAT.",VLOOKUP(A61,INSUMOS_AUX!A:F,6,0),0)</f>
        <v>1.43</v>
      </c>
      <c r="G61" s="106">
        <f>IF(C61="M.O.",VLOOKUP(A61,INSUMOS_AUX!A:F,6,0),0)</f>
        <v>0</v>
      </c>
    </row>
    <row r="62" spans="1:7" ht="21">
      <c r="A62" s="177">
        <v>37373</v>
      </c>
      <c r="B62" s="233" t="s">
        <v>497</v>
      </c>
      <c r="C62" s="176" t="s">
        <v>123</v>
      </c>
      <c r="D62" s="176" t="s">
        <v>134</v>
      </c>
      <c r="E62" s="177">
        <v>1.7179500000000001</v>
      </c>
      <c r="F62" s="107">
        <f>IF(C62="MAT.",VLOOKUP(A62,INSUMOS_AUX!A:F,6,0),0)</f>
        <v>0.08</v>
      </c>
      <c r="G62" s="106">
        <f>IF(C62="M.O.",VLOOKUP(A62,INSUMOS_AUX!A:F,6,0),0)</f>
        <v>0</v>
      </c>
    </row>
    <row r="63" spans="1:7" ht="21">
      <c r="A63" s="177">
        <v>43459</v>
      </c>
      <c r="B63" s="233" t="s">
        <v>140</v>
      </c>
      <c r="C63" s="176" t="s">
        <v>123</v>
      </c>
      <c r="D63" s="176" t="s">
        <v>134</v>
      </c>
      <c r="E63" s="177">
        <v>0.37290000000000001</v>
      </c>
      <c r="F63" s="107">
        <f>IF(C63="MAT.",VLOOKUP(A63,INSUMOS_AUX!A:F,6,0),0)</f>
        <v>0.44</v>
      </c>
      <c r="G63" s="106">
        <f>IF(C63="M.O.",VLOOKUP(A63,INSUMOS_AUX!A:F,6,0),0)</f>
        <v>0</v>
      </c>
    </row>
    <row r="64" spans="1:7" ht="21">
      <c r="A64" s="177">
        <v>43466</v>
      </c>
      <c r="B64" s="233" t="s">
        <v>165</v>
      </c>
      <c r="C64" s="176" t="s">
        <v>123</v>
      </c>
      <c r="D64" s="176" t="s">
        <v>134</v>
      </c>
      <c r="E64" s="177">
        <v>0.22645000000000001</v>
      </c>
      <c r="F64" s="107">
        <f>IF(C64="MAT.",VLOOKUP(A64,INSUMOS_AUX!A:F,6,0),0)</f>
        <v>2.0499999999999998</v>
      </c>
      <c r="G64" s="106">
        <f>IF(C64="M.O.",VLOOKUP(A64,INSUMOS_AUX!A:F,6,0),0)</f>
        <v>0</v>
      </c>
    </row>
    <row r="65" spans="1:7" ht="21">
      <c r="A65" s="177">
        <v>43467</v>
      </c>
      <c r="B65" s="233" t="s">
        <v>142</v>
      </c>
      <c r="C65" s="176" t="s">
        <v>123</v>
      </c>
      <c r="D65" s="176" t="s">
        <v>134</v>
      </c>
      <c r="E65" s="177">
        <v>1.1186</v>
      </c>
      <c r="F65" s="107">
        <f>IF(C65="MAT.",VLOOKUP(A65,INSUMOS_AUX!A:F,6,0),0)</f>
        <v>0.61</v>
      </c>
      <c r="G65" s="106">
        <f>IF(C65="M.O.",VLOOKUP(A65,INSUMOS_AUX!A:F,6,0),0)</f>
        <v>0</v>
      </c>
    </row>
    <row r="66" spans="1:7" ht="21">
      <c r="A66" s="177">
        <v>43483</v>
      </c>
      <c r="B66" s="233" t="s">
        <v>143</v>
      </c>
      <c r="C66" s="176" t="s">
        <v>123</v>
      </c>
      <c r="D66" s="176" t="s">
        <v>134</v>
      </c>
      <c r="E66" s="177">
        <v>0.37290000000000001</v>
      </c>
      <c r="F66" s="107">
        <f>IF(C66="MAT.",VLOOKUP(A66,INSUMOS_AUX!A:F,6,0),0)</f>
        <v>1.43</v>
      </c>
      <c r="G66" s="106">
        <f>IF(C66="M.O.",VLOOKUP(A66,INSUMOS_AUX!A:F,6,0),0)</f>
        <v>0</v>
      </c>
    </row>
    <row r="67" spans="1:7" ht="21">
      <c r="A67" s="177">
        <v>43490</v>
      </c>
      <c r="B67" s="233" t="s">
        <v>166</v>
      </c>
      <c r="C67" s="176" t="s">
        <v>123</v>
      </c>
      <c r="D67" s="176" t="s">
        <v>134</v>
      </c>
      <c r="E67" s="177">
        <v>0.22645000000000001</v>
      </c>
      <c r="F67" s="107">
        <f>IF(C67="MAT.",VLOOKUP(A67,INSUMOS_AUX!A:F,6,0),0)</f>
        <v>1.85</v>
      </c>
      <c r="G67" s="106">
        <f>IF(C67="M.O.",VLOOKUP(A67,INSUMOS_AUX!A:F,6,0),0)</f>
        <v>0</v>
      </c>
    </row>
    <row r="68" spans="1:7" ht="21">
      <c r="A68" s="177">
        <v>43491</v>
      </c>
      <c r="B68" s="233" t="s">
        <v>145</v>
      </c>
      <c r="C68" s="176" t="s">
        <v>123</v>
      </c>
      <c r="D68" s="176" t="s">
        <v>134</v>
      </c>
      <c r="E68" s="177">
        <v>1.1186</v>
      </c>
      <c r="F68" s="107">
        <f>IF(C68="MAT.",VLOOKUP(A68,INSUMOS_AUX!A:F,6,0),0)</f>
        <v>1.39</v>
      </c>
      <c r="G68" s="106">
        <f>IF(C68="M.O.",VLOOKUP(A68,INSUMOS_AUX!A:F,6,0),0)</f>
        <v>0</v>
      </c>
    </row>
    <row r="69" spans="1:7" ht="21">
      <c r="A69" s="177">
        <v>4509</v>
      </c>
      <c r="B69" s="233" t="s">
        <v>1208</v>
      </c>
      <c r="C69" s="176" t="s">
        <v>123</v>
      </c>
      <c r="D69" s="176" t="s">
        <v>65</v>
      </c>
      <c r="E69" s="177">
        <v>3.2082999999999999</v>
      </c>
      <c r="F69" s="107">
        <f>IF(C69="MAT.",VLOOKUP(A69,INSUMOS_AUX!A:F,6,0),0)</f>
        <v>5.2</v>
      </c>
      <c r="G69" s="106">
        <f>IF(C69="M.O.",VLOOKUP(A69,INSUMOS_AUX!A:F,6,0),0)</f>
        <v>0</v>
      </c>
    </row>
    <row r="70" spans="1:7">
      <c r="A70" s="177">
        <v>4783</v>
      </c>
      <c r="B70" s="233" t="s">
        <v>167</v>
      </c>
      <c r="C70" s="176" t="s">
        <v>124</v>
      </c>
      <c r="D70" s="176" t="s">
        <v>134</v>
      </c>
      <c r="E70" s="177">
        <v>0.22979240200000001</v>
      </c>
      <c r="F70" s="107">
        <f>IF(C70="MAT.",VLOOKUP(A70,INSUMOS_AUX!A:F,6,0),0)</f>
        <v>0</v>
      </c>
      <c r="G70" s="106">
        <f>IF(C70="M.O.",VLOOKUP(A70,INSUMOS_AUX!A:F,6,0),0)</f>
        <v>22.48</v>
      </c>
    </row>
    <row r="71" spans="1:7" ht="21">
      <c r="A71" s="177">
        <v>4813</v>
      </c>
      <c r="B71" s="233" t="s">
        <v>546</v>
      </c>
      <c r="C71" s="176" t="s">
        <v>123</v>
      </c>
      <c r="D71" s="176" t="s">
        <v>53</v>
      </c>
      <c r="E71" s="177">
        <v>1</v>
      </c>
      <c r="F71" s="107">
        <f>IF(C71="MAT.",VLOOKUP(A71,INSUMOS_AUX!A:F,6,0),0)</f>
        <v>400</v>
      </c>
      <c r="G71" s="106">
        <f>IF(C71="M.O.",VLOOKUP(A71,INSUMOS_AUX!A:F,6,0),0)</f>
        <v>0</v>
      </c>
    </row>
    <row r="72" spans="1:7">
      <c r="A72" s="177">
        <v>5065</v>
      </c>
      <c r="B72" s="233" t="s">
        <v>1209</v>
      </c>
      <c r="C72" s="176" t="s">
        <v>123</v>
      </c>
      <c r="D72" s="176" t="s">
        <v>63</v>
      </c>
      <c r="E72" s="177">
        <v>1.1299999999999999E-2</v>
      </c>
      <c r="F72" s="107">
        <f>IF(C72="MAT.",VLOOKUP(A72,INSUMOS_AUX!A:F,6,0),0)</f>
        <v>38.700000000000003</v>
      </c>
      <c r="G72" s="106">
        <f>IF(C72="M.O.",VLOOKUP(A72,INSUMOS_AUX!A:F,6,0),0)</f>
        <v>0</v>
      </c>
    </row>
    <row r="73" spans="1:7">
      <c r="A73" s="177">
        <v>5069</v>
      </c>
      <c r="B73" s="233" t="s">
        <v>1210</v>
      </c>
      <c r="C73" s="176" t="s">
        <v>123</v>
      </c>
      <c r="D73" s="176" t="s">
        <v>63</v>
      </c>
      <c r="E73" s="177">
        <v>1.32E-2</v>
      </c>
      <c r="F73" s="107">
        <f>IF(C73="MAT.",VLOOKUP(A73,INSUMOS_AUX!A:F,6,0),0)</f>
        <v>20.74</v>
      </c>
      <c r="G73" s="106">
        <f>IF(C73="M.O.",VLOOKUP(A73,INSUMOS_AUX!A:F,6,0),0)</f>
        <v>0</v>
      </c>
    </row>
    <row r="74" spans="1:7">
      <c r="A74" s="177">
        <v>6111</v>
      </c>
      <c r="B74" s="233" t="s">
        <v>498</v>
      </c>
      <c r="C74" s="176" t="s">
        <v>124</v>
      </c>
      <c r="D74" s="176" t="s">
        <v>134</v>
      </c>
      <c r="E74" s="177">
        <v>1.1423143200000001</v>
      </c>
      <c r="F74" s="107">
        <f>IF(C74="MAT.",VLOOKUP(A74,INSUMOS_AUX!A:F,6,0),0)</f>
        <v>0</v>
      </c>
      <c r="G74" s="106">
        <f>IF(C74="M.O.",VLOOKUP(A74,INSUMOS_AUX!A:F,6,0),0)</f>
        <v>14.4</v>
      </c>
    </row>
    <row r="75" spans="1:7">
      <c r="A75" s="177">
        <v>7340</v>
      </c>
      <c r="B75" s="233" t="s">
        <v>1211</v>
      </c>
      <c r="C75" s="176" t="s">
        <v>123</v>
      </c>
      <c r="D75" s="176" t="s">
        <v>168</v>
      </c>
      <c r="E75" s="177">
        <v>0.16284999999999999</v>
      </c>
      <c r="F75" s="107">
        <f>IF(C75="MAT.",VLOOKUP(A75,INSUMOS_AUX!A:F,6,0),0)</f>
        <v>26.88</v>
      </c>
      <c r="G75" s="106">
        <f>IF(C75="M.O.",VLOOKUP(A75,INSUMOS_AUX!A:F,6,0),0)</f>
        <v>0</v>
      </c>
    </row>
    <row r="76" spans="1:7">
      <c r="A76" s="182"/>
      <c r="B76" s="230"/>
      <c r="C76" s="183"/>
      <c r="D76" s="183"/>
      <c r="E76" s="183"/>
      <c r="F76" s="183"/>
      <c r="G76" s="183"/>
    </row>
    <row r="77" spans="1:7" ht="21">
      <c r="A77" s="179" t="s">
        <v>682</v>
      </c>
      <c r="B77" s="232" t="s">
        <v>683</v>
      </c>
      <c r="C77" s="180" t="s">
        <v>46</v>
      </c>
      <c r="D77" s="180" t="s">
        <v>23</v>
      </c>
      <c r="E77" s="181">
        <v>8</v>
      </c>
      <c r="F77" s="181">
        <f t="shared" ref="F77:G77" si="5">SUMPRODUCT($E78:$E78,F78:F78)</f>
        <v>21</v>
      </c>
      <c r="G77" s="181">
        <f t="shared" si="5"/>
        <v>0</v>
      </c>
    </row>
    <row r="78" spans="1:7" ht="21">
      <c r="A78" s="177" t="s">
        <v>1212</v>
      </c>
      <c r="B78" s="233" t="s">
        <v>1213</v>
      </c>
      <c r="C78" s="176" t="s">
        <v>123</v>
      </c>
      <c r="D78" s="176" t="s">
        <v>23</v>
      </c>
      <c r="E78" s="177">
        <v>1</v>
      </c>
      <c r="F78" s="107">
        <f>IF(C78="MAT.",VLOOKUP(A78,INSUMOS_AUX!A:F,6,0),0)</f>
        <v>21</v>
      </c>
      <c r="G78" s="106">
        <f>IF(C78="M.O.",VLOOKUP(A78,INSUMOS_AUX!A:F,6,0),0)</f>
        <v>0</v>
      </c>
    </row>
    <row r="79" spans="1:7">
      <c r="A79" s="182"/>
      <c r="B79" s="230"/>
      <c r="C79" s="183"/>
      <c r="D79" s="183"/>
      <c r="E79" s="183"/>
      <c r="F79" s="183"/>
      <c r="G79" s="183"/>
    </row>
    <row r="80" spans="1:7" ht="31.5">
      <c r="A80" s="179" t="s">
        <v>684</v>
      </c>
      <c r="B80" s="232" t="s">
        <v>685</v>
      </c>
      <c r="C80" s="180" t="s">
        <v>46</v>
      </c>
      <c r="D80" s="180" t="s">
        <v>47</v>
      </c>
      <c r="E80" s="181">
        <v>8</v>
      </c>
      <c r="F80" s="181">
        <f t="shared" ref="F80:G80" si="6">SUMPRODUCT($E81:$E91,F81:F91)</f>
        <v>953.72299999999996</v>
      </c>
      <c r="G80" s="181">
        <f t="shared" si="6"/>
        <v>19.899511680000003</v>
      </c>
    </row>
    <row r="81" spans="1:7" ht="31.5">
      <c r="A81" s="177">
        <v>10777</v>
      </c>
      <c r="B81" s="233" t="s">
        <v>1214</v>
      </c>
      <c r="C81" s="176" t="s">
        <v>123</v>
      </c>
      <c r="D81" s="176" t="s">
        <v>47</v>
      </c>
      <c r="E81" s="177">
        <v>1</v>
      </c>
      <c r="F81" s="107">
        <f>IF(C81="MAT.",VLOOKUP(A81,INSUMOS_AUX!A:F,6,0),0)</f>
        <v>945.23</v>
      </c>
      <c r="G81" s="106">
        <f>IF(C81="M.O.",VLOOKUP(A81,INSUMOS_AUX!A:F,6,0),0)</f>
        <v>0</v>
      </c>
    </row>
    <row r="82" spans="1:7" ht="21">
      <c r="A82" s="177">
        <v>37370</v>
      </c>
      <c r="B82" s="233" t="s">
        <v>494</v>
      </c>
      <c r="C82" s="176" t="s">
        <v>123</v>
      </c>
      <c r="D82" s="176" t="s">
        <v>134</v>
      </c>
      <c r="E82" s="177">
        <v>1.1399999999999999</v>
      </c>
      <c r="F82" s="107">
        <f>IF(C82="MAT.",VLOOKUP(A82,INSUMOS_AUX!A:F,6,0),0)</f>
        <v>3.32</v>
      </c>
      <c r="G82" s="106">
        <f>IF(C82="M.O.",VLOOKUP(A82,INSUMOS_AUX!A:F,6,0),0)</f>
        <v>0</v>
      </c>
    </row>
    <row r="83" spans="1:7" ht="21">
      <c r="A83" s="177">
        <v>37371</v>
      </c>
      <c r="B83" s="233" t="s">
        <v>495</v>
      </c>
      <c r="C83" s="176" t="s">
        <v>123</v>
      </c>
      <c r="D83" s="176" t="s">
        <v>134</v>
      </c>
      <c r="E83" s="177">
        <v>1.1399999999999999</v>
      </c>
      <c r="F83" s="107">
        <f>IF(C83="MAT.",VLOOKUP(A83,INSUMOS_AUX!A:F,6,0),0)</f>
        <v>0.59</v>
      </c>
      <c r="G83" s="106">
        <f>IF(C83="M.O.",VLOOKUP(A83,INSUMOS_AUX!A:F,6,0),0)</f>
        <v>0</v>
      </c>
    </row>
    <row r="84" spans="1:7" ht="21">
      <c r="A84" s="177">
        <v>37372</v>
      </c>
      <c r="B84" s="233" t="s">
        <v>496</v>
      </c>
      <c r="C84" s="176" t="s">
        <v>123</v>
      </c>
      <c r="D84" s="176" t="s">
        <v>134</v>
      </c>
      <c r="E84" s="177">
        <v>1.1399999999999999</v>
      </c>
      <c r="F84" s="107">
        <f>IF(C84="MAT.",VLOOKUP(A84,INSUMOS_AUX!A:F,6,0),0)</f>
        <v>1.43</v>
      </c>
      <c r="G84" s="106">
        <f>IF(C84="M.O.",VLOOKUP(A84,INSUMOS_AUX!A:F,6,0),0)</f>
        <v>0</v>
      </c>
    </row>
    <row r="85" spans="1:7" ht="21">
      <c r="A85" s="177">
        <v>37373</v>
      </c>
      <c r="B85" s="233" t="s">
        <v>497</v>
      </c>
      <c r="C85" s="176" t="s">
        <v>123</v>
      </c>
      <c r="D85" s="176" t="s">
        <v>134</v>
      </c>
      <c r="E85" s="177">
        <v>1.1399999999999999</v>
      </c>
      <c r="F85" s="107">
        <f>IF(C85="MAT.",VLOOKUP(A85,INSUMOS_AUX!A:F,6,0),0)</f>
        <v>0.08</v>
      </c>
      <c r="G85" s="106">
        <f>IF(C85="M.O.",VLOOKUP(A85,INSUMOS_AUX!A:F,6,0),0)</f>
        <v>0</v>
      </c>
    </row>
    <row r="86" spans="1:7" ht="21">
      <c r="A86" s="177">
        <v>43465</v>
      </c>
      <c r="B86" s="233" t="s">
        <v>151</v>
      </c>
      <c r="C86" s="176" t="s">
        <v>123</v>
      </c>
      <c r="D86" s="176" t="s">
        <v>134</v>
      </c>
      <c r="E86" s="177">
        <v>0.38</v>
      </c>
      <c r="F86" s="107">
        <f>IF(C86="MAT.",VLOOKUP(A86,INSUMOS_AUX!A:F,6,0),0)</f>
        <v>0.78</v>
      </c>
      <c r="G86" s="106">
        <f>IF(C86="M.O.",VLOOKUP(A86,INSUMOS_AUX!A:F,6,0),0)</f>
        <v>0</v>
      </c>
    </row>
    <row r="87" spans="1:7" ht="21">
      <c r="A87" s="177">
        <v>43467</v>
      </c>
      <c r="B87" s="233" t="s">
        <v>142</v>
      </c>
      <c r="C87" s="176" t="s">
        <v>123</v>
      </c>
      <c r="D87" s="176" t="s">
        <v>134</v>
      </c>
      <c r="E87" s="177">
        <v>0.76</v>
      </c>
      <c r="F87" s="107">
        <f>IF(C87="MAT.",VLOOKUP(A87,INSUMOS_AUX!A:F,6,0),0)</f>
        <v>0.61</v>
      </c>
      <c r="G87" s="106">
        <f>IF(C87="M.O.",VLOOKUP(A87,INSUMOS_AUX!A:F,6,0),0)</f>
        <v>0</v>
      </c>
    </row>
    <row r="88" spans="1:7" ht="21">
      <c r="A88" s="177">
        <v>43489</v>
      </c>
      <c r="B88" s="233" t="s">
        <v>152</v>
      </c>
      <c r="C88" s="176" t="s">
        <v>123</v>
      </c>
      <c r="D88" s="176" t="s">
        <v>134</v>
      </c>
      <c r="E88" s="177">
        <v>0.38</v>
      </c>
      <c r="F88" s="107">
        <f>IF(C88="MAT.",VLOOKUP(A88,INSUMOS_AUX!A:F,6,0),0)</f>
        <v>1.31</v>
      </c>
      <c r="G88" s="106">
        <f>IF(C88="M.O.",VLOOKUP(A88,INSUMOS_AUX!A:F,6,0),0)</f>
        <v>0</v>
      </c>
    </row>
    <row r="89" spans="1:7" ht="21">
      <c r="A89" s="177">
        <v>43491</v>
      </c>
      <c r="B89" s="233" t="s">
        <v>145</v>
      </c>
      <c r="C89" s="176" t="s">
        <v>123</v>
      </c>
      <c r="D89" s="176" t="s">
        <v>134</v>
      </c>
      <c r="E89" s="177">
        <v>0.76</v>
      </c>
      <c r="F89" s="107">
        <f>IF(C89="MAT.",VLOOKUP(A89,INSUMOS_AUX!A:F,6,0),0)</f>
        <v>1.39</v>
      </c>
      <c r="G89" s="106">
        <f>IF(C89="M.O.",VLOOKUP(A89,INSUMOS_AUX!A:F,6,0),0)</f>
        <v>0</v>
      </c>
    </row>
    <row r="90" spans="1:7">
      <c r="A90" s="177">
        <v>4750</v>
      </c>
      <c r="B90" s="233" t="s">
        <v>153</v>
      </c>
      <c r="C90" s="176" t="s">
        <v>124</v>
      </c>
      <c r="D90" s="176" t="s">
        <v>134</v>
      </c>
      <c r="E90" s="177">
        <v>0.38805600000000001</v>
      </c>
      <c r="F90" s="107">
        <f>IF(C90="MAT.",VLOOKUP(A90,INSUMOS_AUX!A:F,6,0),0)</f>
        <v>0</v>
      </c>
      <c r="G90" s="106">
        <f>IF(C90="M.O.",VLOOKUP(A90,INSUMOS_AUX!A:F,6,0),0)</f>
        <v>22.48</v>
      </c>
    </row>
    <row r="91" spans="1:7">
      <c r="A91" s="177">
        <v>6111</v>
      </c>
      <c r="B91" s="233" t="s">
        <v>498</v>
      </c>
      <c r="C91" s="176" t="s">
        <v>124</v>
      </c>
      <c r="D91" s="176" t="s">
        <v>134</v>
      </c>
      <c r="E91" s="177">
        <v>0.77611200000000002</v>
      </c>
      <c r="F91" s="107">
        <f>IF(C91="MAT.",VLOOKUP(A91,INSUMOS_AUX!A:F,6,0),0)</f>
        <v>0</v>
      </c>
      <c r="G91" s="106">
        <f>IF(C91="M.O.",VLOOKUP(A91,INSUMOS_AUX!A:F,6,0),0)</f>
        <v>14.4</v>
      </c>
    </row>
    <row r="92" spans="1:7">
      <c r="A92" s="182"/>
      <c r="B92" s="230"/>
      <c r="C92" s="183"/>
      <c r="D92" s="183"/>
      <c r="E92" s="183"/>
      <c r="F92" s="183"/>
      <c r="G92" s="183"/>
    </row>
    <row r="93" spans="1:7">
      <c r="A93" s="179" t="s">
        <v>686</v>
      </c>
      <c r="B93" s="232" t="s">
        <v>687</v>
      </c>
      <c r="C93" s="180" t="s">
        <v>46</v>
      </c>
      <c r="D93" s="180" t="s">
        <v>58</v>
      </c>
      <c r="E93" s="181">
        <v>160</v>
      </c>
      <c r="F93" s="181">
        <f t="shared" ref="F93:G93" si="7">SUMPRODUCT($E94:$E94,F94:F94)</f>
        <v>11.05</v>
      </c>
      <c r="G93" s="181">
        <f t="shared" si="7"/>
        <v>0</v>
      </c>
    </row>
    <row r="94" spans="1:7">
      <c r="A94" s="177" t="s">
        <v>1215</v>
      </c>
      <c r="B94" s="233" t="s">
        <v>1216</v>
      </c>
      <c r="C94" s="176" t="s">
        <v>123</v>
      </c>
      <c r="D94" s="176" t="s">
        <v>58</v>
      </c>
      <c r="E94" s="177">
        <v>1</v>
      </c>
      <c r="F94" s="107">
        <f>IF(C94="MAT.",VLOOKUP(A94,INSUMOS_AUX!A:F,6,0),0)</f>
        <v>11.05</v>
      </c>
      <c r="G94" s="106">
        <f>IF(C94="M.O.",VLOOKUP(A94,INSUMOS_AUX!A:F,6,0),0)</f>
        <v>0</v>
      </c>
    </row>
    <row r="95" spans="1:7">
      <c r="A95" s="182"/>
      <c r="B95" s="230"/>
      <c r="C95" s="183"/>
      <c r="D95" s="183"/>
      <c r="E95" s="183"/>
      <c r="F95" s="183"/>
      <c r="G95" s="183"/>
    </row>
    <row r="96" spans="1:7">
      <c r="A96" s="179" t="s">
        <v>688</v>
      </c>
      <c r="B96" s="232" t="s">
        <v>689</v>
      </c>
      <c r="C96" s="180" t="s">
        <v>46</v>
      </c>
      <c r="D96" s="180" t="s">
        <v>690</v>
      </c>
      <c r="E96" s="185">
        <v>3200</v>
      </c>
      <c r="F96" s="181">
        <f t="shared" ref="F96:G96" si="8">SUMPRODUCT($E97:$E97,F97:F97)</f>
        <v>1.03</v>
      </c>
      <c r="G96" s="181">
        <f t="shared" si="8"/>
        <v>0</v>
      </c>
    </row>
    <row r="97" spans="1:7">
      <c r="A97" s="177" t="s">
        <v>1217</v>
      </c>
      <c r="B97" s="233" t="s">
        <v>1218</v>
      </c>
      <c r="C97" s="176" t="s">
        <v>123</v>
      </c>
      <c r="D97" s="176" t="s">
        <v>690</v>
      </c>
      <c r="E97" s="177">
        <v>1</v>
      </c>
      <c r="F97" s="107">
        <f>IF(C97="MAT.",VLOOKUP(A97,INSUMOS_AUX!A:F,6,0),0)</f>
        <v>1.03</v>
      </c>
      <c r="G97" s="106">
        <f>IF(C97="M.O.",VLOOKUP(A97,INSUMOS_AUX!A:F,6,0),0)</f>
        <v>0</v>
      </c>
    </row>
    <row r="98" spans="1:7">
      <c r="A98" s="182"/>
      <c r="B98" s="230"/>
      <c r="C98" s="183"/>
      <c r="D98" s="183"/>
      <c r="E98" s="183"/>
      <c r="F98" s="183"/>
      <c r="G98" s="183"/>
    </row>
    <row r="99" spans="1:7" ht="31.5">
      <c r="A99" s="179" t="s">
        <v>691</v>
      </c>
      <c r="B99" s="232" t="s">
        <v>692</v>
      </c>
      <c r="C99" s="180" t="s">
        <v>46</v>
      </c>
      <c r="D99" s="180" t="s">
        <v>47</v>
      </c>
      <c r="E99" s="181">
        <v>8</v>
      </c>
      <c r="F99" s="181">
        <f t="shared" ref="F99:G99" si="9">SUMPRODUCT($E100:$E110,F100:F110)</f>
        <v>840.99299999999994</v>
      </c>
      <c r="G99" s="181">
        <f t="shared" si="9"/>
        <v>19.899511680000003</v>
      </c>
    </row>
    <row r="100" spans="1:7" ht="31.5">
      <c r="A100" s="177">
        <v>10775</v>
      </c>
      <c r="B100" s="233" t="s">
        <v>1219</v>
      </c>
      <c r="C100" s="176" t="s">
        <v>123</v>
      </c>
      <c r="D100" s="176" t="s">
        <v>47</v>
      </c>
      <c r="E100" s="177">
        <v>1</v>
      </c>
      <c r="F100" s="107">
        <f>IF(C100="MAT.",VLOOKUP(A100,INSUMOS_AUX!A:F,6,0),0)</f>
        <v>832.5</v>
      </c>
      <c r="G100" s="106">
        <f>IF(C100="M.O.",VLOOKUP(A100,INSUMOS_AUX!A:F,6,0),0)</f>
        <v>0</v>
      </c>
    </row>
    <row r="101" spans="1:7" ht="21">
      <c r="A101" s="177">
        <v>37370</v>
      </c>
      <c r="B101" s="233" t="s">
        <v>494</v>
      </c>
      <c r="C101" s="176" t="s">
        <v>123</v>
      </c>
      <c r="D101" s="176" t="s">
        <v>134</v>
      </c>
      <c r="E101" s="177">
        <v>1.1399999999999999</v>
      </c>
      <c r="F101" s="107">
        <f>IF(C101="MAT.",VLOOKUP(A101,INSUMOS_AUX!A:F,6,0),0)</f>
        <v>3.32</v>
      </c>
      <c r="G101" s="106">
        <f>IF(C101="M.O.",VLOOKUP(A101,INSUMOS_AUX!A:F,6,0),0)</f>
        <v>0</v>
      </c>
    </row>
    <row r="102" spans="1:7" ht="21">
      <c r="A102" s="177">
        <v>37371</v>
      </c>
      <c r="B102" s="233" t="s">
        <v>495</v>
      </c>
      <c r="C102" s="176" t="s">
        <v>123</v>
      </c>
      <c r="D102" s="176" t="s">
        <v>134</v>
      </c>
      <c r="E102" s="177">
        <v>1.1399999999999999</v>
      </c>
      <c r="F102" s="107">
        <f>IF(C102="MAT.",VLOOKUP(A102,INSUMOS_AUX!A:F,6,0),0)</f>
        <v>0.59</v>
      </c>
      <c r="G102" s="106">
        <f>IF(C102="M.O.",VLOOKUP(A102,INSUMOS_AUX!A:F,6,0),0)</f>
        <v>0</v>
      </c>
    </row>
    <row r="103" spans="1:7" ht="21">
      <c r="A103" s="177">
        <v>37372</v>
      </c>
      <c r="B103" s="233" t="s">
        <v>496</v>
      </c>
      <c r="C103" s="176" t="s">
        <v>123</v>
      </c>
      <c r="D103" s="176" t="s">
        <v>134</v>
      </c>
      <c r="E103" s="177">
        <v>1.1399999999999999</v>
      </c>
      <c r="F103" s="107">
        <f>IF(C103="MAT.",VLOOKUP(A103,INSUMOS_AUX!A:F,6,0),0)</f>
        <v>1.43</v>
      </c>
      <c r="G103" s="106">
        <f>IF(C103="M.O.",VLOOKUP(A103,INSUMOS_AUX!A:F,6,0),0)</f>
        <v>0</v>
      </c>
    </row>
    <row r="104" spans="1:7" ht="21">
      <c r="A104" s="177">
        <v>37373</v>
      </c>
      <c r="B104" s="233" t="s">
        <v>497</v>
      </c>
      <c r="C104" s="176" t="s">
        <v>123</v>
      </c>
      <c r="D104" s="176" t="s">
        <v>134</v>
      </c>
      <c r="E104" s="177">
        <v>1.1399999999999999</v>
      </c>
      <c r="F104" s="107">
        <f>IF(C104="MAT.",VLOOKUP(A104,INSUMOS_AUX!A:F,6,0),0)</f>
        <v>0.08</v>
      </c>
      <c r="G104" s="106">
        <f>IF(C104="M.O.",VLOOKUP(A104,INSUMOS_AUX!A:F,6,0),0)</f>
        <v>0</v>
      </c>
    </row>
    <row r="105" spans="1:7" ht="21">
      <c r="A105" s="177">
        <v>43465</v>
      </c>
      <c r="B105" s="233" t="s">
        <v>151</v>
      </c>
      <c r="C105" s="176" t="s">
        <v>123</v>
      </c>
      <c r="D105" s="176" t="s">
        <v>134</v>
      </c>
      <c r="E105" s="177">
        <v>0.38</v>
      </c>
      <c r="F105" s="107">
        <f>IF(C105="MAT.",VLOOKUP(A105,INSUMOS_AUX!A:F,6,0),0)</f>
        <v>0.78</v>
      </c>
      <c r="G105" s="106">
        <f>IF(C105="M.O.",VLOOKUP(A105,INSUMOS_AUX!A:F,6,0),0)</f>
        <v>0</v>
      </c>
    </row>
    <row r="106" spans="1:7" ht="21">
      <c r="A106" s="177">
        <v>43467</v>
      </c>
      <c r="B106" s="233" t="s">
        <v>142</v>
      </c>
      <c r="C106" s="176" t="s">
        <v>123</v>
      </c>
      <c r="D106" s="176" t="s">
        <v>134</v>
      </c>
      <c r="E106" s="177">
        <v>0.76</v>
      </c>
      <c r="F106" s="107">
        <f>IF(C106="MAT.",VLOOKUP(A106,INSUMOS_AUX!A:F,6,0),0)</f>
        <v>0.61</v>
      </c>
      <c r="G106" s="106">
        <f>IF(C106="M.O.",VLOOKUP(A106,INSUMOS_AUX!A:F,6,0),0)</f>
        <v>0</v>
      </c>
    </row>
    <row r="107" spans="1:7" ht="21">
      <c r="A107" s="177">
        <v>43489</v>
      </c>
      <c r="B107" s="233" t="s">
        <v>152</v>
      </c>
      <c r="C107" s="176" t="s">
        <v>123</v>
      </c>
      <c r="D107" s="176" t="s">
        <v>134</v>
      </c>
      <c r="E107" s="177">
        <v>0.38</v>
      </c>
      <c r="F107" s="107">
        <f>IF(C107="MAT.",VLOOKUP(A107,INSUMOS_AUX!A:F,6,0),0)</f>
        <v>1.31</v>
      </c>
      <c r="G107" s="106">
        <f>IF(C107="M.O.",VLOOKUP(A107,INSUMOS_AUX!A:F,6,0),0)</f>
        <v>0</v>
      </c>
    </row>
    <row r="108" spans="1:7" ht="21">
      <c r="A108" s="177">
        <v>43491</v>
      </c>
      <c r="B108" s="233" t="s">
        <v>145</v>
      </c>
      <c r="C108" s="176" t="s">
        <v>123</v>
      </c>
      <c r="D108" s="176" t="s">
        <v>134</v>
      </c>
      <c r="E108" s="177">
        <v>0.76</v>
      </c>
      <c r="F108" s="107">
        <f>IF(C108="MAT.",VLOOKUP(A108,INSUMOS_AUX!A:F,6,0),0)</f>
        <v>1.39</v>
      </c>
      <c r="G108" s="106">
        <f>IF(C108="M.O.",VLOOKUP(A108,INSUMOS_AUX!A:F,6,0),0)</f>
        <v>0</v>
      </c>
    </row>
    <row r="109" spans="1:7">
      <c r="A109" s="177">
        <v>4750</v>
      </c>
      <c r="B109" s="233" t="s">
        <v>153</v>
      </c>
      <c r="C109" s="176" t="s">
        <v>124</v>
      </c>
      <c r="D109" s="176" t="s">
        <v>134</v>
      </c>
      <c r="E109" s="177">
        <v>0.38805600000000001</v>
      </c>
      <c r="F109" s="107">
        <f>IF(C109="MAT.",VLOOKUP(A109,INSUMOS_AUX!A:F,6,0),0)</f>
        <v>0</v>
      </c>
      <c r="G109" s="106">
        <f>IF(C109="M.O.",VLOOKUP(A109,INSUMOS_AUX!A:F,6,0),0)</f>
        <v>22.48</v>
      </c>
    </row>
    <row r="110" spans="1:7">
      <c r="A110" s="177">
        <v>6111</v>
      </c>
      <c r="B110" s="233" t="s">
        <v>498</v>
      </c>
      <c r="C110" s="176" t="s">
        <v>124</v>
      </c>
      <c r="D110" s="176" t="s">
        <v>134</v>
      </c>
      <c r="E110" s="177">
        <v>0.77611200000000002</v>
      </c>
      <c r="F110" s="107">
        <f>IF(C110="MAT.",VLOOKUP(A110,INSUMOS_AUX!A:F,6,0),0)</f>
        <v>0</v>
      </c>
      <c r="G110" s="106">
        <f>IF(C110="M.O.",VLOOKUP(A110,INSUMOS_AUX!A:F,6,0),0)</f>
        <v>14.4</v>
      </c>
    </row>
    <row r="111" spans="1:7">
      <c r="A111" s="182"/>
      <c r="B111" s="230"/>
      <c r="C111" s="183"/>
      <c r="D111" s="183"/>
      <c r="E111" s="183"/>
      <c r="F111" s="183"/>
      <c r="G111" s="183"/>
    </row>
    <row r="112" spans="1:7">
      <c r="A112" s="178" t="s">
        <v>150</v>
      </c>
      <c r="B112" s="231" t="s">
        <v>693</v>
      </c>
      <c r="C112" s="184"/>
      <c r="D112" s="184"/>
      <c r="E112" s="184"/>
      <c r="F112" s="184"/>
      <c r="G112" s="184"/>
    </row>
    <row r="113" spans="1:7">
      <c r="A113" s="182"/>
      <c r="B113" s="230"/>
      <c r="C113" s="183"/>
      <c r="D113" s="183"/>
      <c r="E113" s="183"/>
      <c r="F113" s="183"/>
      <c r="G113" s="183"/>
    </row>
    <row r="114" spans="1:7" ht="31.5">
      <c r="A114" s="179" t="s">
        <v>694</v>
      </c>
      <c r="B114" s="232" t="s">
        <v>423</v>
      </c>
      <c r="C114" s="180" t="s">
        <v>46</v>
      </c>
      <c r="D114" s="180" t="s">
        <v>422</v>
      </c>
      <c r="E114" s="181">
        <v>526.78</v>
      </c>
      <c r="F114" s="181">
        <f t="shared" ref="F114:G114" si="10">SUMPRODUCT($E115:$E124,F115:F124)</f>
        <v>2.2034165719400001</v>
      </c>
      <c r="G114" s="181">
        <f t="shared" si="10"/>
        <v>0.25602356043000002</v>
      </c>
    </row>
    <row r="115" spans="1:7">
      <c r="A115" s="177">
        <v>20020</v>
      </c>
      <c r="B115" s="233" t="s">
        <v>1220</v>
      </c>
      <c r="C115" s="176" t="s">
        <v>124</v>
      </c>
      <c r="D115" s="176" t="s">
        <v>134</v>
      </c>
      <c r="E115" s="177">
        <v>9.3473370000000007E-3</v>
      </c>
      <c r="F115" s="107">
        <f>IF(C115="MAT.",VLOOKUP(A115,INSUMOS_AUX!A:F,6,0),0)</f>
        <v>0</v>
      </c>
      <c r="G115" s="106">
        <f>IF(C115="M.O.",VLOOKUP(A115,INSUMOS_AUX!A:F,6,0),0)</f>
        <v>27.39</v>
      </c>
    </row>
    <row r="116" spans="1:7" ht="21">
      <c r="A116" s="177">
        <v>37370</v>
      </c>
      <c r="B116" s="233" t="s">
        <v>494</v>
      </c>
      <c r="C116" s="176" t="s">
        <v>123</v>
      </c>
      <c r="D116" s="176" t="s">
        <v>134</v>
      </c>
      <c r="E116" s="177">
        <v>9.2999999999999992E-3</v>
      </c>
      <c r="F116" s="107">
        <f>IF(C116="MAT.",VLOOKUP(A116,INSUMOS_AUX!A:F,6,0),0)</f>
        <v>3.32</v>
      </c>
      <c r="G116" s="106">
        <f>IF(C116="M.O.",VLOOKUP(A116,INSUMOS_AUX!A:F,6,0),0)</f>
        <v>0</v>
      </c>
    </row>
    <row r="117" spans="1:7" ht="21">
      <c r="A117" s="177">
        <v>37371</v>
      </c>
      <c r="B117" s="233" t="s">
        <v>495</v>
      </c>
      <c r="C117" s="176" t="s">
        <v>123</v>
      </c>
      <c r="D117" s="176" t="s">
        <v>134</v>
      </c>
      <c r="E117" s="177">
        <v>9.2999999999999992E-3</v>
      </c>
      <c r="F117" s="107">
        <f>IF(C117="MAT.",VLOOKUP(A117,INSUMOS_AUX!A:F,6,0),0)</f>
        <v>0.59</v>
      </c>
      <c r="G117" s="106">
        <f>IF(C117="M.O.",VLOOKUP(A117,INSUMOS_AUX!A:F,6,0),0)</f>
        <v>0</v>
      </c>
    </row>
    <row r="118" spans="1:7" ht="21">
      <c r="A118" s="177">
        <v>37372</v>
      </c>
      <c r="B118" s="233" t="s">
        <v>496</v>
      </c>
      <c r="C118" s="176" t="s">
        <v>123</v>
      </c>
      <c r="D118" s="176" t="s">
        <v>134</v>
      </c>
      <c r="E118" s="177">
        <v>9.2999999999999992E-3</v>
      </c>
      <c r="F118" s="107">
        <f>IF(C118="MAT.",VLOOKUP(A118,INSUMOS_AUX!A:F,6,0),0)</f>
        <v>1.43</v>
      </c>
      <c r="G118" s="106">
        <f>IF(C118="M.O.",VLOOKUP(A118,INSUMOS_AUX!A:F,6,0),0)</f>
        <v>0</v>
      </c>
    </row>
    <row r="119" spans="1:7" ht="21">
      <c r="A119" s="177">
        <v>37373</v>
      </c>
      <c r="B119" s="233" t="s">
        <v>497</v>
      </c>
      <c r="C119" s="176" t="s">
        <v>123</v>
      </c>
      <c r="D119" s="176" t="s">
        <v>134</v>
      </c>
      <c r="E119" s="177">
        <v>9.2999999999999992E-3</v>
      </c>
      <c r="F119" s="107">
        <f>IF(C119="MAT.",VLOOKUP(A119,INSUMOS_AUX!A:F,6,0),0)</f>
        <v>0.08</v>
      </c>
      <c r="G119" s="106">
        <f>IF(C119="M.O.",VLOOKUP(A119,INSUMOS_AUX!A:F,6,0),0)</f>
        <v>0</v>
      </c>
    </row>
    <row r="120" spans="1:7" ht="31.5">
      <c r="A120" s="177">
        <v>37743</v>
      </c>
      <c r="B120" s="233" t="s">
        <v>1221</v>
      </c>
      <c r="C120" s="176" t="s">
        <v>123</v>
      </c>
      <c r="D120" s="176" t="s">
        <v>23</v>
      </c>
      <c r="E120" s="177">
        <v>1.3039999999999999E-6</v>
      </c>
      <c r="F120" s="107">
        <f>IF(C120="MAT.",VLOOKUP(A120,INSUMOS_AUX!A:F,6,0),0)</f>
        <v>237841.37</v>
      </c>
      <c r="G120" s="106">
        <f>IF(C120="M.O.",VLOOKUP(A120,INSUMOS_AUX!A:F,6,0),0)</f>
        <v>0</v>
      </c>
    </row>
    <row r="121" spans="1:7" ht="42">
      <c r="A121" s="177">
        <v>37762</v>
      </c>
      <c r="B121" s="233" t="s">
        <v>1222</v>
      </c>
      <c r="C121" s="176" t="s">
        <v>123</v>
      </c>
      <c r="D121" s="176" t="s">
        <v>23</v>
      </c>
      <c r="E121" s="177">
        <v>9.1900000000000001E-7</v>
      </c>
      <c r="F121" s="107">
        <f>IF(C121="MAT.",VLOOKUP(A121,INSUMOS_AUX!A:F,6,0),0)</f>
        <v>755977.34</v>
      </c>
      <c r="G121" s="106">
        <f>IF(C121="M.O.",VLOOKUP(A121,INSUMOS_AUX!A:F,6,0),0)</f>
        <v>0</v>
      </c>
    </row>
    <row r="122" spans="1:7">
      <c r="A122" s="177">
        <v>4221</v>
      </c>
      <c r="B122" s="233" t="s">
        <v>336</v>
      </c>
      <c r="C122" s="176" t="s">
        <v>123</v>
      </c>
      <c r="D122" s="176" t="s">
        <v>168</v>
      </c>
      <c r="E122" s="177">
        <v>0.191555</v>
      </c>
      <c r="F122" s="107">
        <f>IF(C122="MAT.",VLOOKUP(A122,INSUMOS_AUX!A:F,6,0),0)</f>
        <v>5.95</v>
      </c>
      <c r="G122" s="106">
        <f>IF(C122="M.O.",VLOOKUP(A122,INSUMOS_AUX!A:F,6,0),0)</f>
        <v>0</v>
      </c>
    </row>
    <row r="123" spans="1:7" ht="21">
      <c r="A123" s="177">
        <v>43464</v>
      </c>
      <c r="B123" s="233" t="s">
        <v>141</v>
      </c>
      <c r="C123" s="176" t="s">
        <v>123</v>
      </c>
      <c r="D123" s="176" t="s">
        <v>134</v>
      </c>
      <c r="E123" s="177">
        <v>9.2999999999999992E-3</v>
      </c>
      <c r="F123" s="107">
        <f>IF(C123="MAT.",VLOOKUP(A123,INSUMOS_AUX!A:F,6,0),0)</f>
        <v>0.01</v>
      </c>
      <c r="G123" s="106">
        <f>IF(C123="M.O.",VLOOKUP(A123,INSUMOS_AUX!A:F,6,0),0)</f>
        <v>0</v>
      </c>
    </row>
    <row r="124" spans="1:7" ht="21">
      <c r="A124" s="177">
        <v>43488</v>
      </c>
      <c r="B124" s="233" t="s">
        <v>144</v>
      </c>
      <c r="C124" s="176" t="s">
        <v>123</v>
      </c>
      <c r="D124" s="176" t="s">
        <v>134</v>
      </c>
      <c r="E124" s="177">
        <v>9.2999999999999992E-3</v>
      </c>
      <c r="F124" s="107">
        <f>IF(C124="MAT.",VLOOKUP(A124,INSUMOS_AUX!A:F,6,0),0)</f>
        <v>0.89</v>
      </c>
      <c r="G124" s="106">
        <f>IF(C124="M.O.",VLOOKUP(A124,INSUMOS_AUX!A:F,6,0),0)</f>
        <v>0</v>
      </c>
    </row>
    <row r="125" spans="1:7">
      <c r="A125" s="182"/>
      <c r="B125" s="230"/>
      <c r="C125" s="183"/>
      <c r="D125" s="183"/>
      <c r="E125" s="183"/>
      <c r="F125" s="183"/>
      <c r="G125" s="183"/>
    </row>
    <row r="126" spans="1:7" ht="21">
      <c r="A126" s="179" t="s">
        <v>695</v>
      </c>
      <c r="B126" s="232" t="s">
        <v>666</v>
      </c>
      <c r="C126" s="180" t="s">
        <v>46</v>
      </c>
      <c r="D126" s="180" t="s">
        <v>53</v>
      </c>
      <c r="E126" s="181">
        <v>994</v>
      </c>
      <c r="F126" s="181">
        <f t="shared" ref="F126:G126" si="11">SUMPRODUCT($E127:$E133,F127:F133)</f>
        <v>1.581944</v>
      </c>
      <c r="G126" s="181">
        <f t="shared" si="11"/>
        <v>3.1351656960000001</v>
      </c>
    </row>
    <row r="127" spans="1:7" ht="21">
      <c r="A127" s="177">
        <v>37370</v>
      </c>
      <c r="B127" s="233" t="s">
        <v>494</v>
      </c>
      <c r="C127" s="176" t="s">
        <v>123</v>
      </c>
      <c r="D127" s="176" t="s">
        <v>134</v>
      </c>
      <c r="E127" s="177">
        <v>0.2132</v>
      </c>
      <c r="F127" s="107">
        <f>IF(C127="MAT.",VLOOKUP(A127,INSUMOS_AUX!A:F,6,0),0)</f>
        <v>3.32</v>
      </c>
      <c r="G127" s="106">
        <f>IF(C127="M.O.",VLOOKUP(A127,INSUMOS_AUX!A:F,6,0),0)</f>
        <v>0</v>
      </c>
    </row>
    <row r="128" spans="1:7" ht="21">
      <c r="A128" s="177">
        <v>37371</v>
      </c>
      <c r="B128" s="233" t="s">
        <v>495</v>
      </c>
      <c r="C128" s="176" t="s">
        <v>123</v>
      </c>
      <c r="D128" s="176" t="s">
        <v>134</v>
      </c>
      <c r="E128" s="177">
        <v>0.2132</v>
      </c>
      <c r="F128" s="107">
        <f>IF(C128="MAT.",VLOOKUP(A128,INSUMOS_AUX!A:F,6,0),0)</f>
        <v>0.59</v>
      </c>
      <c r="G128" s="106">
        <f>IF(C128="M.O.",VLOOKUP(A128,INSUMOS_AUX!A:F,6,0),0)</f>
        <v>0</v>
      </c>
    </row>
    <row r="129" spans="1:7" ht="21">
      <c r="A129" s="177">
        <v>37372</v>
      </c>
      <c r="B129" s="233" t="s">
        <v>496</v>
      </c>
      <c r="C129" s="176" t="s">
        <v>123</v>
      </c>
      <c r="D129" s="176" t="s">
        <v>134</v>
      </c>
      <c r="E129" s="177">
        <v>0.2132</v>
      </c>
      <c r="F129" s="107">
        <f>IF(C129="MAT.",VLOOKUP(A129,INSUMOS_AUX!A:F,6,0),0)</f>
        <v>1.43</v>
      </c>
      <c r="G129" s="106">
        <f>IF(C129="M.O.",VLOOKUP(A129,INSUMOS_AUX!A:F,6,0),0)</f>
        <v>0</v>
      </c>
    </row>
    <row r="130" spans="1:7" ht="21">
      <c r="A130" s="177">
        <v>37373</v>
      </c>
      <c r="B130" s="233" t="s">
        <v>497</v>
      </c>
      <c r="C130" s="176" t="s">
        <v>123</v>
      </c>
      <c r="D130" s="176" t="s">
        <v>134</v>
      </c>
      <c r="E130" s="177">
        <v>0.2132</v>
      </c>
      <c r="F130" s="107">
        <f>IF(C130="MAT.",VLOOKUP(A130,INSUMOS_AUX!A:F,6,0),0)</f>
        <v>0.08</v>
      </c>
      <c r="G130" s="106">
        <f>IF(C130="M.O.",VLOOKUP(A130,INSUMOS_AUX!A:F,6,0),0)</f>
        <v>0</v>
      </c>
    </row>
    <row r="131" spans="1:7" ht="21">
      <c r="A131" s="177">
        <v>43467</v>
      </c>
      <c r="B131" s="233" t="s">
        <v>142</v>
      </c>
      <c r="C131" s="176" t="s">
        <v>123</v>
      </c>
      <c r="D131" s="176" t="s">
        <v>134</v>
      </c>
      <c r="E131" s="177">
        <v>0.2132</v>
      </c>
      <c r="F131" s="107">
        <f>IF(C131="MAT.",VLOOKUP(A131,INSUMOS_AUX!A:F,6,0),0)</f>
        <v>0.61</v>
      </c>
      <c r="G131" s="106">
        <f>IF(C131="M.O.",VLOOKUP(A131,INSUMOS_AUX!A:F,6,0),0)</f>
        <v>0</v>
      </c>
    </row>
    <row r="132" spans="1:7" ht="21">
      <c r="A132" s="177">
        <v>43491</v>
      </c>
      <c r="B132" s="233" t="s">
        <v>145</v>
      </c>
      <c r="C132" s="176" t="s">
        <v>123</v>
      </c>
      <c r="D132" s="176" t="s">
        <v>134</v>
      </c>
      <c r="E132" s="177">
        <v>0.2132</v>
      </c>
      <c r="F132" s="107">
        <f>IF(C132="MAT.",VLOOKUP(A132,INSUMOS_AUX!A:F,6,0),0)</f>
        <v>1.39</v>
      </c>
      <c r="G132" s="106">
        <f>IF(C132="M.O.",VLOOKUP(A132,INSUMOS_AUX!A:F,6,0),0)</f>
        <v>0</v>
      </c>
    </row>
    <row r="133" spans="1:7">
      <c r="A133" s="177">
        <v>6111</v>
      </c>
      <c r="B133" s="233" t="s">
        <v>498</v>
      </c>
      <c r="C133" s="176" t="s">
        <v>124</v>
      </c>
      <c r="D133" s="176" t="s">
        <v>134</v>
      </c>
      <c r="E133" s="177">
        <v>0.21771984</v>
      </c>
      <c r="F133" s="107">
        <f>IF(C133="MAT.",VLOOKUP(A133,INSUMOS_AUX!A:F,6,0),0)</f>
        <v>0</v>
      </c>
      <c r="G133" s="106">
        <f>IF(C133="M.O.",VLOOKUP(A133,INSUMOS_AUX!A:F,6,0),0)</f>
        <v>14.4</v>
      </c>
    </row>
    <row r="134" spans="1:7">
      <c r="A134" s="182"/>
      <c r="B134" s="230"/>
      <c r="C134" s="183"/>
      <c r="D134" s="183"/>
      <c r="E134" s="183"/>
      <c r="F134" s="183"/>
      <c r="G134" s="183"/>
    </row>
    <row r="135" spans="1:7" ht="31.5">
      <c r="A135" s="179" t="s">
        <v>696</v>
      </c>
      <c r="B135" s="232" t="s">
        <v>670</v>
      </c>
      <c r="C135" s="180" t="s">
        <v>46</v>
      </c>
      <c r="D135" s="180" t="s">
        <v>53</v>
      </c>
      <c r="E135" s="185">
        <v>1606</v>
      </c>
      <c r="F135" s="181">
        <f t="shared" ref="F135:G135" si="12">SUMPRODUCT($E136:$E147,F136:F147)</f>
        <v>0.49427391799999998</v>
      </c>
      <c r="G135" s="181">
        <f t="shared" si="12"/>
        <v>0.17089821053999998</v>
      </c>
    </row>
    <row r="136" spans="1:7" ht="21">
      <c r="A136" s="177">
        <v>37370</v>
      </c>
      <c r="B136" s="233" t="s">
        <v>494</v>
      </c>
      <c r="C136" s="176" t="s">
        <v>123</v>
      </c>
      <c r="D136" s="176" t="s">
        <v>134</v>
      </c>
      <c r="E136" s="177">
        <v>9.1999999999999998E-3</v>
      </c>
      <c r="F136" s="107">
        <f>IF(C136="MAT.",VLOOKUP(A136,INSUMOS_AUX!A:F,6,0),0)</f>
        <v>3.32</v>
      </c>
      <c r="G136" s="106">
        <f>IF(C136="M.O.",VLOOKUP(A136,INSUMOS_AUX!A:F,6,0),0)</f>
        <v>0</v>
      </c>
    </row>
    <row r="137" spans="1:7" ht="21">
      <c r="A137" s="177">
        <v>37371</v>
      </c>
      <c r="B137" s="233" t="s">
        <v>495</v>
      </c>
      <c r="C137" s="176" t="s">
        <v>123</v>
      </c>
      <c r="D137" s="176" t="s">
        <v>134</v>
      </c>
      <c r="E137" s="177">
        <v>9.1999999999999998E-3</v>
      </c>
      <c r="F137" s="107">
        <f>IF(C137="MAT.",VLOOKUP(A137,INSUMOS_AUX!A:F,6,0),0)</f>
        <v>0.59</v>
      </c>
      <c r="G137" s="106">
        <f>IF(C137="M.O.",VLOOKUP(A137,INSUMOS_AUX!A:F,6,0),0)</f>
        <v>0</v>
      </c>
    </row>
    <row r="138" spans="1:7" ht="21">
      <c r="A138" s="177">
        <v>37372</v>
      </c>
      <c r="B138" s="233" t="s">
        <v>496</v>
      </c>
      <c r="C138" s="176" t="s">
        <v>123</v>
      </c>
      <c r="D138" s="176" t="s">
        <v>134</v>
      </c>
      <c r="E138" s="177">
        <v>9.1999999999999998E-3</v>
      </c>
      <c r="F138" s="107">
        <f>IF(C138="MAT.",VLOOKUP(A138,INSUMOS_AUX!A:F,6,0),0)</f>
        <v>1.43</v>
      </c>
      <c r="G138" s="106">
        <f>IF(C138="M.O.",VLOOKUP(A138,INSUMOS_AUX!A:F,6,0),0)</f>
        <v>0</v>
      </c>
    </row>
    <row r="139" spans="1:7" ht="21">
      <c r="A139" s="177">
        <v>37373</v>
      </c>
      <c r="B139" s="233" t="s">
        <v>497</v>
      </c>
      <c r="C139" s="176" t="s">
        <v>123</v>
      </c>
      <c r="D139" s="176" t="s">
        <v>134</v>
      </c>
      <c r="E139" s="177">
        <v>9.1999999999999998E-3</v>
      </c>
      <c r="F139" s="107">
        <f>IF(C139="MAT.",VLOOKUP(A139,INSUMOS_AUX!A:F,6,0),0)</f>
        <v>0.08</v>
      </c>
      <c r="G139" s="106">
        <f>IF(C139="M.O.",VLOOKUP(A139,INSUMOS_AUX!A:F,6,0),0)</f>
        <v>0</v>
      </c>
    </row>
    <row r="140" spans="1:7">
      <c r="A140" s="177">
        <v>4221</v>
      </c>
      <c r="B140" s="233" t="s">
        <v>336</v>
      </c>
      <c r="C140" s="176" t="s">
        <v>123</v>
      </c>
      <c r="D140" s="176" t="s">
        <v>168</v>
      </c>
      <c r="E140" s="177">
        <v>1.7748E-2</v>
      </c>
      <c r="F140" s="107">
        <f>IF(C140="MAT.",VLOOKUP(A140,INSUMOS_AUX!A:F,6,0),0)</f>
        <v>5.95</v>
      </c>
      <c r="G140" s="106">
        <f>IF(C140="M.O.",VLOOKUP(A140,INSUMOS_AUX!A:F,6,0),0)</f>
        <v>0</v>
      </c>
    </row>
    <row r="141" spans="1:7">
      <c r="A141" s="177">
        <v>4230</v>
      </c>
      <c r="B141" s="233" t="s">
        <v>502</v>
      </c>
      <c r="C141" s="176" t="s">
        <v>124</v>
      </c>
      <c r="D141" s="176" t="s">
        <v>134</v>
      </c>
      <c r="E141" s="177">
        <v>4.653084E-3</v>
      </c>
      <c r="F141" s="107">
        <f>IF(C141="MAT.",VLOOKUP(A141,INSUMOS_AUX!A:F,6,0),0)</f>
        <v>0</v>
      </c>
      <c r="G141" s="106">
        <f>IF(C141="M.O.",VLOOKUP(A141,INSUMOS_AUX!A:F,6,0),0)</f>
        <v>16.149999999999999</v>
      </c>
    </row>
    <row r="142" spans="1:7" ht="21">
      <c r="A142" s="177">
        <v>43464</v>
      </c>
      <c r="B142" s="233" t="s">
        <v>141</v>
      </c>
      <c r="C142" s="176" t="s">
        <v>123</v>
      </c>
      <c r="D142" s="176" t="s">
        <v>134</v>
      </c>
      <c r="E142" s="177">
        <v>4.5999999999999999E-3</v>
      </c>
      <c r="F142" s="107">
        <f>IF(C142="MAT.",VLOOKUP(A142,INSUMOS_AUX!A:F,6,0),0)</f>
        <v>0.01</v>
      </c>
      <c r="G142" s="106">
        <f>IF(C142="M.O.",VLOOKUP(A142,INSUMOS_AUX!A:F,6,0),0)</f>
        <v>0</v>
      </c>
    </row>
    <row r="143" spans="1:7" ht="21">
      <c r="A143" s="177">
        <v>43465</v>
      </c>
      <c r="B143" s="233" t="s">
        <v>151</v>
      </c>
      <c r="C143" s="176" t="s">
        <v>123</v>
      </c>
      <c r="D143" s="176" t="s">
        <v>134</v>
      </c>
      <c r="E143" s="177">
        <v>4.5999999999999999E-3</v>
      </c>
      <c r="F143" s="107">
        <f>IF(C143="MAT.",VLOOKUP(A143,INSUMOS_AUX!A:F,6,0),0)</f>
        <v>0.78</v>
      </c>
      <c r="G143" s="106">
        <f>IF(C143="M.O.",VLOOKUP(A143,INSUMOS_AUX!A:F,6,0),0)</f>
        <v>0</v>
      </c>
    </row>
    <row r="144" spans="1:7" ht="21">
      <c r="A144" s="177">
        <v>43488</v>
      </c>
      <c r="B144" s="233" t="s">
        <v>144</v>
      </c>
      <c r="C144" s="176" t="s">
        <v>123</v>
      </c>
      <c r="D144" s="176" t="s">
        <v>134</v>
      </c>
      <c r="E144" s="177">
        <v>4.5999999999999999E-3</v>
      </c>
      <c r="F144" s="107">
        <f>IF(C144="MAT.",VLOOKUP(A144,INSUMOS_AUX!A:F,6,0),0)</f>
        <v>0.89</v>
      </c>
      <c r="G144" s="106">
        <f>IF(C144="M.O.",VLOOKUP(A144,INSUMOS_AUX!A:F,6,0),0)</f>
        <v>0</v>
      </c>
    </row>
    <row r="145" spans="1:7" ht="21">
      <c r="A145" s="177">
        <v>43489</v>
      </c>
      <c r="B145" s="233" t="s">
        <v>152</v>
      </c>
      <c r="C145" s="176" t="s">
        <v>123</v>
      </c>
      <c r="D145" s="176" t="s">
        <v>134</v>
      </c>
      <c r="E145" s="177">
        <v>4.5999999999999999E-3</v>
      </c>
      <c r="F145" s="107">
        <f>IF(C145="MAT.",VLOOKUP(A145,INSUMOS_AUX!A:F,6,0),0)</f>
        <v>1.31</v>
      </c>
      <c r="G145" s="106">
        <f>IF(C145="M.O.",VLOOKUP(A145,INSUMOS_AUX!A:F,6,0),0)</f>
        <v>0</v>
      </c>
    </row>
    <row r="146" spans="1:7">
      <c r="A146" s="177">
        <v>44503</v>
      </c>
      <c r="B146" s="233" t="s">
        <v>1223</v>
      </c>
      <c r="C146" s="176" t="s">
        <v>124</v>
      </c>
      <c r="D146" s="176" t="s">
        <v>134</v>
      </c>
      <c r="E146" s="177">
        <v>4.6234140000000002E-3</v>
      </c>
      <c r="F146" s="107">
        <f>IF(C146="MAT.",VLOOKUP(A146,INSUMOS_AUX!A:F,6,0),0)</f>
        <v>0</v>
      </c>
      <c r="G146" s="106">
        <f>IF(C146="M.O.",VLOOKUP(A146,INSUMOS_AUX!A:F,6,0),0)</f>
        <v>20.71</v>
      </c>
    </row>
    <row r="147" spans="1:7" ht="21">
      <c r="A147" s="177">
        <v>7622</v>
      </c>
      <c r="B147" s="233" t="s">
        <v>1224</v>
      </c>
      <c r="C147" s="176" t="s">
        <v>123</v>
      </c>
      <c r="D147" s="176" t="s">
        <v>23</v>
      </c>
      <c r="E147" s="177">
        <v>3.0100000000000001E-7</v>
      </c>
      <c r="F147" s="107">
        <f>IF(C147="MAT.",VLOOKUP(A147,INSUMOS_AUX!A:F,6,0),0)</f>
        <v>1079918</v>
      </c>
      <c r="G147" s="106">
        <f>IF(C147="M.O.",VLOOKUP(A147,INSUMOS_AUX!A:F,6,0),0)</f>
        <v>0</v>
      </c>
    </row>
    <row r="148" spans="1:7">
      <c r="A148" s="182"/>
      <c r="B148" s="230"/>
      <c r="C148" s="183"/>
      <c r="D148" s="183"/>
      <c r="E148" s="183"/>
      <c r="F148" s="183"/>
      <c r="G148" s="183"/>
    </row>
    <row r="149" spans="1:7" ht="21">
      <c r="A149" s="179" t="s">
        <v>697</v>
      </c>
      <c r="B149" s="232" t="s">
        <v>698</v>
      </c>
      <c r="C149" s="180" t="s">
        <v>46</v>
      </c>
      <c r="D149" s="180" t="s">
        <v>58</v>
      </c>
      <c r="E149" s="181">
        <v>90</v>
      </c>
      <c r="F149" s="181">
        <f t="shared" ref="F149:G149" si="13">SUMPRODUCT($E150:$E157,F150:F157)</f>
        <v>89.373000000000005</v>
      </c>
      <c r="G149" s="181">
        <f t="shared" si="13"/>
        <v>9.5584320000000016</v>
      </c>
    </row>
    <row r="150" spans="1:7">
      <c r="A150" s="177" t="s">
        <v>1225</v>
      </c>
      <c r="B150" s="233" t="s">
        <v>1226</v>
      </c>
      <c r="C150" s="176" t="s">
        <v>123</v>
      </c>
      <c r="D150" s="176" t="s">
        <v>58</v>
      </c>
      <c r="E150" s="177">
        <v>1</v>
      </c>
      <c r="F150" s="107">
        <f>IF(C150="MAT.",VLOOKUP(A150,INSUMOS_AUX!A:F,6,0),0)</f>
        <v>84.55</v>
      </c>
      <c r="G150" s="106">
        <f>IF(C150="M.O.",VLOOKUP(A150,INSUMOS_AUX!A:F,6,0),0)</f>
        <v>0</v>
      </c>
    </row>
    <row r="151" spans="1:7" ht="21">
      <c r="A151" s="177">
        <v>37370</v>
      </c>
      <c r="B151" s="233" t="s">
        <v>494</v>
      </c>
      <c r="C151" s="176" t="s">
        <v>123</v>
      </c>
      <c r="D151" s="176" t="s">
        <v>134</v>
      </c>
      <c r="E151" s="177">
        <v>0.65</v>
      </c>
      <c r="F151" s="107">
        <f>IF(C151="MAT.",VLOOKUP(A151,INSUMOS_AUX!A:F,6,0),0)</f>
        <v>3.32</v>
      </c>
      <c r="G151" s="106">
        <f>IF(C151="M.O.",VLOOKUP(A151,INSUMOS_AUX!A:F,6,0),0)</f>
        <v>0</v>
      </c>
    </row>
    <row r="152" spans="1:7" ht="21">
      <c r="A152" s="177">
        <v>37371</v>
      </c>
      <c r="B152" s="233" t="s">
        <v>495</v>
      </c>
      <c r="C152" s="176" t="s">
        <v>123</v>
      </c>
      <c r="D152" s="176" t="s">
        <v>134</v>
      </c>
      <c r="E152" s="177">
        <v>0.65</v>
      </c>
      <c r="F152" s="107">
        <f>IF(C152="MAT.",VLOOKUP(A152,INSUMOS_AUX!A:F,6,0),0)</f>
        <v>0.59</v>
      </c>
      <c r="G152" s="106">
        <f>IF(C152="M.O.",VLOOKUP(A152,INSUMOS_AUX!A:F,6,0),0)</f>
        <v>0</v>
      </c>
    </row>
    <row r="153" spans="1:7" ht="21">
      <c r="A153" s="177">
        <v>37372</v>
      </c>
      <c r="B153" s="233" t="s">
        <v>496</v>
      </c>
      <c r="C153" s="176" t="s">
        <v>123</v>
      </c>
      <c r="D153" s="176" t="s">
        <v>134</v>
      </c>
      <c r="E153" s="177">
        <v>0.65</v>
      </c>
      <c r="F153" s="107">
        <f>IF(C153="MAT.",VLOOKUP(A153,INSUMOS_AUX!A:F,6,0),0)</f>
        <v>1.43</v>
      </c>
      <c r="G153" s="106">
        <f>IF(C153="M.O.",VLOOKUP(A153,INSUMOS_AUX!A:F,6,0),0)</f>
        <v>0</v>
      </c>
    </row>
    <row r="154" spans="1:7" ht="21">
      <c r="A154" s="177">
        <v>37373</v>
      </c>
      <c r="B154" s="233" t="s">
        <v>497</v>
      </c>
      <c r="C154" s="176" t="s">
        <v>123</v>
      </c>
      <c r="D154" s="176" t="s">
        <v>134</v>
      </c>
      <c r="E154" s="177">
        <v>0.65</v>
      </c>
      <c r="F154" s="107">
        <f>IF(C154="MAT.",VLOOKUP(A154,INSUMOS_AUX!A:F,6,0),0)</f>
        <v>0.08</v>
      </c>
      <c r="G154" s="106">
        <f>IF(C154="M.O.",VLOOKUP(A154,INSUMOS_AUX!A:F,6,0),0)</f>
        <v>0</v>
      </c>
    </row>
    <row r="155" spans="1:7" ht="21">
      <c r="A155" s="177">
        <v>43467</v>
      </c>
      <c r="B155" s="233" t="s">
        <v>142</v>
      </c>
      <c r="C155" s="176" t="s">
        <v>123</v>
      </c>
      <c r="D155" s="176" t="s">
        <v>134</v>
      </c>
      <c r="E155" s="177">
        <v>0.65</v>
      </c>
      <c r="F155" s="107">
        <f>IF(C155="MAT.",VLOOKUP(A155,INSUMOS_AUX!A:F,6,0),0)</f>
        <v>0.61</v>
      </c>
      <c r="G155" s="106">
        <f>IF(C155="M.O.",VLOOKUP(A155,INSUMOS_AUX!A:F,6,0),0)</f>
        <v>0</v>
      </c>
    </row>
    <row r="156" spans="1:7" ht="21">
      <c r="A156" s="177">
        <v>43491</v>
      </c>
      <c r="B156" s="233" t="s">
        <v>145</v>
      </c>
      <c r="C156" s="176" t="s">
        <v>123</v>
      </c>
      <c r="D156" s="176" t="s">
        <v>134</v>
      </c>
      <c r="E156" s="177">
        <v>0.65</v>
      </c>
      <c r="F156" s="107">
        <f>IF(C156="MAT.",VLOOKUP(A156,INSUMOS_AUX!A:F,6,0),0)</f>
        <v>1.39</v>
      </c>
      <c r="G156" s="106">
        <f>IF(C156="M.O.",VLOOKUP(A156,INSUMOS_AUX!A:F,6,0),0)</f>
        <v>0</v>
      </c>
    </row>
    <row r="157" spans="1:7">
      <c r="A157" s="177">
        <v>6111</v>
      </c>
      <c r="B157" s="233" t="s">
        <v>498</v>
      </c>
      <c r="C157" s="176" t="s">
        <v>124</v>
      </c>
      <c r="D157" s="176" t="s">
        <v>134</v>
      </c>
      <c r="E157" s="177">
        <v>0.66378000000000004</v>
      </c>
      <c r="F157" s="107">
        <f>IF(C157="MAT.",VLOOKUP(A157,INSUMOS_AUX!A:F,6,0),0)</f>
        <v>0</v>
      </c>
      <c r="G157" s="106">
        <f>IF(C157="M.O.",VLOOKUP(A157,INSUMOS_AUX!A:F,6,0),0)</f>
        <v>14.4</v>
      </c>
    </row>
    <row r="158" spans="1:7">
      <c r="A158" s="182"/>
      <c r="B158" s="230"/>
      <c r="C158" s="183"/>
      <c r="D158" s="183"/>
      <c r="E158" s="183"/>
      <c r="F158" s="183"/>
      <c r="G158" s="183"/>
    </row>
    <row r="159" spans="1:7">
      <c r="A159" s="179" t="s">
        <v>699</v>
      </c>
      <c r="B159" s="232" t="s">
        <v>700</v>
      </c>
      <c r="C159" s="180" t="s">
        <v>46</v>
      </c>
      <c r="D159" s="180" t="s">
        <v>58</v>
      </c>
      <c r="E159" s="181">
        <v>263.39</v>
      </c>
      <c r="F159" s="181">
        <f t="shared" ref="F159:G159" si="14">SUMPRODUCT($E160:$E160,F160:F160)</f>
        <v>1.63</v>
      </c>
      <c r="G159" s="181">
        <f t="shared" si="14"/>
        <v>0</v>
      </c>
    </row>
    <row r="160" spans="1:7">
      <c r="A160" s="177" t="s">
        <v>1227</v>
      </c>
      <c r="B160" s="233" t="s">
        <v>1228</v>
      </c>
      <c r="C160" s="176" t="s">
        <v>123</v>
      </c>
      <c r="D160" s="176" t="s">
        <v>58</v>
      </c>
      <c r="E160" s="177">
        <v>1</v>
      </c>
      <c r="F160" s="107">
        <f>IF(C160="MAT.",VLOOKUP(A160,INSUMOS_AUX!A:F,6,0),0)</f>
        <v>1.63</v>
      </c>
      <c r="G160" s="106">
        <f>IF(C160="M.O.",VLOOKUP(A160,INSUMOS_AUX!A:F,6,0),0)</f>
        <v>0</v>
      </c>
    </row>
    <row r="161" spans="1:7">
      <c r="A161" s="182"/>
      <c r="B161" s="230"/>
      <c r="C161" s="183"/>
      <c r="D161" s="183"/>
      <c r="E161" s="183"/>
      <c r="F161" s="183"/>
      <c r="G161" s="183"/>
    </row>
    <row r="162" spans="1:7">
      <c r="A162" s="178" t="s">
        <v>161</v>
      </c>
      <c r="B162" s="231" t="s">
        <v>701</v>
      </c>
      <c r="C162" s="184"/>
      <c r="D162" s="184"/>
      <c r="E162" s="184"/>
      <c r="F162" s="184"/>
      <c r="G162" s="184"/>
    </row>
    <row r="163" spans="1:7">
      <c r="A163" s="182"/>
      <c r="B163" s="230"/>
      <c r="C163" s="183"/>
      <c r="D163" s="183"/>
      <c r="E163" s="183"/>
      <c r="F163" s="183"/>
      <c r="G163" s="183"/>
    </row>
    <row r="164" spans="1:7" ht="42">
      <c r="A164" s="179" t="s">
        <v>702</v>
      </c>
      <c r="B164" s="232" t="s">
        <v>703</v>
      </c>
      <c r="C164" s="180" t="s">
        <v>46</v>
      </c>
      <c r="D164" s="180" t="s">
        <v>58</v>
      </c>
      <c r="E164" s="181">
        <v>25.74</v>
      </c>
      <c r="F164" s="181">
        <f t="shared" ref="F164:G164" si="15">SUMPRODUCT($E165:$E181,F165:F181)</f>
        <v>9.1634262509600024</v>
      </c>
      <c r="G164" s="181">
        <f t="shared" si="15"/>
        <v>2.9926715184900003</v>
      </c>
    </row>
    <row r="165" spans="1:7" ht="31.5">
      <c r="A165" s="177">
        <v>14513</v>
      </c>
      <c r="B165" s="233" t="s">
        <v>1229</v>
      </c>
      <c r="C165" s="176" t="s">
        <v>123</v>
      </c>
      <c r="D165" s="176" t="s">
        <v>23</v>
      </c>
      <c r="E165" s="177">
        <v>3.1099999999999999E-6</v>
      </c>
      <c r="F165" s="107">
        <f>IF(C165="MAT.",VLOOKUP(A165,INSUMOS_AUX!A:F,6,0),0)</f>
        <v>659269.78</v>
      </c>
      <c r="G165" s="106">
        <f>IF(C165="M.O.",VLOOKUP(A165,INSUMOS_AUX!A:F,6,0),0)</f>
        <v>0</v>
      </c>
    </row>
    <row r="166" spans="1:7" ht="21">
      <c r="A166" s="177">
        <v>37370</v>
      </c>
      <c r="B166" s="233" t="s">
        <v>494</v>
      </c>
      <c r="C166" s="176" t="s">
        <v>123</v>
      </c>
      <c r="D166" s="176" t="s">
        <v>134</v>
      </c>
      <c r="E166" s="177">
        <v>0.14267569999999999</v>
      </c>
      <c r="F166" s="107">
        <f>IF(C166="MAT.",VLOOKUP(A166,INSUMOS_AUX!A:F,6,0),0)</f>
        <v>3.32</v>
      </c>
      <c r="G166" s="106">
        <f>IF(C166="M.O.",VLOOKUP(A166,INSUMOS_AUX!A:F,6,0),0)</f>
        <v>0</v>
      </c>
    </row>
    <row r="167" spans="1:7" ht="21">
      <c r="A167" s="177">
        <v>37371</v>
      </c>
      <c r="B167" s="233" t="s">
        <v>495</v>
      </c>
      <c r="C167" s="176" t="s">
        <v>123</v>
      </c>
      <c r="D167" s="176" t="s">
        <v>134</v>
      </c>
      <c r="E167" s="177">
        <v>0.14267569999999999</v>
      </c>
      <c r="F167" s="107">
        <f>IF(C167="MAT.",VLOOKUP(A167,INSUMOS_AUX!A:F,6,0),0)</f>
        <v>0.59</v>
      </c>
      <c r="G167" s="106">
        <f>IF(C167="M.O.",VLOOKUP(A167,INSUMOS_AUX!A:F,6,0),0)</f>
        <v>0</v>
      </c>
    </row>
    <row r="168" spans="1:7" ht="21">
      <c r="A168" s="177">
        <v>37372</v>
      </c>
      <c r="B168" s="233" t="s">
        <v>496</v>
      </c>
      <c r="C168" s="176" t="s">
        <v>123</v>
      </c>
      <c r="D168" s="176" t="s">
        <v>134</v>
      </c>
      <c r="E168" s="177">
        <v>0.14267569999999999</v>
      </c>
      <c r="F168" s="107">
        <f>IF(C168="MAT.",VLOOKUP(A168,INSUMOS_AUX!A:F,6,0),0)</f>
        <v>1.43</v>
      </c>
      <c r="G168" s="106">
        <f>IF(C168="M.O.",VLOOKUP(A168,INSUMOS_AUX!A:F,6,0),0)</f>
        <v>0</v>
      </c>
    </row>
    <row r="169" spans="1:7" ht="21">
      <c r="A169" s="177">
        <v>37373</v>
      </c>
      <c r="B169" s="233" t="s">
        <v>497</v>
      </c>
      <c r="C169" s="176" t="s">
        <v>123</v>
      </c>
      <c r="D169" s="176" t="s">
        <v>134</v>
      </c>
      <c r="E169" s="177">
        <v>0.14267569999999999</v>
      </c>
      <c r="F169" s="107">
        <f>IF(C169="MAT.",VLOOKUP(A169,INSUMOS_AUX!A:F,6,0),0)</f>
        <v>0.08</v>
      </c>
      <c r="G169" s="106">
        <f>IF(C169="M.O.",VLOOKUP(A169,INSUMOS_AUX!A:F,6,0),0)</f>
        <v>0</v>
      </c>
    </row>
    <row r="170" spans="1:7" ht="42">
      <c r="A170" s="177">
        <v>37736</v>
      </c>
      <c r="B170" s="233" t="s">
        <v>1230</v>
      </c>
      <c r="C170" s="176" t="s">
        <v>123</v>
      </c>
      <c r="D170" s="176" t="s">
        <v>23</v>
      </c>
      <c r="E170" s="177">
        <v>2.9790000000000002E-6</v>
      </c>
      <c r="F170" s="107">
        <f>IF(C170="MAT.",VLOOKUP(A170,INSUMOS_AUX!A:F,6,0),0)</f>
        <v>85950</v>
      </c>
      <c r="G170" s="106">
        <f>IF(C170="M.O.",VLOOKUP(A170,INSUMOS_AUX!A:F,6,0),0)</f>
        <v>0</v>
      </c>
    </row>
    <row r="171" spans="1:7" ht="31.5">
      <c r="A171" s="177">
        <v>37758</v>
      </c>
      <c r="B171" s="233" t="s">
        <v>1231</v>
      </c>
      <c r="C171" s="176" t="s">
        <v>123</v>
      </c>
      <c r="D171" s="176" t="s">
        <v>23</v>
      </c>
      <c r="E171" s="177">
        <v>2.2029999999999999E-6</v>
      </c>
      <c r="F171" s="107">
        <f>IF(C171="MAT.",VLOOKUP(A171,INSUMOS_AUX!A:F,6,0),0)</f>
        <v>717852.52</v>
      </c>
      <c r="G171" s="106">
        <f>IF(C171="M.O.",VLOOKUP(A171,INSUMOS_AUX!A:F,6,0),0)</f>
        <v>0</v>
      </c>
    </row>
    <row r="172" spans="1:7" ht="31.5">
      <c r="A172" s="177">
        <v>4090</v>
      </c>
      <c r="B172" s="233" t="s">
        <v>1232</v>
      </c>
      <c r="C172" s="176" t="s">
        <v>123</v>
      </c>
      <c r="D172" s="176" t="s">
        <v>23</v>
      </c>
      <c r="E172" s="177">
        <v>2.2189999999999998E-6</v>
      </c>
      <c r="F172" s="107">
        <f>IF(C172="MAT.",VLOOKUP(A172,INSUMOS_AUX!A:F,6,0),0)</f>
        <v>1150000</v>
      </c>
      <c r="G172" s="106">
        <f>IF(C172="M.O.",VLOOKUP(A172,INSUMOS_AUX!A:F,6,0),0)</f>
        <v>0</v>
      </c>
    </row>
    <row r="173" spans="1:7">
      <c r="A173" s="177">
        <v>4093</v>
      </c>
      <c r="B173" s="233" t="s">
        <v>1233</v>
      </c>
      <c r="C173" s="176" t="s">
        <v>124</v>
      </c>
      <c r="D173" s="176" t="s">
        <v>134</v>
      </c>
      <c r="E173" s="177">
        <v>3.5850455000000003E-2</v>
      </c>
      <c r="F173" s="107">
        <f>IF(C173="MAT.",VLOOKUP(A173,INSUMOS_AUX!A:F,6,0),0)</f>
        <v>0</v>
      </c>
      <c r="G173" s="106">
        <f>IF(C173="M.O.",VLOOKUP(A173,INSUMOS_AUX!A:F,6,0),0)</f>
        <v>26.36</v>
      </c>
    </row>
    <row r="174" spans="1:7">
      <c r="A174" s="177">
        <v>4221</v>
      </c>
      <c r="B174" s="233" t="s">
        <v>336</v>
      </c>
      <c r="C174" s="176" t="s">
        <v>123</v>
      </c>
      <c r="D174" s="176" t="s">
        <v>168</v>
      </c>
      <c r="E174" s="177">
        <v>0.299634768</v>
      </c>
      <c r="F174" s="107">
        <f>IF(C174="MAT.",VLOOKUP(A174,INSUMOS_AUX!A:F,6,0),0)</f>
        <v>5.95</v>
      </c>
      <c r="G174" s="106">
        <f>IF(C174="M.O.",VLOOKUP(A174,INSUMOS_AUX!A:F,6,0),0)</f>
        <v>0</v>
      </c>
    </row>
    <row r="175" spans="1:7">
      <c r="A175" s="177">
        <v>4238</v>
      </c>
      <c r="B175" s="233" t="s">
        <v>1234</v>
      </c>
      <c r="C175" s="176" t="s">
        <v>124</v>
      </c>
      <c r="D175" s="176" t="s">
        <v>134</v>
      </c>
      <c r="E175" s="177">
        <v>3.5965408999999997E-2</v>
      </c>
      <c r="F175" s="107">
        <f>IF(C175="MAT.",VLOOKUP(A175,INSUMOS_AUX!A:F,6,0),0)</f>
        <v>0</v>
      </c>
      <c r="G175" s="106">
        <f>IF(C175="M.O.",VLOOKUP(A175,INSUMOS_AUX!A:F,6,0),0)</f>
        <v>15.49</v>
      </c>
    </row>
    <row r="176" spans="1:7">
      <c r="A176" s="177">
        <v>4239</v>
      </c>
      <c r="B176" s="233" t="s">
        <v>1235</v>
      </c>
      <c r="C176" s="176" t="s">
        <v>124</v>
      </c>
      <c r="D176" s="176" t="s">
        <v>134</v>
      </c>
      <c r="E176" s="177">
        <v>3.5965308000000001E-2</v>
      </c>
      <c r="F176" s="107">
        <f>IF(C176="MAT.",VLOOKUP(A176,INSUMOS_AUX!A:F,6,0),0)</f>
        <v>0</v>
      </c>
      <c r="G176" s="106">
        <f>IF(C176="M.O.",VLOOKUP(A176,INSUMOS_AUX!A:F,6,0),0)</f>
        <v>26.86</v>
      </c>
    </row>
    <row r="177" spans="1:7" ht="21">
      <c r="A177" s="177">
        <v>43464</v>
      </c>
      <c r="B177" s="233" t="s">
        <v>141</v>
      </c>
      <c r="C177" s="176" t="s">
        <v>123</v>
      </c>
      <c r="D177" s="176" t="s">
        <v>134</v>
      </c>
      <c r="E177" s="177">
        <v>0.1070068</v>
      </c>
      <c r="F177" s="107">
        <f>IF(C177="MAT.",VLOOKUP(A177,INSUMOS_AUX!A:F,6,0),0)</f>
        <v>0.01</v>
      </c>
      <c r="G177" s="106">
        <f>IF(C177="M.O.",VLOOKUP(A177,INSUMOS_AUX!A:F,6,0),0)</f>
        <v>0</v>
      </c>
    </row>
    <row r="178" spans="1:7" ht="21">
      <c r="A178" s="177">
        <v>43467</v>
      </c>
      <c r="B178" s="233" t="s">
        <v>142</v>
      </c>
      <c r="C178" s="176" t="s">
        <v>123</v>
      </c>
      <c r="D178" s="176" t="s">
        <v>134</v>
      </c>
      <c r="E178" s="177">
        <v>3.5668900000000003E-2</v>
      </c>
      <c r="F178" s="107">
        <f>IF(C178="MAT.",VLOOKUP(A178,INSUMOS_AUX!A:F,6,0),0)</f>
        <v>0.61</v>
      </c>
      <c r="G178" s="106">
        <f>IF(C178="M.O.",VLOOKUP(A178,INSUMOS_AUX!A:F,6,0),0)</f>
        <v>0</v>
      </c>
    </row>
    <row r="179" spans="1:7" ht="21">
      <c r="A179" s="177">
        <v>43488</v>
      </c>
      <c r="B179" s="233" t="s">
        <v>144</v>
      </c>
      <c r="C179" s="176" t="s">
        <v>123</v>
      </c>
      <c r="D179" s="176" t="s">
        <v>134</v>
      </c>
      <c r="E179" s="177">
        <v>0.1070068</v>
      </c>
      <c r="F179" s="107">
        <f>IF(C179="MAT.",VLOOKUP(A179,INSUMOS_AUX!A:F,6,0),0)</f>
        <v>0.89</v>
      </c>
      <c r="G179" s="106">
        <f>IF(C179="M.O.",VLOOKUP(A179,INSUMOS_AUX!A:F,6,0),0)</f>
        <v>0</v>
      </c>
    </row>
    <row r="180" spans="1:7" ht="21">
      <c r="A180" s="177">
        <v>43491</v>
      </c>
      <c r="B180" s="233" t="s">
        <v>145</v>
      </c>
      <c r="C180" s="176" t="s">
        <v>123</v>
      </c>
      <c r="D180" s="176" t="s">
        <v>134</v>
      </c>
      <c r="E180" s="177">
        <v>3.5668900000000003E-2</v>
      </c>
      <c r="F180" s="107">
        <f>IF(C180="MAT.",VLOOKUP(A180,INSUMOS_AUX!A:F,6,0),0)</f>
        <v>1.39</v>
      </c>
      <c r="G180" s="106">
        <f>IF(C180="M.O.",VLOOKUP(A180,INSUMOS_AUX!A:F,6,0),0)</f>
        <v>0</v>
      </c>
    </row>
    <row r="181" spans="1:7">
      <c r="A181" s="177">
        <v>6111</v>
      </c>
      <c r="B181" s="233" t="s">
        <v>498</v>
      </c>
      <c r="C181" s="176" t="s">
        <v>124</v>
      </c>
      <c r="D181" s="176" t="s">
        <v>134</v>
      </c>
      <c r="E181" s="177">
        <v>3.6425080999999998E-2</v>
      </c>
      <c r="F181" s="107">
        <f>IF(C181="MAT.",VLOOKUP(A181,INSUMOS_AUX!A:F,6,0),0)</f>
        <v>0</v>
      </c>
      <c r="G181" s="106">
        <f>IF(C181="M.O.",VLOOKUP(A181,INSUMOS_AUX!A:F,6,0),0)</f>
        <v>14.4</v>
      </c>
    </row>
    <row r="182" spans="1:7">
      <c r="A182" s="182"/>
      <c r="B182" s="230"/>
      <c r="C182" s="183"/>
      <c r="D182" s="183"/>
      <c r="E182" s="183"/>
      <c r="F182" s="183"/>
      <c r="G182" s="183"/>
    </row>
    <row r="183" spans="1:7" ht="31.5">
      <c r="A183" s="179" t="s">
        <v>704</v>
      </c>
      <c r="B183" s="232" t="s">
        <v>705</v>
      </c>
      <c r="C183" s="180" t="s">
        <v>46</v>
      </c>
      <c r="D183" s="180" t="s">
        <v>53</v>
      </c>
      <c r="E183" s="185">
        <v>1606</v>
      </c>
      <c r="F183" s="181">
        <f t="shared" ref="F183:G183" si="16">SUMPRODUCT($E184:$E200,F184:F200)</f>
        <v>1.5358934606599999</v>
      </c>
      <c r="G183" s="181">
        <f t="shared" si="16"/>
        <v>0.51412410704</v>
      </c>
    </row>
    <row r="184" spans="1:7" ht="31.5">
      <c r="A184" s="177">
        <v>14511</v>
      </c>
      <c r="B184" s="233" t="s">
        <v>1236</v>
      </c>
      <c r="C184" s="176" t="s">
        <v>123</v>
      </c>
      <c r="D184" s="176" t="s">
        <v>23</v>
      </c>
      <c r="E184" s="177">
        <v>2.9799999999999999E-7</v>
      </c>
      <c r="F184" s="107">
        <f>IF(C184="MAT.",VLOOKUP(A184,INSUMOS_AUX!A:F,6,0),0)</f>
        <v>1051962.75</v>
      </c>
      <c r="G184" s="106">
        <f>IF(C184="M.O.",VLOOKUP(A184,INSUMOS_AUX!A:F,6,0),0)</f>
        <v>0</v>
      </c>
    </row>
    <row r="185" spans="1:7" ht="21">
      <c r="A185" s="177">
        <v>37370</v>
      </c>
      <c r="B185" s="233" t="s">
        <v>494</v>
      </c>
      <c r="C185" s="176" t="s">
        <v>123</v>
      </c>
      <c r="D185" s="176" t="s">
        <v>134</v>
      </c>
      <c r="E185" s="177">
        <v>2.45492E-2</v>
      </c>
      <c r="F185" s="107">
        <f>IF(C185="MAT.",VLOOKUP(A185,INSUMOS_AUX!A:F,6,0),0)</f>
        <v>3.32</v>
      </c>
      <c r="G185" s="106">
        <f>IF(C185="M.O.",VLOOKUP(A185,INSUMOS_AUX!A:F,6,0),0)</f>
        <v>0</v>
      </c>
    </row>
    <row r="186" spans="1:7" ht="21">
      <c r="A186" s="177">
        <v>37371</v>
      </c>
      <c r="B186" s="233" t="s">
        <v>495</v>
      </c>
      <c r="C186" s="176" t="s">
        <v>123</v>
      </c>
      <c r="D186" s="176" t="s">
        <v>134</v>
      </c>
      <c r="E186" s="177">
        <v>2.45492E-2</v>
      </c>
      <c r="F186" s="107">
        <f>IF(C186="MAT.",VLOOKUP(A186,INSUMOS_AUX!A:F,6,0),0)</f>
        <v>0.59</v>
      </c>
      <c r="G186" s="106">
        <f>IF(C186="M.O.",VLOOKUP(A186,INSUMOS_AUX!A:F,6,0),0)</f>
        <v>0</v>
      </c>
    </row>
    <row r="187" spans="1:7" ht="21">
      <c r="A187" s="177">
        <v>37372</v>
      </c>
      <c r="B187" s="233" t="s">
        <v>496</v>
      </c>
      <c r="C187" s="176" t="s">
        <v>123</v>
      </c>
      <c r="D187" s="176" t="s">
        <v>134</v>
      </c>
      <c r="E187" s="177">
        <v>2.45492E-2</v>
      </c>
      <c r="F187" s="107">
        <f>IF(C187="MAT.",VLOOKUP(A187,INSUMOS_AUX!A:F,6,0),0)</f>
        <v>1.43</v>
      </c>
      <c r="G187" s="106">
        <f>IF(C187="M.O.",VLOOKUP(A187,INSUMOS_AUX!A:F,6,0),0)</f>
        <v>0</v>
      </c>
    </row>
    <row r="188" spans="1:7" ht="21">
      <c r="A188" s="177">
        <v>37373</v>
      </c>
      <c r="B188" s="233" t="s">
        <v>497</v>
      </c>
      <c r="C188" s="176" t="s">
        <v>123</v>
      </c>
      <c r="D188" s="176" t="s">
        <v>134</v>
      </c>
      <c r="E188" s="177">
        <v>2.45492E-2</v>
      </c>
      <c r="F188" s="107">
        <f>IF(C188="MAT.",VLOOKUP(A188,INSUMOS_AUX!A:F,6,0),0)</f>
        <v>0.08</v>
      </c>
      <c r="G188" s="106">
        <f>IF(C188="M.O.",VLOOKUP(A188,INSUMOS_AUX!A:F,6,0),0)</f>
        <v>0</v>
      </c>
    </row>
    <row r="189" spans="1:7" ht="42">
      <c r="A189" s="177">
        <v>37736</v>
      </c>
      <c r="B189" s="233" t="s">
        <v>1230</v>
      </c>
      <c r="C189" s="176" t="s">
        <v>123</v>
      </c>
      <c r="D189" s="176" t="s">
        <v>23</v>
      </c>
      <c r="E189" s="177">
        <v>3.4900000000000001E-7</v>
      </c>
      <c r="F189" s="107">
        <f>IF(C189="MAT.",VLOOKUP(A189,INSUMOS_AUX!A:F,6,0),0)</f>
        <v>85950</v>
      </c>
      <c r="G189" s="106">
        <f>IF(C189="M.O.",VLOOKUP(A189,INSUMOS_AUX!A:F,6,0),0)</f>
        <v>0</v>
      </c>
    </row>
    <row r="190" spans="1:7" ht="31.5">
      <c r="A190" s="177">
        <v>37758</v>
      </c>
      <c r="B190" s="233" t="s">
        <v>1231</v>
      </c>
      <c r="C190" s="176" t="s">
        <v>123</v>
      </c>
      <c r="D190" s="176" t="s">
        <v>23</v>
      </c>
      <c r="E190" s="177">
        <v>2.6800000000000002E-7</v>
      </c>
      <c r="F190" s="107">
        <f>IF(C190="MAT.",VLOOKUP(A190,INSUMOS_AUX!A:F,6,0),0)</f>
        <v>717852.52</v>
      </c>
      <c r="G190" s="106">
        <f>IF(C190="M.O.",VLOOKUP(A190,INSUMOS_AUX!A:F,6,0),0)</f>
        <v>0</v>
      </c>
    </row>
    <row r="191" spans="1:7" ht="31.5">
      <c r="A191" s="177">
        <v>4090</v>
      </c>
      <c r="B191" s="233" t="s">
        <v>1232</v>
      </c>
      <c r="C191" s="176" t="s">
        <v>123</v>
      </c>
      <c r="D191" s="176" t="s">
        <v>23</v>
      </c>
      <c r="E191" s="177">
        <v>4.8500000000000002E-7</v>
      </c>
      <c r="F191" s="107">
        <f>IF(C191="MAT.",VLOOKUP(A191,INSUMOS_AUX!A:F,6,0),0)</f>
        <v>1150000</v>
      </c>
      <c r="G191" s="106">
        <f>IF(C191="M.O.",VLOOKUP(A191,INSUMOS_AUX!A:F,6,0),0)</f>
        <v>0</v>
      </c>
    </row>
    <row r="192" spans="1:7">
      <c r="A192" s="177">
        <v>4093</v>
      </c>
      <c r="B192" s="233" t="s">
        <v>1233</v>
      </c>
      <c r="C192" s="176" t="s">
        <v>124</v>
      </c>
      <c r="D192" s="176" t="s">
        <v>134</v>
      </c>
      <c r="E192" s="177">
        <v>3.678026E-3</v>
      </c>
      <c r="F192" s="107">
        <f>IF(C192="MAT.",VLOOKUP(A192,INSUMOS_AUX!A:F,6,0),0)</f>
        <v>0</v>
      </c>
      <c r="G192" s="106">
        <f>IF(C192="M.O.",VLOOKUP(A192,INSUMOS_AUX!A:F,6,0),0)</f>
        <v>26.36</v>
      </c>
    </row>
    <row r="193" spans="1:7">
      <c r="A193" s="177">
        <v>4221</v>
      </c>
      <c r="B193" s="233" t="s">
        <v>336</v>
      </c>
      <c r="C193" s="176" t="s">
        <v>123</v>
      </c>
      <c r="D193" s="176" t="s">
        <v>168</v>
      </c>
      <c r="E193" s="177">
        <v>4.6663844000000003E-2</v>
      </c>
      <c r="F193" s="107">
        <f>IF(C193="MAT.",VLOOKUP(A193,INSUMOS_AUX!A:F,6,0),0)</f>
        <v>5.95</v>
      </c>
      <c r="G193" s="106">
        <f>IF(C193="M.O.",VLOOKUP(A193,INSUMOS_AUX!A:F,6,0),0)</f>
        <v>0</v>
      </c>
    </row>
    <row r="194" spans="1:7">
      <c r="A194" s="177">
        <v>4238</v>
      </c>
      <c r="B194" s="233" t="s">
        <v>1234</v>
      </c>
      <c r="C194" s="176" t="s">
        <v>124</v>
      </c>
      <c r="D194" s="176" t="s">
        <v>134</v>
      </c>
      <c r="E194" s="177">
        <v>3.68981E-3</v>
      </c>
      <c r="F194" s="107">
        <f>IF(C194="MAT.",VLOOKUP(A194,INSUMOS_AUX!A:F,6,0),0)</f>
        <v>0</v>
      </c>
      <c r="G194" s="106">
        <f>IF(C194="M.O.",VLOOKUP(A194,INSUMOS_AUX!A:F,6,0),0)</f>
        <v>15.49</v>
      </c>
    </row>
    <row r="195" spans="1:7">
      <c r="A195" s="177">
        <v>4239</v>
      </c>
      <c r="B195" s="233" t="s">
        <v>1235</v>
      </c>
      <c r="C195" s="176" t="s">
        <v>124</v>
      </c>
      <c r="D195" s="176" t="s">
        <v>134</v>
      </c>
      <c r="E195" s="177">
        <v>8.6867929999999999E-3</v>
      </c>
      <c r="F195" s="107">
        <f>IF(C195="MAT.",VLOOKUP(A195,INSUMOS_AUX!A:F,6,0),0)</f>
        <v>0</v>
      </c>
      <c r="G195" s="106">
        <f>IF(C195="M.O.",VLOOKUP(A195,INSUMOS_AUX!A:F,6,0),0)</f>
        <v>26.86</v>
      </c>
    </row>
    <row r="196" spans="1:7" ht="21">
      <c r="A196" s="177">
        <v>43464</v>
      </c>
      <c r="B196" s="233" t="s">
        <v>141</v>
      </c>
      <c r="C196" s="176" t="s">
        <v>123</v>
      </c>
      <c r="D196" s="176" t="s">
        <v>134</v>
      </c>
      <c r="E196" s="177">
        <v>1.5934E-2</v>
      </c>
      <c r="F196" s="107">
        <f>IF(C196="MAT.",VLOOKUP(A196,INSUMOS_AUX!A:F,6,0),0)</f>
        <v>0.01</v>
      </c>
      <c r="G196" s="106">
        <f>IF(C196="M.O.",VLOOKUP(A196,INSUMOS_AUX!A:F,6,0),0)</f>
        <v>0</v>
      </c>
    </row>
    <row r="197" spans="1:7" ht="21">
      <c r="A197" s="177">
        <v>43467</v>
      </c>
      <c r="B197" s="233" t="s">
        <v>142</v>
      </c>
      <c r="C197" s="176" t="s">
        <v>123</v>
      </c>
      <c r="D197" s="176" t="s">
        <v>134</v>
      </c>
      <c r="E197" s="177">
        <v>8.6151999999999999E-3</v>
      </c>
      <c r="F197" s="107">
        <f>IF(C197="MAT.",VLOOKUP(A197,INSUMOS_AUX!A:F,6,0),0)</f>
        <v>0.61</v>
      </c>
      <c r="G197" s="106">
        <f>IF(C197="M.O.",VLOOKUP(A197,INSUMOS_AUX!A:F,6,0),0)</f>
        <v>0</v>
      </c>
    </row>
    <row r="198" spans="1:7" ht="21">
      <c r="A198" s="177">
        <v>43488</v>
      </c>
      <c r="B198" s="233" t="s">
        <v>144</v>
      </c>
      <c r="C198" s="176" t="s">
        <v>123</v>
      </c>
      <c r="D198" s="176" t="s">
        <v>134</v>
      </c>
      <c r="E198" s="177">
        <v>1.5934E-2</v>
      </c>
      <c r="F198" s="107">
        <f>IF(C198="MAT.",VLOOKUP(A198,INSUMOS_AUX!A:F,6,0),0)</f>
        <v>0.89</v>
      </c>
      <c r="G198" s="106">
        <f>IF(C198="M.O.",VLOOKUP(A198,INSUMOS_AUX!A:F,6,0),0)</f>
        <v>0</v>
      </c>
    </row>
    <row r="199" spans="1:7" ht="21">
      <c r="A199" s="177">
        <v>43491</v>
      </c>
      <c r="B199" s="233" t="s">
        <v>145</v>
      </c>
      <c r="C199" s="176" t="s">
        <v>123</v>
      </c>
      <c r="D199" s="176" t="s">
        <v>134</v>
      </c>
      <c r="E199" s="177">
        <v>8.6151999999999999E-3</v>
      </c>
      <c r="F199" s="107">
        <f>IF(C199="MAT.",VLOOKUP(A199,INSUMOS_AUX!A:F,6,0),0)</f>
        <v>1.39</v>
      </c>
      <c r="G199" s="106">
        <f>IF(C199="M.O.",VLOOKUP(A199,INSUMOS_AUX!A:F,6,0),0)</f>
        <v>0</v>
      </c>
    </row>
    <row r="200" spans="1:7">
      <c r="A200" s="177">
        <v>6111</v>
      </c>
      <c r="B200" s="233" t="s">
        <v>498</v>
      </c>
      <c r="C200" s="176" t="s">
        <v>124</v>
      </c>
      <c r="D200" s="176" t="s">
        <v>134</v>
      </c>
      <c r="E200" s="177">
        <v>8.7978420000000002E-3</v>
      </c>
      <c r="F200" s="107">
        <f>IF(C200="MAT.",VLOOKUP(A200,INSUMOS_AUX!A:F,6,0),0)</f>
        <v>0</v>
      </c>
      <c r="G200" s="106">
        <f>IF(C200="M.O.",VLOOKUP(A200,INSUMOS_AUX!A:F,6,0),0)</f>
        <v>14.4</v>
      </c>
    </row>
    <row r="201" spans="1:7">
      <c r="A201" s="182"/>
      <c r="B201" s="230"/>
      <c r="C201" s="183"/>
      <c r="D201" s="183"/>
      <c r="E201" s="183"/>
      <c r="F201" s="183"/>
      <c r="G201" s="183"/>
    </row>
    <row r="202" spans="1:7" ht="52.5">
      <c r="A202" s="179" t="s">
        <v>706</v>
      </c>
      <c r="B202" s="232" t="s">
        <v>707</v>
      </c>
      <c r="C202" s="180" t="s">
        <v>46</v>
      </c>
      <c r="D202" s="180" t="s">
        <v>58</v>
      </c>
      <c r="E202" s="185">
        <v>1846.28</v>
      </c>
      <c r="F202" s="181">
        <f t="shared" ref="F202:G202" si="17">SUMPRODUCT($E203:$E217,F203:F217)</f>
        <v>9.0290011217800021</v>
      </c>
      <c r="G202" s="181">
        <f t="shared" si="17"/>
        <v>1.16934644508</v>
      </c>
    </row>
    <row r="203" spans="1:7" ht="21">
      <c r="A203" s="177">
        <v>14525</v>
      </c>
      <c r="B203" s="233" t="s">
        <v>1237</v>
      </c>
      <c r="C203" s="176" t="s">
        <v>123</v>
      </c>
      <c r="D203" s="176" t="s">
        <v>23</v>
      </c>
      <c r="E203" s="177">
        <v>1.24E-6</v>
      </c>
      <c r="F203" s="107">
        <f>IF(C203="MAT.",VLOOKUP(A203,INSUMOS_AUX!A:F,6,0),0)</f>
        <v>961801.77</v>
      </c>
      <c r="G203" s="106">
        <f>IF(C203="M.O.",VLOOKUP(A203,INSUMOS_AUX!A:F,6,0),0)</f>
        <v>0</v>
      </c>
    </row>
    <row r="204" spans="1:7">
      <c r="A204" s="177">
        <v>20020</v>
      </c>
      <c r="B204" s="233" t="s">
        <v>1220</v>
      </c>
      <c r="C204" s="176" t="s">
        <v>124</v>
      </c>
      <c r="D204" s="176" t="s">
        <v>134</v>
      </c>
      <c r="E204" s="177">
        <v>2.9348628000000002E-2</v>
      </c>
      <c r="F204" s="107">
        <f>IF(C204="MAT.",VLOOKUP(A204,INSUMOS_AUX!A:F,6,0),0)</f>
        <v>0</v>
      </c>
      <c r="G204" s="106">
        <f>IF(C204="M.O.",VLOOKUP(A204,INSUMOS_AUX!A:F,6,0),0)</f>
        <v>27.39</v>
      </c>
    </row>
    <row r="205" spans="1:7" ht="21">
      <c r="A205" s="177">
        <v>37370</v>
      </c>
      <c r="B205" s="233" t="s">
        <v>494</v>
      </c>
      <c r="C205" s="176" t="s">
        <v>123</v>
      </c>
      <c r="D205" s="176" t="s">
        <v>134</v>
      </c>
      <c r="E205" s="177">
        <v>4.87E-2</v>
      </c>
      <c r="F205" s="107">
        <f>IF(C205="MAT.",VLOOKUP(A205,INSUMOS_AUX!A:F,6,0),0)</f>
        <v>3.32</v>
      </c>
      <c r="G205" s="106">
        <f>IF(C205="M.O.",VLOOKUP(A205,INSUMOS_AUX!A:F,6,0),0)</f>
        <v>0</v>
      </c>
    </row>
    <row r="206" spans="1:7" ht="21">
      <c r="A206" s="177">
        <v>37371</v>
      </c>
      <c r="B206" s="233" t="s">
        <v>495</v>
      </c>
      <c r="C206" s="176" t="s">
        <v>123</v>
      </c>
      <c r="D206" s="176" t="s">
        <v>134</v>
      </c>
      <c r="E206" s="177">
        <v>4.87E-2</v>
      </c>
      <c r="F206" s="107">
        <f>IF(C206="MAT.",VLOOKUP(A206,INSUMOS_AUX!A:F,6,0),0)</f>
        <v>0.59</v>
      </c>
      <c r="G206" s="106">
        <f>IF(C206="M.O.",VLOOKUP(A206,INSUMOS_AUX!A:F,6,0),0)</f>
        <v>0</v>
      </c>
    </row>
    <row r="207" spans="1:7" ht="21">
      <c r="A207" s="177">
        <v>37372</v>
      </c>
      <c r="B207" s="233" t="s">
        <v>496</v>
      </c>
      <c r="C207" s="176" t="s">
        <v>123</v>
      </c>
      <c r="D207" s="176" t="s">
        <v>134</v>
      </c>
      <c r="E207" s="177">
        <v>4.87E-2</v>
      </c>
      <c r="F207" s="107">
        <f>IF(C207="MAT.",VLOOKUP(A207,INSUMOS_AUX!A:F,6,0),0)</f>
        <v>1.43</v>
      </c>
      <c r="G207" s="106">
        <f>IF(C207="M.O.",VLOOKUP(A207,INSUMOS_AUX!A:F,6,0),0)</f>
        <v>0</v>
      </c>
    </row>
    <row r="208" spans="1:7" ht="21">
      <c r="A208" s="177">
        <v>37373</v>
      </c>
      <c r="B208" s="233" t="s">
        <v>497</v>
      </c>
      <c r="C208" s="176" t="s">
        <v>123</v>
      </c>
      <c r="D208" s="176" t="s">
        <v>134</v>
      </c>
      <c r="E208" s="177">
        <v>4.87E-2</v>
      </c>
      <c r="F208" s="107">
        <f>IF(C208="MAT.",VLOOKUP(A208,INSUMOS_AUX!A:F,6,0),0)</f>
        <v>0.08</v>
      </c>
      <c r="G208" s="106">
        <f>IF(C208="M.O.",VLOOKUP(A208,INSUMOS_AUX!A:F,6,0),0)</f>
        <v>0</v>
      </c>
    </row>
    <row r="209" spans="1:7" ht="31.5">
      <c r="A209" s="177">
        <v>37744</v>
      </c>
      <c r="B209" s="233" t="s">
        <v>1238</v>
      </c>
      <c r="C209" s="176" t="s">
        <v>123</v>
      </c>
      <c r="D209" s="176" t="s">
        <v>23</v>
      </c>
      <c r="E209" s="177">
        <v>3.8870000000000002E-6</v>
      </c>
      <c r="F209" s="107">
        <f>IF(C209="MAT.",VLOOKUP(A209,INSUMOS_AUX!A:F,6,0),0)</f>
        <v>279656.7</v>
      </c>
      <c r="G209" s="106">
        <f>IF(C209="M.O.",VLOOKUP(A209,INSUMOS_AUX!A:F,6,0),0)</f>
        <v>0</v>
      </c>
    </row>
    <row r="210" spans="1:7" ht="42">
      <c r="A210" s="177">
        <v>37763</v>
      </c>
      <c r="B210" s="233" t="s">
        <v>1239</v>
      </c>
      <c r="C210" s="176" t="s">
        <v>123</v>
      </c>
      <c r="D210" s="176" t="s">
        <v>23</v>
      </c>
      <c r="E210" s="177">
        <v>2.734E-6</v>
      </c>
      <c r="F210" s="107">
        <f>IF(C210="MAT.",VLOOKUP(A210,INSUMOS_AUX!A:F,6,0),0)</f>
        <v>765159.12</v>
      </c>
      <c r="G210" s="106">
        <f>IF(C210="M.O.",VLOOKUP(A210,INSUMOS_AUX!A:F,6,0),0)</f>
        <v>0</v>
      </c>
    </row>
    <row r="211" spans="1:7">
      <c r="A211" s="177">
        <v>4221</v>
      </c>
      <c r="B211" s="233" t="s">
        <v>336</v>
      </c>
      <c r="C211" s="176" t="s">
        <v>123</v>
      </c>
      <c r="D211" s="176" t="s">
        <v>168</v>
      </c>
      <c r="E211" s="177">
        <v>0.72923400000000005</v>
      </c>
      <c r="F211" s="107">
        <f>IF(C211="MAT.",VLOOKUP(A211,INSUMOS_AUX!A:F,6,0),0)</f>
        <v>5.95</v>
      </c>
      <c r="G211" s="106">
        <f>IF(C211="M.O.",VLOOKUP(A211,INSUMOS_AUX!A:F,6,0),0)</f>
        <v>0</v>
      </c>
    </row>
    <row r="212" spans="1:7">
      <c r="A212" s="177">
        <v>4234</v>
      </c>
      <c r="B212" s="233" t="s">
        <v>1240</v>
      </c>
      <c r="C212" s="176" t="s">
        <v>124</v>
      </c>
      <c r="D212" s="176" t="s">
        <v>134</v>
      </c>
      <c r="E212" s="177">
        <v>9.9130920000000001E-3</v>
      </c>
      <c r="F212" s="107">
        <f>IF(C212="MAT.",VLOOKUP(A212,INSUMOS_AUX!A:F,6,0),0)</f>
        <v>0</v>
      </c>
      <c r="G212" s="106">
        <f>IF(C212="M.O.",VLOOKUP(A212,INSUMOS_AUX!A:F,6,0),0)</f>
        <v>22.48</v>
      </c>
    </row>
    <row r="213" spans="1:7" ht="21">
      <c r="A213" s="177">
        <v>43464</v>
      </c>
      <c r="B213" s="233" t="s">
        <v>141</v>
      </c>
      <c r="C213" s="176" t="s">
        <v>123</v>
      </c>
      <c r="D213" s="176" t="s">
        <v>134</v>
      </c>
      <c r="E213" s="177">
        <v>3.9E-2</v>
      </c>
      <c r="F213" s="107">
        <f>IF(C213="MAT.",VLOOKUP(A213,INSUMOS_AUX!A:F,6,0),0)</f>
        <v>0.01</v>
      </c>
      <c r="G213" s="106">
        <f>IF(C213="M.O.",VLOOKUP(A213,INSUMOS_AUX!A:F,6,0),0)</f>
        <v>0</v>
      </c>
    </row>
    <row r="214" spans="1:7" ht="21">
      <c r="A214" s="177">
        <v>43467</v>
      </c>
      <c r="B214" s="233" t="s">
        <v>142</v>
      </c>
      <c r="C214" s="176" t="s">
        <v>123</v>
      </c>
      <c r="D214" s="176" t="s">
        <v>134</v>
      </c>
      <c r="E214" s="177">
        <v>9.7000000000000003E-3</v>
      </c>
      <c r="F214" s="107">
        <f>IF(C214="MAT.",VLOOKUP(A214,INSUMOS_AUX!A:F,6,0),0)</f>
        <v>0.61</v>
      </c>
      <c r="G214" s="106">
        <f>IF(C214="M.O.",VLOOKUP(A214,INSUMOS_AUX!A:F,6,0),0)</f>
        <v>0</v>
      </c>
    </row>
    <row r="215" spans="1:7" ht="21">
      <c r="A215" s="177">
        <v>43488</v>
      </c>
      <c r="B215" s="233" t="s">
        <v>144</v>
      </c>
      <c r="C215" s="176" t="s">
        <v>123</v>
      </c>
      <c r="D215" s="176" t="s">
        <v>134</v>
      </c>
      <c r="E215" s="177">
        <v>3.9E-2</v>
      </c>
      <c r="F215" s="107">
        <f>IF(C215="MAT.",VLOOKUP(A215,INSUMOS_AUX!A:F,6,0),0)</f>
        <v>0.89</v>
      </c>
      <c r="G215" s="106">
        <f>IF(C215="M.O.",VLOOKUP(A215,INSUMOS_AUX!A:F,6,0),0)</f>
        <v>0</v>
      </c>
    </row>
    <row r="216" spans="1:7" ht="21">
      <c r="A216" s="177">
        <v>43491</v>
      </c>
      <c r="B216" s="233" t="s">
        <v>145</v>
      </c>
      <c r="C216" s="176" t="s">
        <v>123</v>
      </c>
      <c r="D216" s="176" t="s">
        <v>134</v>
      </c>
      <c r="E216" s="177">
        <v>9.7000000000000003E-3</v>
      </c>
      <c r="F216" s="107">
        <f>IF(C216="MAT.",VLOOKUP(A216,INSUMOS_AUX!A:F,6,0),0)</f>
        <v>1.39</v>
      </c>
      <c r="G216" s="106">
        <f>IF(C216="M.O.",VLOOKUP(A216,INSUMOS_AUX!A:F,6,0),0)</f>
        <v>0</v>
      </c>
    </row>
    <row r="217" spans="1:7">
      <c r="A217" s="177">
        <v>6111</v>
      </c>
      <c r="B217" s="233" t="s">
        <v>498</v>
      </c>
      <c r="C217" s="176" t="s">
        <v>124</v>
      </c>
      <c r="D217" s="176" t="s">
        <v>134</v>
      </c>
      <c r="E217" s="177">
        <v>9.9056400000000003E-3</v>
      </c>
      <c r="F217" s="107">
        <f>IF(C217="MAT.",VLOOKUP(A217,INSUMOS_AUX!A:F,6,0),0)</f>
        <v>0</v>
      </c>
      <c r="G217" s="106">
        <f>IF(C217="M.O.",VLOOKUP(A217,INSUMOS_AUX!A:F,6,0),0)</f>
        <v>14.4</v>
      </c>
    </row>
    <row r="218" spans="1:7">
      <c r="A218" s="182"/>
      <c r="B218" s="230"/>
      <c r="C218" s="183"/>
      <c r="D218" s="183"/>
      <c r="E218" s="183"/>
      <c r="F218" s="183"/>
      <c r="G218" s="183"/>
    </row>
    <row r="219" spans="1:7">
      <c r="A219" s="178" t="s">
        <v>162</v>
      </c>
      <c r="B219" s="231" t="s">
        <v>708</v>
      </c>
      <c r="C219" s="184"/>
      <c r="D219" s="184"/>
      <c r="E219" s="184"/>
      <c r="F219" s="184"/>
      <c r="G219" s="184"/>
    </row>
    <row r="220" spans="1:7">
      <c r="A220" s="182"/>
      <c r="B220" s="230"/>
      <c r="C220" s="183"/>
      <c r="D220" s="183"/>
      <c r="E220" s="183"/>
      <c r="F220" s="183"/>
      <c r="G220" s="183"/>
    </row>
    <row r="221" spans="1:7">
      <c r="A221" s="178" t="s">
        <v>1241</v>
      </c>
      <c r="B221" s="231" t="s">
        <v>709</v>
      </c>
      <c r="C221" s="184"/>
      <c r="D221" s="184"/>
      <c r="E221" s="184"/>
      <c r="F221" s="184"/>
      <c r="G221" s="184"/>
    </row>
    <row r="222" spans="1:7">
      <c r="A222" s="182"/>
      <c r="B222" s="230"/>
      <c r="C222" s="183"/>
      <c r="D222" s="183"/>
      <c r="E222" s="183"/>
      <c r="F222" s="183"/>
      <c r="G222" s="183"/>
    </row>
    <row r="223" spans="1:7" ht="31.5">
      <c r="A223" s="179" t="s">
        <v>710</v>
      </c>
      <c r="B223" s="232" t="s">
        <v>654</v>
      </c>
      <c r="C223" s="180" t="s">
        <v>46</v>
      </c>
      <c r="D223" s="180" t="s">
        <v>58</v>
      </c>
      <c r="E223" s="181">
        <v>41.24</v>
      </c>
      <c r="F223" s="181">
        <f t="shared" ref="F223:G223" si="18">SUMPRODUCT($E224:$E233,F224:F233)</f>
        <v>30.449579999999994</v>
      </c>
      <c r="G223" s="181">
        <f t="shared" si="18"/>
        <v>68.144757695999999</v>
      </c>
    </row>
    <row r="224" spans="1:7" ht="21">
      <c r="A224" s="177">
        <v>37370</v>
      </c>
      <c r="B224" s="233" t="s">
        <v>494</v>
      </c>
      <c r="C224" s="176" t="s">
        <v>123</v>
      </c>
      <c r="D224" s="176" t="s">
        <v>134</v>
      </c>
      <c r="E224" s="177">
        <v>4.0919999999999996</v>
      </c>
      <c r="F224" s="107">
        <f>IF(C224="MAT.",VLOOKUP(A224,INSUMOS_AUX!A:F,6,0),0)</f>
        <v>3.32</v>
      </c>
      <c r="G224" s="106">
        <f>IF(C224="M.O.",VLOOKUP(A224,INSUMOS_AUX!A:F,6,0),0)</f>
        <v>0</v>
      </c>
    </row>
    <row r="225" spans="1:7" ht="21">
      <c r="A225" s="177">
        <v>37371</v>
      </c>
      <c r="B225" s="233" t="s">
        <v>495</v>
      </c>
      <c r="C225" s="176" t="s">
        <v>123</v>
      </c>
      <c r="D225" s="176" t="s">
        <v>134</v>
      </c>
      <c r="E225" s="177">
        <v>4.0919999999999996</v>
      </c>
      <c r="F225" s="107">
        <f>IF(C225="MAT.",VLOOKUP(A225,INSUMOS_AUX!A:F,6,0),0)</f>
        <v>0.59</v>
      </c>
      <c r="G225" s="106">
        <f>IF(C225="M.O.",VLOOKUP(A225,INSUMOS_AUX!A:F,6,0),0)</f>
        <v>0</v>
      </c>
    </row>
    <row r="226" spans="1:7" ht="21">
      <c r="A226" s="177">
        <v>37372</v>
      </c>
      <c r="B226" s="233" t="s">
        <v>496</v>
      </c>
      <c r="C226" s="176" t="s">
        <v>123</v>
      </c>
      <c r="D226" s="176" t="s">
        <v>134</v>
      </c>
      <c r="E226" s="177">
        <v>4.0919999999999996</v>
      </c>
      <c r="F226" s="107">
        <f>IF(C226="MAT.",VLOOKUP(A226,INSUMOS_AUX!A:F,6,0),0)</f>
        <v>1.43</v>
      </c>
      <c r="G226" s="106">
        <f>IF(C226="M.O.",VLOOKUP(A226,INSUMOS_AUX!A:F,6,0),0)</f>
        <v>0</v>
      </c>
    </row>
    <row r="227" spans="1:7" ht="21">
      <c r="A227" s="177">
        <v>37373</v>
      </c>
      <c r="B227" s="233" t="s">
        <v>497</v>
      </c>
      <c r="C227" s="176" t="s">
        <v>123</v>
      </c>
      <c r="D227" s="176" t="s">
        <v>134</v>
      </c>
      <c r="E227" s="177">
        <v>4.0919999999999996</v>
      </c>
      <c r="F227" s="107">
        <f>IF(C227="MAT.",VLOOKUP(A227,INSUMOS_AUX!A:F,6,0),0)</f>
        <v>0.08</v>
      </c>
      <c r="G227" s="106">
        <f>IF(C227="M.O.",VLOOKUP(A227,INSUMOS_AUX!A:F,6,0),0)</f>
        <v>0</v>
      </c>
    </row>
    <row r="228" spans="1:7" ht="21">
      <c r="A228" s="177">
        <v>43465</v>
      </c>
      <c r="B228" s="233" t="s">
        <v>151</v>
      </c>
      <c r="C228" s="176" t="s">
        <v>123</v>
      </c>
      <c r="D228" s="176" t="s">
        <v>134</v>
      </c>
      <c r="E228" s="177">
        <v>0.96599999999999997</v>
      </c>
      <c r="F228" s="107">
        <f>IF(C228="MAT.",VLOOKUP(A228,INSUMOS_AUX!A:F,6,0),0)</f>
        <v>0.78</v>
      </c>
      <c r="G228" s="106">
        <f>IF(C228="M.O.",VLOOKUP(A228,INSUMOS_AUX!A:F,6,0),0)</f>
        <v>0</v>
      </c>
    </row>
    <row r="229" spans="1:7" ht="21">
      <c r="A229" s="177">
        <v>43467</v>
      </c>
      <c r="B229" s="233" t="s">
        <v>142</v>
      </c>
      <c r="C229" s="176" t="s">
        <v>123</v>
      </c>
      <c r="D229" s="176" t="s">
        <v>134</v>
      </c>
      <c r="E229" s="177">
        <v>3.1259999999999999</v>
      </c>
      <c r="F229" s="107">
        <f>IF(C229="MAT.",VLOOKUP(A229,INSUMOS_AUX!A:F,6,0),0)</f>
        <v>0.61</v>
      </c>
      <c r="G229" s="106">
        <f>IF(C229="M.O.",VLOOKUP(A229,INSUMOS_AUX!A:F,6,0),0)</f>
        <v>0</v>
      </c>
    </row>
    <row r="230" spans="1:7" ht="21">
      <c r="A230" s="177">
        <v>43489</v>
      </c>
      <c r="B230" s="233" t="s">
        <v>152</v>
      </c>
      <c r="C230" s="176" t="s">
        <v>123</v>
      </c>
      <c r="D230" s="176" t="s">
        <v>134</v>
      </c>
      <c r="E230" s="177">
        <v>0.96599999999999997</v>
      </c>
      <c r="F230" s="107">
        <f>IF(C230="MAT.",VLOOKUP(A230,INSUMOS_AUX!A:F,6,0),0)</f>
        <v>1.31</v>
      </c>
      <c r="G230" s="106">
        <f>IF(C230="M.O.",VLOOKUP(A230,INSUMOS_AUX!A:F,6,0),0)</f>
        <v>0</v>
      </c>
    </row>
    <row r="231" spans="1:7" ht="21">
      <c r="A231" s="177">
        <v>43491</v>
      </c>
      <c r="B231" s="233" t="s">
        <v>145</v>
      </c>
      <c r="C231" s="176" t="s">
        <v>123</v>
      </c>
      <c r="D231" s="176" t="s">
        <v>134</v>
      </c>
      <c r="E231" s="177">
        <v>3.1259999999999999</v>
      </c>
      <c r="F231" s="107">
        <f>IF(C231="MAT.",VLOOKUP(A231,INSUMOS_AUX!A:F,6,0),0)</f>
        <v>1.39</v>
      </c>
      <c r="G231" s="106">
        <f>IF(C231="M.O.",VLOOKUP(A231,INSUMOS_AUX!A:F,6,0),0)</f>
        <v>0</v>
      </c>
    </row>
    <row r="232" spans="1:7">
      <c r="A232" s="177">
        <v>4750</v>
      </c>
      <c r="B232" s="233" t="s">
        <v>153</v>
      </c>
      <c r="C232" s="176" t="s">
        <v>124</v>
      </c>
      <c r="D232" s="176" t="s">
        <v>134</v>
      </c>
      <c r="E232" s="177">
        <v>0.9864792</v>
      </c>
      <c r="F232" s="107">
        <f>IF(C232="MAT.",VLOOKUP(A232,INSUMOS_AUX!A:F,6,0),0)</f>
        <v>0</v>
      </c>
      <c r="G232" s="106">
        <f>IF(C232="M.O.",VLOOKUP(A232,INSUMOS_AUX!A:F,6,0),0)</f>
        <v>22.48</v>
      </c>
    </row>
    <row r="233" spans="1:7">
      <c r="A233" s="177">
        <v>6111</v>
      </c>
      <c r="B233" s="233" t="s">
        <v>498</v>
      </c>
      <c r="C233" s="176" t="s">
        <v>124</v>
      </c>
      <c r="D233" s="176" t="s">
        <v>134</v>
      </c>
      <c r="E233" s="177">
        <v>3.1922712</v>
      </c>
      <c r="F233" s="107">
        <f>IF(C233="MAT.",VLOOKUP(A233,INSUMOS_AUX!A:F,6,0),0)</f>
        <v>0</v>
      </c>
      <c r="G233" s="106">
        <f>IF(C233="M.O.",VLOOKUP(A233,INSUMOS_AUX!A:F,6,0),0)</f>
        <v>14.4</v>
      </c>
    </row>
    <row r="234" spans="1:7">
      <c r="A234" s="182"/>
      <c r="B234" s="230"/>
      <c r="C234" s="183"/>
      <c r="D234" s="183"/>
      <c r="E234" s="183"/>
      <c r="F234" s="183"/>
      <c r="G234" s="183"/>
    </row>
    <row r="235" spans="1:7" ht="31.5">
      <c r="A235" s="179" t="s">
        <v>711</v>
      </c>
      <c r="B235" s="232" t="s">
        <v>555</v>
      </c>
      <c r="C235" s="180" t="s">
        <v>46</v>
      </c>
      <c r="D235" s="180" t="s">
        <v>53</v>
      </c>
      <c r="E235" s="181">
        <v>18.739999999999998</v>
      </c>
      <c r="F235" s="181">
        <f t="shared" ref="F235:G235" si="19">SUMPRODUCT($E236:$E254,F236:F254)</f>
        <v>63.655993015480007</v>
      </c>
      <c r="G235" s="181">
        <f t="shared" si="19"/>
        <v>76.301248717199996</v>
      </c>
    </row>
    <row r="236" spans="1:7">
      <c r="A236" s="177">
        <v>1213</v>
      </c>
      <c r="B236" s="233" t="s">
        <v>133</v>
      </c>
      <c r="C236" s="176" t="s">
        <v>124</v>
      </c>
      <c r="D236" s="176" t="s">
        <v>134</v>
      </c>
      <c r="E236" s="177">
        <v>2.4196036799999998</v>
      </c>
      <c r="F236" s="107">
        <f>IF(C236="MAT.",VLOOKUP(A236,INSUMOS_AUX!A:F,6,0),0)</f>
        <v>0</v>
      </c>
      <c r="G236" s="106">
        <f>IF(C236="M.O.",VLOOKUP(A236,INSUMOS_AUX!A:F,6,0),0)</f>
        <v>22.48</v>
      </c>
    </row>
    <row r="237" spans="1:7" ht="21">
      <c r="A237" s="177">
        <v>14618</v>
      </c>
      <c r="B237" s="233" t="s">
        <v>353</v>
      </c>
      <c r="C237" s="176" t="s">
        <v>123</v>
      </c>
      <c r="D237" s="176" t="s">
        <v>23</v>
      </c>
      <c r="E237" s="177">
        <v>3.4054000000000003E-5</v>
      </c>
      <c r="F237" s="107">
        <f>IF(C237="MAT.",VLOOKUP(A237,INSUMOS_AUX!A:F,6,0),0)</f>
        <v>1313.62</v>
      </c>
      <c r="G237" s="106">
        <f>IF(C237="M.O.",VLOOKUP(A237,INSUMOS_AUX!A:F,6,0),0)</f>
        <v>0</v>
      </c>
    </row>
    <row r="238" spans="1:7" ht="21">
      <c r="A238" s="177">
        <v>2692</v>
      </c>
      <c r="B238" s="233" t="s">
        <v>1242</v>
      </c>
      <c r="C238" s="176" t="s">
        <v>123</v>
      </c>
      <c r="D238" s="176" t="s">
        <v>168</v>
      </c>
      <c r="E238" s="177">
        <v>1.67E-2</v>
      </c>
      <c r="F238" s="107">
        <f>IF(C238="MAT.",VLOOKUP(A238,INSUMOS_AUX!A:F,6,0),0)</f>
        <v>7.15</v>
      </c>
      <c r="G238" s="106">
        <f>IF(C238="M.O.",VLOOKUP(A238,INSUMOS_AUX!A:F,6,0),0)</f>
        <v>0</v>
      </c>
    </row>
    <row r="239" spans="1:7">
      <c r="A239" s="177">
        <v>2705</v>
      </c>
      <c r="B239" s="233" t="s">
        <v>136</v>
      </c>
      <c r="C239" s="176" t="s">
        <v>123</v>
      </c>
      <c r="D239" s="176" t="s">
        <v>137</v>
      </c>
      <c r="E239" s="177">
        <v>9.5200000000000007E-2</v>
      </c>
      <c r="F239" s="107">
        <f>IF(C239="MAT.",VLOOKUP(A239,INSUMOS_AUX!A:F,6,0),0)</f>
        <v>0.92</v>
      </c>
      <c r="G239" s="106">
        <f>IF(C239="M.O.",VLOOKUP(A239,INSUMOS_AUX!A:F,6,0),0)</f>
        <v>0</v>
      </c>
    </row>
    <row r="240" spans="1:7" ht="21">
      <c r="A240" s="177">
        <v>37370</v>
      </c>
      <c r="B240" s="233" t="s">
        <v>494</v>
      </c>
      <c r="C240" s="176" t="s">
        <v>123</v>
      </c>
      <c r="D240" s="176" t="s">
        <v>134</v>
      </c>
      <c r="E240" s="177">
        <v>3.8250000000000002</v>
      </c>
      <c r="F240" s="107">
        <f>IF(C240="MAT.",VLOOKUP(A240,INSUMOS_AUX!A:F,6,0),0)</f>
        <v>3.32</v>
      </c>
      <c r="G240" s="106">
        <f>IF(C240="M.O.",VLOOKUP(A240,INSUMOS_AUX!A:F,6,0),0)</f>
        <v>0</v>
      </c>
    </row>
    <row r="241" spans="1:7" ht="21">
      <c r="A241" s="177">
        <v>37371</v>
      </c>
      <c r="B241" s="233" t="s">
        <v>495</v>
      </c>
      <c r="C241" s="176" t="s">
        <v>123</v>
      </c>
      <c r="D241" s="176" t="s">
        <v>134</v>
      </c>
      <c r="E241" s="177">
        <v>3.8250000000000002</v>
      </c>
      <c r="F241" s="107">
        <f>IF(C241="MAT.",VLOOKUP(A241,INSUMOS_AUX!A:F,6,0),0)</f>
        <v>0.59</v>
      </c>
      <c r="G241" s="106">
        <f>IF(C241="M.O.",VLOOKUP(A241,INSUMOS_AUX!A:F,6,0),0)</f>
        <v>0</v>
      </c>
    </row>
    <row r="242" spans="1:7" ht="21">
      <c r="A242" s="177">
        <v>37372</v>
      </c>
      <c r="B242" s="233" t="s">
        <v>496</v>
      </c>
      <c r="C242" s="176" t="s">
        <v>123</v>
      </c>
      <c r="D242" s="176" t="s">
        <v>134</v>
      </c>
      <c r="E242" s="177">
        <v>3.8250000000000002</v>
      </c>
      <c r="F242" s="107">
        <f>IF(C242="MAT.",VLOOKUP(A242,INSUMOS_AUX!A:F,6,0),0)</f>
        <v>1.43</v>
      </c>
      <c r="G242" s="106">
        <f>IF(C242="M.O.",VLOOKUP(A242,INSUMOS_AUX!A:F,6,0),0)</f>
        <v>0</v>
      </c>
    </row>
    <row r="243" spans="1:7" ht="21">
      <c r="A243" s="177">
        <v>37373</v>
      </c>
      <c r="B243" s="233" t="s">
        <v>497</v>
      </c>
      <c r="C243" s="176" t="s">
        <v>123</v>
      </c>
      <c r="D243" s="176" t="s">
        <v>134</v>
      </c>
      <c r="E243" s="177">
        <v>3.8250000000000002</v>
      </c>
      <c r="F243" s="107">
        <f>IF(C243="MAT.",VLOOKUP(A243,INSUMOS_AUX!A:F,6,0),0)</f>
        <v>0.08</v>
      </c>
      <c r="G243" s="106">
        <f>IF(C243="M.O.",VLOOKUP(A243,INSUMOS_AUX!A:F,6,0),0)</f>
        <v>0</v>
      </c>
    </row>
    <row r="244" spans="1:7">
      <c r="A244" s="177">
        <v>40304</v>
      </c>
      <c r="B244" s="233" t="s">
        <v>1243</v>
      </c>
      <c r="C244" s="176" t="s">
        <v>123</v>
      </c>
      <c r="D244" s="176" t="s">
        <v>63</v>
      </c>
      <c r="E244" s="177">
        <v>4.7E-2</v>
      </c>
      <c r="F244" s="107">
        <f>IF(C244="MAT.",VLOOKUP(A244,INSUMOS_AUX!A:F,6,0),0)</f>
        <v>25.11</v>
      </c>
      <c r="G244" s="106">
        <f>IF(C244="M.O.",VLOOKUP(A244,INSUMOS_AUX!A:F,6,0),0)</f>
        <v>0</v>
      </c>
    </row>
    <row r="245" spans="1:7">
      <c r="A245" s="177">
        <v>4230</v>
      </c>
      <c r="B245" s="233" t="s">
        <v>502</v>
      </c>
      <c r="C245" s="176" t="s">
        <v>124</v>
      </c>
      <c r="D245" s="176" t="s">
        <v>134</v>
      </c>
      <c r="E245" s="177">
        <v>0.35606208</v>
      </c>
      <c r="F245" s="107">
        <f>IF(C245="MAT.",VLOOKUP(A245,INSUMOS_AUX!A:F,6,0),0)</f>
        <v>0</v>
      </c>
      <c r="G245" s="106">
        <f>IF(C245="M.O.",VLOOKUP(A245,INSUMOS_AUX!A:F,6,0),0)</f>
        <v>16.149999999999999</v>
      </c>
    </row>
    <row r="246" spans="1:7" ht="21">
      <c r="A246" s="177">
        <v>43459</v>
      </c>
      <c r="B246" s="233" t="s">
        <v>140</v>
      </c>
      <c r="C246" s="176" t="s">
        <v>123</v>
      </c>
      <c r="D246" s="176" t="s">
        <v>134</v>
      </c>
      <c r="E246" s="177">
        <v>3.4729999999999999</v>
      </c>
      <c r="F246" s="107">
        <f>IF(C246="MAT.",VLOOKUP(A246,INSUMOS_AUX!A:F,6,0),0)</f>
        <v>0.44</v>
      </c>
      <c r="G246" s="106">
        <f>IF(C246="M.O.",VLOOKUP(A246,INSUMOS_AUX!A:F,6,0),0)</f>
        <v>0</v>
      </c>
    </row>
    <row r="247" spans="1:7" ht="21">
      <c r="A247" s="177">
        <v>43464</v>
      </c>
      <c r="B247" s="233" t="s">
        <v>141</v>
      </c>
      <c r="C247" s="176" t="s">
        <v>123</v>
      </c>
      <c r="D247" s="176" t="s">
        <v>134</v>
      </c>
      <c r="E247" s="177">
        <v>0.35199999999999998</v>
      </c>
      <c r="F247" s="107">
        <f>IF(C247="MAT.",VLOOKUP(A247,INSUMOS_AUX!A:F,6,0),0)</f>
        <v>0.01</v>
      </c>
      <c r="G247" s="106">
        <f>IF(C247="M.O.",VLOOKUP(A247,INSUMOS_AUX!A:F,6,0),0)</f>
        <v>0</v>
      </c>
    </row>
    <row r="248" spans="1:7" ht="21">
      <c r="A248" s="177">
        <v>43483</v>
      </c>
      <c r="B248" s="233" t="s">
        <v>143</v>
      </c>
      <c r="C248" s="176" t="s">
        <v>123</v>
      </c>
      <c r="D248" s="176" t="s">
        <v>134</v>
      </c>
      <c r="E248" s="177">
        <v>3.4729999999999999</v>
      </c>
      <c r="F248" s="107">
        <f>IF(C248="MAT.",VLOOKUP(A248,INSUMOS_AUX!A:F,6,0),0)</f>
        <v>1.43</v>
      </c>
      <c r="G248" s="106">
        <f>IF(C248="M.O.",VLOOKUP(A248,INSUMOS_AUX!A:F,6,0),0)</f>
        <v>0</v>
      </c>
    </row>
    <row r="249" spans="1:7" ht="21">
      <c r="A249" s="177">
        <v>43488</v>
      </c>
      <c r="B249" s="233" t="s">
        <v>144</v>
      </c>
      <c r="C249" s="176" t="s">
        <v>123</v>
      </c>
      <c r="D249" s="176" t="s">
        <v>134</v>
      </c>
      <c r="E249" s="177">
        <v>0.35199999999999998</v>
      </c>
      <c r="F249" s="107">
        <f>IF(C249="MAT.",VLOOKUP(A249,INSUMOS_AUX!A:F,6,0),0)</f>
        <v>0.89</v>
      </c>
      <c r="G249" s="106">
        <f>IF(C249="M.O.",VLOOKUP(A249,INSUMOS_AUX!A:F,6,0),0)</f>
        <v>0</v>
      </c>
    </row>
    <row r="250" spans="1:7" ht="21">
      <c r="A250" s="177">
        <v>4517</v>
      </c>
      <c r="B250" s="233" t="s">
        <v>1244</v>
      </c>
      <c r="C250" s="176" t="s">
        <v>123</v>
      </c>
      <c r="D250" s="176" t="s">
        <v>65</v>
      </c>
      <c r="E250" s="177">
        <v>3.609</v>
      </c>
      <c r="F250" s="107">
        <f>IF(C250="MAT.",VLOOKUP(A250,INSUMOS_AUX!A:F,6,0),0)</f>
        <v>3.58</v>
      </c>
      <c r="G250" s="106">
        <f>IF(C250="M.O.",VLOOKUP(A250,INSUMOS_AUX!A:F,6,0),0)</f>
        <v>0</v>
      </c>
    </row>
    <row r="251" spans="1:7">
      <c r="A251" s="177">
        <v>5073</v>
      </c>
      <c r="B251" s="233" t="s">
        <v>1245</v>
      </c>
      <c r="C251" s="176" t="s">
        <v>123</v>
      </c>
      <c r="D251" s="176" t="s">
        <v>63</v>
      </c>
      <c r="E251" s="177">
        <v>3.7999999999999999E-2</v>
      </c>
      <c r="F251" s="107">
        <f>IF(C251="MAT.",VLOOKUP(A251,INSUMOS_AUX!A:F,6,0),0)</f>
        <v>20.74</v>
      </c>
      <c r="G251" s="106">
        <f>IF(C251="M.O.",VLOOKUP(A251,INSUMOS_AUX!A:F,6,0),0)</f>
        <v>0</v>
      </c>
    </row>
    <row r="252" spans="1:7">
      <c r="A252" s="177">
        <v>5074</v>
      </c>
      <c r="B252" s="233" t="s">
        <v>1246</v>
      </c>
      <c r="C252" s="176" t="s">
        <v>123</v>
      </c>
      <c r="D252" s="176" t="s">
        <v>63</v>
      </c>
      <c r="E252" s="177">
        <v>5.0000000000000001E-3</v>
      </c>
      <c r="F252" s="107">
        <f>IF(C252="MAT.",VLOOKUP(A252,INSUMOS_AUX!A:F,6,0),0)</f>
        <v>22.79</v>
      </c>
      <c r="G252" s="106">
        <f>IF(C252="M.O.",VLOOKUP(A252,INSUMOS_AUX!A:F,6,0),0)</f>
        <v>0</v>
      </c>
    </row>
    <row r="253" spans="1:7">
      <c r="A253" s="177">
        <v>6117</v>
      </c>
      <c r="B253" s="233" t="s">
        <v>501</v>
      </c>
      <c r="C253" s="176" t="s">
        <v>124</v>
      </c>
      <c r="D253" s="176" t="s">
        <v>134</v>
      </c>
      <c r="E253" s="177">
        <v>1.0969555600000001</v>
      </c>
      <c r="F253" s="107">
        <f>IF(C253="MAT.",VLOOKUP(A253,INSUMOS_AUX!A:F,6,0),0)</f>
        <v>0</v>
      </c>
      <c r="G253" s="106">
        <f>IF(C253="M.O.",VLOOKUP(A253,INSUMOS_AUX!A:F,6,0),0)</f>
        <v>14.73</v>
      </c>
    </row>
    <row r="254" spans="1:7" ht="21">
      <c r="A254" s="177">
        <v>6212</v>
      </c>
      <c r="B254" s="233" t="s">
        <v>1247</v>
      </c>
      <c r="C254" s="176" t="s">
        <v>123</v>
      </c>
      <c r="D254" s="176" t="s">
        <v>65</v>
      </c>
      <c r="E254" s="177">
        <v>1.2270000000000001</v>
      </c>
      <c r="F254" s="107">
        <f>IF(C254="MAT.",VLOOKUP(A254,INSUMOS_AUX!A:F,6,0),0)</f>
        <v>17</v>
      </c>
      <c r="G254" s="106">
        <f>IF(C254="M.O.",VLOOKUP(A254,INSUMOS_AUX!A:F,6,0),0)</f>
        <v>0</v>
      </c>
    </row>
    <row r="255" spans="1:7">
      <c r="A255" s="182"/>
      <c r="B255" s="230"/>
      <c r="C255" s="183"/>
      <c r="D255" s="183"/>
      <c r="E255" s="183"/>
      <c r="F255" s="183"/>
      <c r="G255" s="183"/>
    </row>
    <row r="256" spans="1:7" ht="21">
      <c r="A256" s="179" t="s">
        <v>712</v>
      </c>
      <c r="B256" s="232" t="s">
        <v>577</v>
      </c>
      <c r="C256" s="180" t="s">
        <v>46</v>
      </c>
      <c r="D256" s="180" t="s">
        <v>58</v>
      </c>
      <c r="E256" s="181">
        <v>10.31</v>
      </c>
      <c r="F256" s="181">
        <f t="shared" ref="F256:G256" si="20">SUMPRODUCT($E257:$E269,F257:F269)</f>
        <v>853.17872886065004</v>
      </c>
      <c r="G256" s="181">
        <f t="shared" si="20"/>
        <v>26.430861792000002</v>
      </c>
    </row>
    <row r="257" spans="1:7" ht="21">
      <c r="A257" s="177">
        <v>13896</v>
      </c>
      <c r="B257" s="233" t="s">
        <v>1248</v>
      </c>
      <c r="C257" s="176" t="s">
        <v>123</v>
      </c>
      <c r="D257" s="176" t="s">
        <v>23</v>
      </c>
      <c r="E257" s="177">
        <v>6.2434999999999994E-5</v>
      </c>
      <c r="F257" s="107">
        <f>IF(C257="MAT.",VLOOKUP(A257,INSUMOS_AUX!A:F,6,0),0)</f>
        <v>3390.99</v>
      </c>
      <c r="G257" s="106">
        <f>IF(C257="M.O.",VLOOKUP(A257,INSUMOS_AUX!A:F,6,0),0)</f>
        <v>0</v>
      </c>
    </row>
    <row r="258" spans="1:7" ht="31.5">
      <c r="A258" s="177">
        <v>1525</v>
      </c>
      <c r="B258" s="233" t="s">
        <v>1249</v>
      </c>
      <c r="C258" s="176" t="s">
        <v>123</v>
      </c>
      <c r="D258" s="176" t="s">
        <v>58</v>
      </c>
      <c r="E258" s="177">
        <v>1.26</v>
      </c>
      <c r="F258" s="107">
        <f>IF(C258="MAT.",VLOOKUP(A258,INSUMOS_AUX!A:F,6,0),0)</f>
        <v>668.21</v>
      </c>
      <c r="G258" s="106">
        <f>IF(C258="M.O.",VLOOKUP(A258,INSUMOS_AUX!A:F,6,0),0)</f>
        <v>0</v>
      </c>
    </row>
    <row r="259" spans="1:7">
      <c r="A259" s="177">
        <v>2705</v>
      </c>
      <c r="B259" s="233" t="s">
        <v>136</v>
      </c>
      <c r="C259" s="176" t="s">
        <v>123</v>
      </c>
      <c r="D259" s="176" t="s">
        <v>137</v>
      </c>
      <c r="E259" s="177">
        <v>8.3720000000000003E-2</v>
      </c>
      <c r="F259" s="107">
        <f>IF(C259="MAT.",VLOOKUP(A259,INSUMOS_AUX!A:F,6,0),0)</f>
        <v>0.92</v>
      </c>
      <c r="G259" s="106">
        <f>IF(C259="M.O.",VLOOKUP(A259,INSUMOS_AUX!A:F,6,0),0)</f>
        <v>0</v>
      </c>
    </row>
    <row r="260" spans="1:7" ht="21">
      <c r="A260" s="177">
        <v>37370</v>
      </c>
      <c r="B260" s="233" t="s">
        <v>494</v>
      </c>
      <c r="C260" s="176" t="s">
        <v>123</v>
      </c>
      <c r="D260" s="176" t="s">
        <v>134</v>
      </c>
      <c r="E260" s="177">
        <v>1.468</v>
      </c>
      <c r="F260" s="107">
        <f>IF(C260="MAT.",VLOOKUP(A260,INSUMOS_AUX!A:F,6,0),0)</f>
        <v>3.32</v>
      </c>
      <c r="G260" s="106">
        <f>IF(C260="M.O.",VLOOKUP(A260,INSUMOS_AUX!A:F,6,0),0)</f>
        <v>0</v>
      </c>
    </row>
    <row r="261" spans="1:7" ht="21">
      <c r="A261" s="177">
        <v>37371</v>
      </c>
      <c r="B261" s="233" t="s">
        <v>495</v>
      </c>
      <c r="C261" s="176" t="s">
        <v>123</v>
      </c>
      <c r="D261" s="176" t="s">
        <v>134</v>
      </c>
      <c r="E261" s="177">
        <v>1.468</v>
      </c>
      <c r="F261" s="107">
        <f>IF(C261="MAT.",VLOOKUP(A261,INSUMOS_AUX!A:F,6,0),0)</f>
        <v>0.59</v>
      </c>
      <c r="G261" s="106">
        <f>IF(C261="M.O.",VLOOKUP(A261,INSUMOS_AUX!A:F,6,0),0)</f>
        <v>0</v>
      </c>
    </row>
    <row r="262" spans="1:7" ht="21">
      <c r="A262" s="177">
        <v>37372</v>
      </c>
      <c r="B262" s="233" t="s">
        <v>496</v>
      </c>
      <c r="C262" s="176" t="s">
        <v>123</v>
      </c>
      <c r="D262" s="176" t="s">
        <v>134</v>
      </c>
      <c r="E262" s="177">
        <v>1.468</v>
      </c>
      <c r="F262" s="107">
        <f>IF(C262="MAT.",VLOOKUP(A262,INSUMOS_AUX!A:F,6,0),0)</f>
        <v>1.43</v>
      </c>
      <c r="G262" s="106">
        <f>IF(C262="M.O.",VLOOKUP(A262,INSUMOS_AUX!A:F,6,0),0)</f>
        <v>0</v>
      </c>
    </row>
    <row r="263" spans="1:7" ht="21">
      <c r="A263" s="177">
        <v>37373</v>
      </c>
      <c r="B263" s="233" t="s">
        <v>497</v>
      </c>
      <c r="C263" s="176" t="s">
        <v>123</v>
      </c>
      <c r="D263" s="176" t="s">
        <v>134</v>
      </c>
      <c r="E263" s="177">
        <v>1.468</v>
      </c>
      <c r="F263" s="107">
        <f>IF(C263="MAT.",VLOOKUP(A263,INSUMOS_AUX!A:F,6,0),0)</f>
        <v>0.08</v>
      </c>
      <c r="G263" s="106">
        <f>IF(C263="M.O.",VLOOKUP(A263,INSUMOS_AUX!A:F,6,0),0)</f>
        <v>0</v>
      </c>
    </row>
    <row r="264" spans="1:7" ht="21">
      <c r="A264" s="177">
        <v>43465</v>
      </c>
      <c r="B264" s="233" t="s">
        <v>151</v>
      </c>
      <c r="C264" s="176" t="s">
        <v>123</v>
      </c>
      <c r="D264" s="176" t="s">
        <v>134</v>
      </c>
      <c r="E264" s="177">
        <v>0.58699999999999997</v>
      </c>
      <c r="F264" s="107">
        <f>IF(C264="MAT.",VLOOKUP(A264,INSUMOS_AUX!A:F,6,0),0)</f>
        <v>0.78</v>
      </c>
      <c r="G264" s="106">
        <f>IF(C264="M.O.",VLOOKUP(A264,INSUMOS_AUX!A:F,6,0),0)</f>
        <v>0</v>
      </c>
    </row>
    <row r="265" spans="1:7" ht="21">
      <c r="A265" s="177">
        <v>43467</v>
      </c>
      <c r="B265" s="233" t="s">
        <v>142</v>
      </c>
      <c r="C265" s="176" t="s">
        <v>123</v>
      </c>
      <c r="D265" s="176" t="s">
        <v>134</v>
      </c>
      <c r="E265" s="177">
        <v>0.88100000000000001</v>
      </c>
      <c r="F265" s="107">
        <f>IF(C265="MAT.",VLOOKUP(A265,INSUMOS_AUX!A:F,6,0),0)</f>
        <v>0.61</v>
      </c>
      <c r="G265" s="106">
        <f>IF(C265="M.O.",VLOOKUP(A265,INSUMOS_AUX!A:F,6,0),0)</f>
        <v>0</v>
      </c>
    </row>
    <row r="266" spans="1:7" ht="21">
      <c r="A266" s="177">
        <v>43489</v>
      </c>
      <c r="B266" s="233" t="s">
        <v>152</v>
      </c>
      <c r="C266" s="176" t="s">
        <v>123</v>
      </c>
      <c r="D266" s="176" t="s">
        <v>134</v>
      </c>
      <c r="E266" s="177">
        <v>0.58699999999999997</v>
      </c>
      <c r="F266" s="107">
        <f>IF(C266="MAT.",VLOOKUP(A266,INSUMOS_AUX!A:F,6,0),0)</f>
        <v>1.31</v>
      </c>
      <c r="G266" s="106">
        <f>IF(C266="M.O.",VLOOKUP(A266,INSUMOS_AUX!A:F,6,0),0)</f>
        <v>0</v>
      </c>
    </row>
    <row r="267" spans="1:7" ht="21">
      <c r="A267" s="177">
        <v>43491</v>
      </c>
      <c r="B267" s="233" t="s">
        <v>145</v>
      </c>
      <c r="C267" s="176" t="s">
        <v>123</v>
      </c>
      <c r="D267" s="176" t="s">
        <v>134</v>
      </c>
      <c r="E267" s="177">
        <v>0.88100000000000001</v>
      </c>
      <c r="F267" s="107">
        <f>IF(C267="MAT.",VLOOKUP(A267,INSUMOS_AUX!A:F,6,0),0)</f>
        <v>1.39</v>
      </c>
      <c r="G267" s="106">
        <f>IF(C267="M.O.",VLOOKUP(A267,INSUMOS_AUX!A:F,6,0),0)</f>
        <v>0</v>
      </c>
    </row>
    <row r="268" spans="1:7">
      <c r="A268" s="177">
        <v>4750</v>
      </c>
      <c r="B268" s="233" t="s">
        <v>153</v>
      </c>
      <c r="C268" s="176" t="s">
        <v>124</v>
      </c>
      <c r="D268" s="176" t="s">
        <v>134</v>
      </c>
      <c r="E268" s="177">
        <v>0.59944439999999999</v>
      </c>
      <c r="F268" s="107">
        <f>IF(C268="MAT.",VLOOKUP(A268,INSUMOS_AUX!A:F,6,0),0)</f>
        <v>0</v>
      </c>
      <c r="G268" s="106">
        <f>IF(C268="M.O.",VLOOKUP(A268,INSUMOS_AUX!A:F,6,0),0)</f>
        <v>22.48</v>
      </c>
    </row>
    <row r="269" spans="1:7">
      <c r="A269" s="177">
        <v>6111</v>
      </c>
      <c r="B269" s="233" t="s">
        <v>498</v>
      </c>
      <c r="C269" s="176" t="s">
        <v>124</v>
      </c>
      <c r="D269" s="176" t="s">
        <v>134</v>
      </c>
      <c r="E269" s="177">
        <v>0.89967719999999995</v>
      </c>
      <c r="F269" s="107">
        <f>IF(C269="MAT.",VLOOKUP(A269,INSUMOS_AUX!A:F,6,0),0)</f>
        <v>0</v>
      </c>
      <c r="G269" s="106">
        <f>IF(C269="M.O.",VLOOKUP(A269,INSUMOS_AUX!A:F,6,0),0)</f>
        <v>14.4</v>
      </c>
    </row>
    <row r="270" spans="1:7">
      <c r="A270" s="182"/>
      <c r="B270" s="230"/>
      <c r="C270" s="183"/>
      <c r="D270" s="183"/>
      <c r="E270" s="183"/>
      <c r="F270" s="183"/>
      <c r="G270" s="183"/>
    </row>
    <row r="271" spans="1:7" ht="21">
      <c r="A271" s="179" t="s">
        <v>713</v>
      </c>
      <c r="B271" s="232" t="s">
        <v>551</v>
      </c>
      <c r="C271" s="180" t="s">
        <v>46</v>
      </c>
      <c r="D271" s="180" t="s">
        <v>58</v>
      </c>
      <c r="E271" s="181">
        <v>2.0499999999999998</v>
      </c>
      <c r="F271" s="181">
        <f t="shared" ref="F271:G271" si="21">SUMPRODUCT($E272:$E289,F272:F289)</f>
        <v>585.8666219337299</v>
      </c>
      <c r="G271" s="181">
        <f t="shared" si="21"/>
        <v>258.91182856943999</v>
      </c>
    </row>
    <row r="272" spans="1:7">
      <c r="A272" s="177">
        <v>1379</v>
      </c>
      <c r="B272" s="233" t="s">
        <v>135</v>
      </c>
      <c r="C272" s="176" t="s">
        <v>123</v>
      </c>
      <c r="D272" s="176" t="s">
        <v>63</v>
      </c>
      <c r="E272" s="177">
        <v>294.56527799999998</v>
      </c>
      <c r="F272" s="107">
        <f>IF(C272="MAT.",VLOOKUP(A272,INSUMOS_AUX!A:F,6,0),0)</f>
        <v>0.72</v>
      </c>
      <c r="G272" s="106">
        <f>IF(C272="M.O.",VLOOKUP(A272,INSUMOS_AUX!A:F,6,0),0)</f>
        <v>0</v>
      </c>
    </row>
    <row r="273" spans="1:7">
      <c r="A273" s="177">
        <v>2705</v>
      </c>
      <c r="B273" s="233" t="s">
        <v>136</v>
      </c>
      <c r="C273" s="176" t="s">
        <v>123</v>
      </c>
      <c r="D273" s="176" t="s">
        <v>137</v>
      </c>
      <c r="E273" s="177">
        <v>2.3642850000000002</v>
      </c>
      <c r="F273" s="107">
        <f>IF(C273="MAT.",VLOOKUP(A273,INSUMOS_AUX!A:F,6,0),0)</f>
        <v>0.92</v>
      </c>
      <c r="G273" s="106">
        <f>IF(C273="M.O.",VLOOKUP(A273,INSUMOS_AUX!A:F,6,0),0)</f>
        <v>0</v>
      </c>
    </row>
    <row r="274" spans="1:7" ht="31.5">
      <c r="A274" s="177">
        <v>36397</v>
      </c>
      <c r="B274" s="233" t="s">
        <v>1250</v>
      </c>
      <c r="C274" s="176" t="s">
        <v>123</v>
      </c>
      <c r="D274" s="176" t="s">
        <v>23</v>
      </c>
      <c r="E274" s="177">
        <v>2.10993E-4</v>
      </c>
      <c r="F274" s="107">
        <f>IF(C274="MAT.",VLOOKUP(A274,INSUMOS_AUX!A:F,6,0),0)</f>
        <v>19116.61</v>
      </c>
      <c r="G274" s="106">
        <f>IF(C274="M.O.",VLOOKUP(A274,INSUMOS_AUX!A:F,6,0),0)</f>
        <v>0</v>
      </c>
    </row>
    <row r="275" spans="1:7" ht="21">
      <c r="A275" s="177">
        <v>370</v>
      </c>
      <c r="B275" s="233" t="s">
        <v>138</v>
      </c>
      <c r="C275" s="176" t="s">
        <v>123</v>
      </c>
      <c r="D275" s="176" t="s">
        <v>58</v>
      </c>
      <c r="E275" s="177">
        <v>1.1488499999999999</v>
      </c>
      <c r="F275" s="107">
        <f>IF(C275="MAT.",VLOOKUP(A275,INSUMOS_AUX!A:F,6,0),0)</f>
        <v>150</v>
      </c>
      <c r="G275" s="106">
        <f>IF(C275="M.O.",VLOOKUP(A275,INSUMOS_AUX!A:F,6,0),0)</f>
        <v>0</v>
      </c>
    </row>
    <row r="276" spans="1:7" ht="21">
      <c r="A276" s="177">
        <v>37370</v>
      </c>
      <c r="B276" s="233" t="s">
        <v>494</v>
      </c>
      <c r="C276" s="176" t="s">
        <v>123</v>
      </c>
      <c r="D276" s="176" t="s">
        <v>134</v>
      </c>
      <c r="E276" s="177">
        <v>13.977474000000001</v>
      </c>
      <c r="F276" s="107">
        <f>IF(C276="MAT.",VLOOKUP(A276,INSUMOS_AUX!A:F,6,0),0)</f>
        <v>3.32</v>
      </c>
      <c r="G276" s="106">
        <f>IF(C276="M.O.",VLOOKUP(A276,INSUMOS_AUX!A:F,6,0),0)</f>
        <v>0</v>
      </c>
    </row>
    <row r="277" spans="1:7" ht="21">
      <c r="A277" s="177">
        <v>37371</v>
      </c>
      <c r="B277" s="233" t="s">
        <v>495</v>
      </c>
      <c r="C277" s="176" t="s">
        <v>123</v>
      </c>
      <c r="D277" s="176" t="s">
        <v>134</v>
      </c>
      <c r="E277" s="177">
        <v>13.977474000000001</v>
      </c>
      <c r="F277" s="107">
        <f>IF(C277="MAT.",VLOOKUP(A277,INSUMOS_AUX!A:F,6,0),0)</f>
        <v>0.59</v>
      </c>
      <c r="G277" s="106">
        <f>IF(C277="M.O.",VLOOKUP(A277,INSUMOS_AUX!A:F,6,0),0)</f>
        <v>0</v>
      </c>
    </row>
    <row r="278" spans="1:7" ht="21">
      <c r="A278" s="177">
        <v>37372</v>
      </c>
      <c r="B278" s="233" t="s">
        <v>496</v>
      </c>
      <c r="C278" s="176" t="s">
        <v>123</v>
      </c>
      <c r="D278" s="176" t="s">
        <v>134</v>
      </c>
      <c r="E278" s="177">
        <v>13.977474000000001</v>
      </c>
      <c r="F278" s="107">
        <f>IF(C278="MAT.",VLOOKUP(A278,INSUMOS_AUX!A:F,6,0),0)</f>
        <v>1.43</v>
      </c>
      <c r="G278" s="106">
        <f>IF(C278="M.O.",VLOOKUP(A278,INSUMOS_AUX!A:F,6,0),0)</f>
        <v>0</v>
      </c>
    </row>
    <row r="279" spans="1:7" ht="21">
      <c r="A279" s="177">
        <v>37373</v>
      </c>
      <c r="B279" s="233" t="s">
        <v>497</v>
      </c>
      <c r="C279" s="176" t="s">
        <v>123</v>
      </c>
      <c r="D279" s="176" t="s">
        <v>134</v>
      </c>
      <c r="E279" s="177">
        <v>13.977474000000001</v>
      </c>
      <c r="F279" s="107">
        <f>IF(C279="MAT.",VLOOKUP(A279,INSUMOS_AUX!A:F,6,0),0)</f>
        <v>0.08</v>
      </c>
      <c r="G279" s="106">
        <f>IF(C279="M.O.",VLOOKUP(A279,INSUMOS_AUX!A:F,6,0),0)</f>
        <v>0</v>
      </c>
    </row>
    <row r="280" spans="1:7">
      <c r="A280" s="177">
        <v>37666</v>
      </c>
      <c r="B280" s="233" t="s">
        <v>139</v>
      </c>
      <c r="C280" s="176" t="s">
        <v>124</v>
      </c>
      <c r="D280" s="176" t="s">
        <v>134</v>
      </c>
      <c r="E280" s="177">
        <v>1.8527393759999999</v>
      </c>
      <c r="F280" s="107">
        <f>IF(C280="MAT.",VLOOKUP(A280,INSUMOS_AUX!A:F,6,0),0)</f>
        <v>0</v>
      </c>
      <c r="G280" s="106">
        <f>IF(C280="M.O.",VLOOKUP(A280,INSUMOS_AUX!A:F,6,0),0)</f>
        <v>13.19</v>
      </c>
    </row>
    <row r="281" spans="1:7" ht="21">
      <c r="A281" s="177">
        <v>43464</v>
      </c>
      <c r="B281" s="233" t="s">
        <v>141</v>
      </c>
      <c r="C281" s="176" t="s">
        <v>123</v>
      </c>
      <c r="D281" s="176" t="s">
        <v>134</v>
      </c>
      <c r="E281" s="177">
        <v>1.8374699999999999</v>
      </c>
      <c r="F281" s="107">
        <f>IF(C281="MAT.",VLOOKUP(A281,INSUMOS_AUX!A:F,6,0),0)</f>
        <v>0.01</v>
      </c>
      <c r="G281" s="106">
        <f>IF(C281="M.O.",VLOOKUP(A281,INSUMOS_AUX!A:F,6,0),0)</f>
        <v>0</v>
      </c>
    </row>
    <row r="282" spans="1:7" ht="21">
      <c r="A282" s="177">
        <v>43465</v>
      </c>
      <c r="B282" s="233" t="s">
        <v>151</v>
      </c>
      <c r="C282" s="176" t="s">
        <v>123</v>
      </c>
      <c r="D282" s="176" t="s">
        <v>134</v>
      </c>
      <c r="E282" s="177">
        <v>6.7809999999999997</v>
      </c>
      <c r="F282" s="107">
        <f>IF(C282="MAT.",VLOOKUP(A282,INSUMOS_AUX!A:F,6,0),0)</f>
        <v>0.78</v>
      </c>
      <c r="G282" s="106">
        <f>IF(C282="M.O.",VLOOKUP(A282,INSUMOS_AUX!A:F,6,0),0)</f>
        <v>0</v>
      </c>
    </row>
    <row r="283" spans="1:7" ht="21">
      <c r="A283" s="177">
        <v>43467</v>
      </c>
      <c r="B283" s="233" t="s">
        <v>142</v>
      </c>
      <c r="C283" s="176" t="s">
        <v>123</v>
      </c>
      <c r="D283" s="176" t="s">
        <v>134</v>
      </c>
      <c r="E283" s="177">
        <v>5.3590039999999997</v>
      </c>
      <c r="F283" s="107">
        <f>IF(C283="MAT.",VLOOKUP(A283,INSUMOS_AUX!A:F,6,0),0)</f>
        <v>0.61</v>
      </c>
      <c r="G283" s="106">
        <f>IF(C283="M.O.",VLOOKUP(A283,INSUMOS_AUX!A:F,6,0),0)</f>
        <v>0</v>
      </c>
    </row>
    <row r="284" spans="1:7" ht="21">
      <c r="A284" s="177">
        <v>43488</v>
      </c>
      <c r="B284" s="233" t="s">
        <v>144</v>
      </c>
      <c r="C284" s="176" t="s">
        <v>123</v>
      </c>
      <c r="D284" s="176" t="s">
        <v>134</v>
      </c>
      <c r="E284" s="177">
        <v>1.8374699999999999</v>
      </c>
      <c r="F284" s="107">
        <f>IF(C284="MAT.",VLOOKUP(A284,INSUMOS_AUX!A:F,6,0),0)</f>
        <v>0.89</v>
      </c>
      <c r="G284" s="106">
        <f>IF(C284="M.O.",VLOOKUP(A284,INSUMOS_AUX!A:F,6,0),0)</f>
        <v>0</v>
      </c>
    </row>
    <row r="285" spans="1:7" ht="21">
      <c r="A285" s="177">
        <v>43489</v>
      </c>
      <c r="B285" s="233" t="s">
        <v>152</v>
      </c>
      <c r="C285" s="176" t="s">
        <v>123</v>
      </c>
      <c r="D285" s="176" t="s">
        <v>134</v>
      </c>
      <c r="E285" s="177">
        <v>6.7809999999999997</v>
      </c>
      <c r="F285" s="107">
        <f>IF(C285="MAT.",VLOOKUP(A285,INSUMOS_AUX!A:F,6,0),0)</f>
        <v>1.31</v>
      </c>
      <c r="G285" s="106">
        <f>IF(C285="M.O.",VLOOKUP(A285,INSUMOS_AUX!A:F,6,0),0)</f>
        <v>0</v>
      </c>
    </row>
    <row r="286" spans="1:7" ht="21">
      <c r="A286" s="177">
        <v>43491</v>
      </c>
      <c r="B286" s="233" t="s">
        <v>145</v>
      </c>
      <c r="C286" s="176" t="s">
        <v>123</v>
      </c>
      <c r="D286" s="176" t="s">
        <v>134</v>
      </c>
      <c r="E286" s="177">
        <v>5.3590039999999997</v>
      </c>
      <c r="F286" s="107">
        <f>IF(C286="MAT.",VLOOKUP(A286,INSUMOS_AUX!A:F,6,0),0)</f>
        <v>1.39</v>
      </c>
      <c r="G286" s="106">
        <f>IF(C286="M.O.",VLOOKUP(A286,INSUMOS_AUX!A:F,6,0),0)</f>
        <v>0</v>
      </c>
    </row>
    <row r="287" spans="1:7" ht="21">
      <c r="A287" s="177">
        <v>4721</v>
      </c>
      <c r="B287" s="233" t="s">
        <v>147</v>
      </c>
      <c r="C287" s="176" t="s">
        <v>123</v>
      </c>
      <c r="D287" s="176" t="s">
        <v>58</v>
      </c>
      <c r="E287" s="177">
        <v>0.80329799999999996</v>
      </c>
      <c r="F287" s="107">
        <f>IF(C287="MAT.",VLOOKUP(A287,INSUMOS_AUX!A:F,6,0),0)</f>
        <v>115.7</v>
      </c>
      <c r="G287" s="106">
        <f>IF(C287="M.O.",VLOOKUP(A287,INSUMOS_AUX!A:F,6,0),0)</f>
        <v>0</v>
      </c>
    </row>
    <row r="288" spans="1:7">
      <c r="A288" s="177">
        <v>4750</v>
      </c>
      <c r="B288" s="233" t="s">
        <v>153</v>
      </c>
      <c r="C288" s="176" t="s">
        <v>124</v>
      </c>
      <c r="D288" s="176" t="s">
        <v>134</v>
      </c>
      <c r="E288" s="177">
        <v>6.9247572000000002</v>
      </c>
      <c r="F288" s="107">
        <f>IF(C288="MAT.",VLOOKUP(A288,INSUMOS_AUX!A:F,6,0),0)</f>
        <v>0</v>
      </c>
      <c r="G288" s="106">
        <f>IF(C288="M.O.",VLOOKUP(A288,INSUMOS_AUX!A:F,6,0),0)</f>
        <v>22.48</v>
      </c>
    </row>
    <row r="289" spans="1:7">
      <c r="A289" s="177">
        <v>6111</v>
      </c>
      <c r="B289" s="233" t="s">
        <v>498</v>
      </c>
      <c r="C289" s="176" t="s">
        <v>124</v>
      </c>
      <c r="D289" s="176" t="s">
        <v>134</v>
      </c>
      <c r="E289" s="177">
        <v>5.4726148849999996</v>
      </c>
      <c r="F289" s="107">
        <f>IF(C289="MAT.",VLOOKUP(A289,INSUMOS_AUX!A:F,6,0),0)</f>
        <v>0</v>
      </c>
      <c r="G289" s="106">
        <f>IF(C289="M.O.",VLOOKUP(A289,INSUMOS_AUX!A:F,6,0),0)</f>
        <v>14.4</v>
      </c>
    </row>
    <row r="290" spans="1:7">
      <c r="A290" s="182"/>
      <c r="B290" s="230"/>
      <c r="C290" s="183"/>
      <c r="D290" s="183"/>
      <c r="E290" s="183"/>
      <c r="F290" s="183"/>
      <c r="G290" s="183"/>
    </row>
    <row r="291" spans="1:7">
      <c r="A291" s="179" t="s">
        <v>714</v>
      </c>
      <c r="B291" s="232" t="s">
        <v>715</v>
      </c>
      <c r="C291" s="180" t="s">
        <v>46</v>
      </c>
      <c r="D291" s="180" t="s">
        <v>58</v>
      </c>
      <c r="E291" s="181">
        <v>30.93</v>
      </c>
      <c r="F291" s="181">
        <f t="shared" ref="F291:G291" si="22">SUMPRODUCT($E292:$E298,F292:F298)</f>
        <v>17.797612000000001</v>
      </c>
      <c r="G291" s="181">
        <f t="shared" si="22"/>
        <v>35.272084608</v>
      </c>
    </row>
    <row r="292" spans="1:7" ht="21">
      <c r="A292" s="177">
        <v>37370</v>
      </c>
      <c r="B292" s="233" t="s">
        <v>494</v>
      </c>
      <c r="C292" s="176" t="s">
        <v>123</v>
      </c>
      <c r="D292" s="176" t="s">
        <v>134</v>
      </c>
      <c r="E292" s="177">
        <v>2.3986000000000001</v>
      </c>
      <c r="F292" s="107">
        <f>IF(C292="MAT.",VLOOKUP(A292,INSUMOS_AUX!A:F,6,0),0)</f>
        <v>3.32</v>
      </c>
      <c r="G292" s="106">
        <f>IF(C292="M.O.",VLOOKUP(A292,INSUMOS_AUX!A:F,6,0),0)</f>
        <v>0</v>
      </c>
    </row>
    <row r="293" spans="1:7" ht="21">
      <c r="A293" s="177">
        <v>37371</v>
      </c>
      <c r="B293" s="233" t="s">
        <v>495</v>
      </c>
      <c r="C293" s="176" t="s">
        <v>123</v>
      </c>
      <c r="D293" s="176" t="s">
        <v>134</v>
      </c>
      <c r="E293" s="177">
        <v>2.3986000000000001</v>
      </c>
      <c r="F293" s="107">
        <f>IF(C293="MAT.",VLOOKUP(A293,INSUMOS_AUX!A:F,6,0),0)</f>
        <v>0.59</v>
      </c>
      <c r="G293" s="106">
        <f>IF(C293="M.O.",VLOOKUP(A293,INSUMOS_AUX!A:F,6,0),0)</f>
        <v>0</v>
      </c>
    </row>
    <row r="294" spans="1:7" ht="21">
      <c r="A294" s="177">
        <v>37372</v>
      </c>
      <c r="B294" s="233" t="s">
        <v>496</v>
      </c>
      <c r="C294" s="176" t="s">
        <v>123</v>
      </c>
      <c r="D294" s="176" t="s">
        <v>134</v>
      </c>
      <c r="E294" s="177">
        <v>2.3986000000000001</v>
      </c>
      <c r="F294" s="107">
        <f>IF(C294="MAT.",VLOOKUP(A294,INSUMOS_AUX!A:F,6,0),0)</f>
        <v>1.43</v>
      </c>
      <c r="G294" s="106">
        <f>IF(C294="M.O.",VLOOKUP(A294,INSUMOS_AUX!A:F,6,0),0)</f>
        <v>0</v>
      </c>
    </row>
    <row r="295" spans="1:7" ht="21">
      <c r="A295" s="177">
        <v>37373</v>
      </c>
      <c r="B295" s="233" t="s">
        <v>497</v>
      </c>
      <c r="C295" s="176" t="s">
        <v>123</v>
      </c>
      <c r="D295" s="176" t="s">
        <v>134</v>
      </c>
      <c r="E295" s="177">
        <v>2.3986000000000001</v>
      </c>
      <c r="F295" s="107">
        <f>IF(C295="MAT.",VLOOKUP(A295,INSUMOS_AUX!A:F,6,0),0)</f>
        <v>0.08</v>
      </c>
      <c r="G295" s="106">
        <f>IF(C295="M.O.",VLOOKUP(A295,INSUMOS_AUX!A:F,6,0),0)</f>
        <v>0</v>
      </c>
    </row>
    <row r="296" spans="1:7" ht="21">
      <c r="A296" s="177">
        <v>43467</v>
      </c>
      <c r="B296" s="233" t="s">
        <v>142</v>
      </c>
      <c r="C296" s="176" t="s">
        <v>123</v>
      </c>
      <c r="D296" s="176" t="s">
        <v>134</v>
      </c>
      <c r="E296" s="177">
        <v>2.3986000000000001</v>
      </c>
      <c r="F296" s="107">
        <f>IF(C296="MAT.",VLOOKUP(A296,INSUMOS_AUX!A:F,6,0),0)</f>
        <v>0.61</v>
      </c>
      <c r="G296" s="106">
        <f>IF(C296="M.O.",VLOOKUP(A296,INSUMOS_AUX!A:F,6,0),0)</f>
        <v>0</v>
      </c>
    </row>
    <row r="297" spans="1:7" ht="21">
      <c r="A297" s="177">
        <v>43491</v>
      </c>
      <c r="B297" s="233" t="s">
        <v>145</v>
      </c>
      <c r="C297" s="176" t="s">
        <v>123</v>
      </c>
      <c r="D297" s="176" t="s">
        <v>134</v>
      </c>
      <c r="E297" s="177">
        <v>2.3986000000000001</v>
      </c>
      <c r="F297" s="107">
        <f>IF(C297="MAT.",VLOOKUP(A297,INSUMOS_AUX!A:F,6,0),0)</f>
        <v>1.39</v>
      </c>
      <c r="G297" s="106">
        <f>IF(C297="M.O.",VLOOKUP(A297,INSUMOS_AUX!A:F,6,0),0)</f>
        <v>0</v>
      </c>
    </row>
    <row r="298" spans="1:7">
      <c r="A298" s="177">
        <v>6111</v>
      </c>
      <c r="B298" s="233" t="s">
        <v>498</v>
      </c>
      <c r="C298" s="176" t="s">
        <v>124</v>
      </c>
      <c r="D298" s="176" t="s">
        <v>134</v>
      </c>
      <c r="E298" s="177">
        <v>2.44945032</v>
      </c>
      <c r="F298" s="107">
        <f>IF(C298="MAT.",VLOOKUP(A298,INSUMOS_AUX!A:F,6,0),0)</f>
        <v>0</v>
      </c>
      <c r="G298" s="106">
        <f>IF(C298="M.O.",VLOOKUP(A298,INSUMOS_AUX!A:F,6,0),0)</f>
        <v>14.4</v>
      </c>
    </row>
    <row r="299" spans="1:7">
      <c r="A299" s="182"/>
      <c r="B299" s="230"/>
      <c r="C299" s="183"/>
      <c r="D299" s="183"/>
      <c r="E299" s="183"/>
      <c r="F299" s="183"/>
      <c r="G299" s="183"/>
    </row>
    <row r="300" spans="1:7" ht="31.5">
      <c r="A300" s="179" t="s">
        <v>716</v>
      </c>
      <c r="B300" s="232" t="s">
        <v>571</v>
      </c>
      <c r="C300" s="180" t="s">
        <v>46</v>
      </c>
      <c r="D300" s="180" t="s">
        <v>63</v>
      </c>
      <c r="E300" s="181">
        <v>326</v>
      </c>
      <c r="F300" s="181">
        <f t="shared" ref="F300:G300" si="23">SUMPRODUCT($E301:$E311,F301:F311)</f>
        <v>11.695251000000001</v>
      </c>
      <c r="G300" s="181">
        <f t="shared" si="23"/>
        <v>4.5047750398200002</v>
      </c>
    </row>
    <row r="301" spans="1:7">
      <c r="A301" s="177">
        <v>32</v>
      </c>
      <c r="B301" s="233" t="s">
        <v>1251</v>
      </c>
      <c r="C301" s="176" t="s">
        <v>123</v>
      </c>
      <c r="D301" s="176" t="s">
        <v>63</v>
      </c>
      <c r="E301" s="177">
        <v>1.07</v>
      </c>
      <c r="F301" s="107">
        <f>IF(C301="MAT.",VLOOKUP(A301,INSUMOS_AUX!A:F,6,0),0)</f>
        <v>8.67</v>
      </c>
      <c r="G301" s="106">
        <f>IF(C301="M.O.",VLOOKUP(A301,INSUMOS_AUX!A:F,6,0),0)</f>
        <v>0</v>
      </c>
    </row>
    <row r="302" spans="1:7" ht="21">
      <c r="A302" s="177">
        <v>37370</v>
      </c>
      <c r="B302" s="233" t="s">
        <v>494</v>
      </c>
      <c r="C302" s="176" t="s">
        <v>123</v>
      </c>
      <c r="D302" s="176" t="s">
        <v>134</v>
      </c>
      <c r="E302" s="177">
        <v>0.21709999999999999</v>
      </c>
      <c r="F302" s="107">
        <f>IF(C302="MAT.",VLOOKUP(A302,INSUMOS_AUX!A:F,6,0),0)</f>
        <v>3.32</v>
      </c>
      <c r="G302" s="106">
        <f>IF(C302="M.O.",VLOOKUP(A302,INSUMOS_AUX!A:F,6,0),0)</f>
        <v>0</v>
      </c>
    </row>
    <row r="303" spans="1:7" ht="21">
      <c r="A303" s="177">
        <v>37371</v>
      </c>
      <c r="B303" s="233" t="s">
        <v>495</v>
      </c>
      <c r="C303" s="176" t="s">
        <v>123</v>
      </c>
      <c r="D303" s="176" t="s">
        <v>134</v>
      </c>
      <c r="E303" s="177">
        <v>0.21709999999999999</v>
      </c>
      <c r="F303" s="107">
        <f>IF(C303="MAT.",VLOOKUP(A303,INSUMOS_AUX!A:F,6,0),0)</f>
        <v>0.59</v>
      </c>
      <c r="G303" s="106">
        <f>IF(C303="M.O.",VLOOKUP(A303,INSUMOS_AUX!A:F,6,0),0)</f>
        <v>0</v>
      </c>
    </row>
    <row r="304" spans="1:7" ht="21">
      <c r="A304" s="177">
        <v>37372</v>
      </c>
      <c r="B304" s="233" t="s">
        <v>496</v>
      </c>
      <c r="C304" s="176" t="s">
        <v>123</v>
      </c>
      <c r="D304" s="176" t="s">
        <v>134</v>
      </c>
      <c r="E304" s="177">
        <v>0.21709999999999999</v>
      </c>
      <c r="F304" s="107">
        <f>IF(C304="MAT.",VLOOKUP(A304,INSUMOS_AUX!A:F,6,0),0)</f>
        <v>1.43</v>
      </c>
      <c r="G304" s="106">
        <f>IF(C304="M.O.",VLOOKUP(A304,INSUMOS_AUX!A:F,6,0),0)</f>
        <v>0</v>
      </c>
    </row>
    <row r="305" spans="1:13" ht="21">
      <c r="A305" s="177">
        <v>37373</v>
      </c>
      <c r="B305" s="233" t="s">
        <v>497</v>
      </c>
      <c r="C305" s="176" t="s">
        <v>123</v>
      </c>
      <c r="D305" s="176" t="s">
        <v>134</v>
      </c>
      <c r="E305" s="177">
        <v>0.21709999999999999</v>
      </c>
      <c r="F305" s="107">
        <f>IF(C305="MAT.",VLOOKUP(A305,INSUMOS_AUX!A:F,6,0),0)</f>
        <v>0.08</v>
      </c>
      <c r="G305" s="106">
        <f>IF(C305="M.O.",VLOOKUP(A305,INSUMOS_AUX!A:F,6,0),0)</f>
        <v>0</v>
      </c>
    </row>
    <row r="306" spans="1:13">
      <c r="A306" s="177">
        <v>378</v>
      </c>
      <c r="B306" s="233" t="s">
        <v>1252</v>
      </c>
      <c r="C306" s="176" t="s">
        <v>124</v>
      </c>
      <c r="D306" s="176" t="s">
        <v>134</v>
      </c>
      <c r="E306" s="177">
        <v>0.16386948000000001</v>
      </c>
      <c r="F306" s="107">
        <f>IF(C306="MAT.",VLOOKUP(A306,INSUMOS_AUX!A:F,6,0),0)</f>
        <v>0</v>
      </c>
      <c r="G306" s="106">
        <f>IF(C306="M.O.",VLOOKUP(A306,INSUMOS_AUX!A:F,6,0),0)</f>
        <v>22.48</v>
      </c>
    </row>
    <row r="307" spans="1:13" ht="31.5">
      <c r="A307" s="177">
        <v>39017</v>
      </c>
      <c r="B307" s="233" t="s">
        <v>1253</v>
      </c>
      <c r="C307" s="176" t="s">
        <v>123</v>
      </c>
      <c r="D307" s="176" t="s">
        <v>23</v>
      </c>
      <c r="E307" s="177">
        <v>0.64400000000000002</v>
      </c>
      <c r="F307" s="107">
        <f>IF(C307="MAT.",VLOOKUP(A307,INSUMOS_AUX!A:F,6,0),0)</f>
        <v>0.22</v>
      </c>
      <c r="G307" s="106">
        <f>IF(C307="M.O.",VLOOKUP(A307,INSUMOS_AUX!A:F,6,0),0)</f>
        <v>0</v>
      </c>
    </row>
    <row r="308" spans="1:13" ht="21">
      <c r="A308" s="177">
        <v>43132</v>
      </c>
      <c r="B308" s="233" t="s">
        <v>1254</v>
      </c>
      <c r="C308" s="176" t="s">
        <v>123</v>
      </c>
      <c r="D308" s="176" t="s">
        <v>63</v>
      </c>
      <c r="E308" s="177">
        <v>2.5000000000000001E-2</v>
      </c>
      <c r="F308" s="107">
        <f>IF(C308="MAT.",VLOOKUP(A308,INSUMOS_AUX!A:F,6,0),0)</f>
        <v>25.85</v>
      </c>
      <c r="G308" s="106">
        <f>IF(C308="M.O.",VLOOKUP(A308,INSUMOS_AUX!A:F,6,0),0)</f>
        <v>0</v>
      </c>
    </row>
    <row r="309" spans="1:13" ht="21">
      <c r="A309" s="177">
        <v>43465</v>
      </c>
      <c r="B309" s="233" t="s">
        <v>151</v>
      </c>
      <c r="C309" s="176" t="s">
        <v>123</v>
      </c>
      <c r="D309" s="176" t="s">
        <v>134</v>
      </c>
      <c r="E309" s="177">
        <v>0.21709999999999999</v>
      </c>
      <c r="F309" s="107">
        <f>IF(C309="MAT.",VLOOKUP(A309,INSUMOS_AUX!A:F,6,0),0)</f>
        <v>0.78</v>
      </c>
      <c r="G309" s="106">
        <f>IF(C309="M.O.",VLOOKUP(A309,INSUMOS_AUX!A:F,6,0),0)</f>
        <v>0</v>
      </c>
    </row>
    <row r="310" spans="1:13" ht="21">
      <c r="A310" s="177">
        <v>43489</v>
      </c>
      <c r="B310" s="233" t="s">
        <v>152</v>
      </c>
      <c r="C310" s="176" t="s">
        <v>123</v>
      </c>
      <c r="D310" s="176" t="s">
        <v>134</v>
      </c>
      <c r="E310" s="177">
        <v>0.21709999999999999</v>
      </c>
      <c r="F310" s="107">
        <f>IF(C310="MAT.",VLOOKUP(A310,INSUMOS_AUX!A:F,6,0),0)</f>
        <v>1.31</v>
      </c>
      <c r="G310" s="106">
        <f>IF(C310="M.O.",VLOOKUP(A310,INSUMOS_AUX!A:F,6,0),0)</f>
        <v>0</v>
      </c>
    </row>
    <row r="311" spans="1:13">
      <c r="A311" s="177">
        <v>6114</v>
      </c>
      <c r="B311" s="233" t="s">
        <v>1255</v>
      </c>
      <c r="C311" s="176" t="s">
        <v>124</v>
      </c>
      <c r="D311" s="176" t="s">
        <v>134</v>
      </c>
      <c r="E311" s="177">
        <v>5.5735854000000001E-2</v>
      </c>
      <c r="F311" s="107">
        <f>IF(C311="MAT.",VLOOKUP(A311,INSUMOS_AUX!A:F,6,0),0)</f>
        <v>0</v>
      </c>
      <c r="G311" s="106">
        <f>IF(C311="M.O.",VLOOKUP(A311,INSUMOS_AUX!A:F,6,0),0)</f>
        <v>14.73</v>
      </c>
    </row>
    <row r="312" spans="1:13">
      <c r="A312" s="182"/>
      <c r="B312" s="230"/>
      <c r="C312" s="183"/>
      <c r="D312" s="183"/>
      <c r="E312" s="183"/>
      <c r="F312" s="183"/>
      <c r="G312" s="183"/>
    </row>
    <row r="313" spans="1:13" ht="31.5">
      <c r="A313" s="179" t="s">
        <v>717</v>
      </c>
      <c r="B313" s="232" t="s">
        <v>572</v>
      </c>
      <c r="C313" s="180" t="s">
        <v>46</v>
      </c>
      <c r="D313" s="180" t="s">
        <v>63</v>
      </c>
      <c r="E313" s="181">
        <v>17</v>
      </c>
      <c r="F313" s="181">
        <f t="shared" ref="F313:G313" si="24">SUMPRODUCT($E314:$E324,F314:F324)</f>
        <v>11.636208000000002</v>
      </c>
      <c r="G313" s="181">
        <f t="shared" si="24"/>
        <v>3.3076386921600003</v>
      </c>
    </row>
    <row r="314" spans="1:13">
      <c r="A314" s="177">
        <v>33</v>
      </c>
      <c r="B314" s="233" t="s">
        <v>1256</v>
      </c>
      <c r="C314" s="176" t="s">
        <v>123</v>
      </c>
      <c r="D314" s="176" t="s">
        <v>63</v>
      </c>
      <c r="E314" s="177">
        <v>1.1100000000000001</v>
      </c>
      <c r="F314" s="107">
        <f>IF(C314="MAT.",VLOOKUP(A314,INSUMOS_AUX!A:F,6,0),0)</f>
        <v>8.7200000000000006</v>
      </c>
      <c r="G314" s="106">
        <f>IF(C314="M.O.",VLOOKUP(A314,INSUMOS_AUX!A:F,6,0),0)</f>
        <v>0</v>
      </c>
    </row>
    <row r="315" spans="1:13" ht="21">
      <c r="A315" s="177">
        <v>37370</v>
      </c>
      <c r="B315" s="233" t="s">
        <v>494</v>
      </c>
      <c r="C315" s="176" t="s">
        <v>123</v>
      </c>
      <c r="D315" s="176" t="s">
        <v>134</v>
      </c>
      <c r="E315" s="177">
        <v>0.1598</v>
      </c>
      <c r="F315" s="107">
        <f>IF(C315="MAT.",VLOOKUP(A315,INSUMOS_AUX!A:F,6,0),0)</f>
        <v>3.32</v>
      </c>
      <c r="G315" s="106">
        <f>IF(C315="M.O.",VLOOKUP(A315,INSUMOS_AUX!A:F,6,0),0)</f>
        <v>0</v>
      </c>
    </row>
    <row r="316" spans="1:13" ht="21">
      <c r="A316" s="177">
        <v>37371</v>
      </c>
      <c r="B316" s="233" t="s">
        <v>495</v>
      </c>
      <c r="C316" s="176" t="s">
        <v>123</v>
      </c>
      <c r="D316" s="176" t="s">
        <v>134</v>
      </c>
      <c r="E316" s="177">
        <v>0.1598</v>
      </c>
      <c r="F316" s="107">
        <f>IF(C316="MAT.",VLOOKUP(A316,INSUMOS_AUX!A:F,6,0),0)</f>
        <v>0.59</v>
      </c>
      <c r="G316" s="106">
        <f>IF(C316="M.O.",VLOOKUP(A316,INSUMOS_AUX!A:F,6,0),0)</f>
        <v>0</v>
      </c>
    </row>
    <row r="317" spans="1:13" ht="21">
      <c r="A317" s="177">
        <v>37372</v>
      </c>
      <c r="B317" s="233" t="s">
        <v>496</v>
      </c>
      <c r="C317" s="176" t="s">
        <v>123</v>
      </c>
      <c r="D317" s="176" t="s">
        <v>134</v>
      </c>
      <c r="E317" s="177">
        <v>0.1598</v>
      </c>
      <c r="F317" s="107">
        <f>IF(C317="MAT.",VLOOKUP(A317,INSUMOS_AUX!A:F,6,0),0)</f>
        <v>1.43</v>
      </c>
      <c r="G317" s="106">
        <f>IF(C317="M.O.",VLOOKUP(A317,INSUMOS_AUX!A:F,6,0),0)</f>
        <v>0</v>
      </c>
    </row>
    <row r="318" spans="1:13" ht="21">
      <c r="A318" s="177">
        <v>37373</v>
      </c>
      <c r="B318" s="233" t="s">
        <v>497</v>
      </c>
      <c r="C318" s="176" t="s">
        <v>123</v>
      </c>
      <c r="D318" s="176" t="s">
        <v>134</v>
      </c>
      <c r="E318" s="177">
        <v>0.1598</v>
      </c>
      <c r="F318" s="107">
        <f>IF(C318="MAT.",VLOOKUP(A318,INSUMOS_AUX!A:F,6,0),0)</f>
        <v>0.08</v>
      </c>
      <c r="G318" s="106">
        <f>IF(C318="M.O.",VLOOKUP(A318,INSUMOS_AUX!A:F,6,0),0)</f>
        <v>0</v>
      </c>
    </row>
    <row r="319" spans="1:13">
      <c r="A319" s="177">
        <v>378</v>
      </c>
      <c r="B319" s="233" t="s">
        <v>1252</v>
      </c>
      <c r="C319" s="176" t="s">
        <v>124</v>
      </c>
      <c r="D319" s="176" t="s">
        <v>134</v>
      </c>
      <c r="E319" s="177">
        <v>0.119564028</v>
      </c>
      <c r="F319" s="107">
        <f>IF(C319="MAT.",VLOOKUP(A319,INSUMOS_AUX!A:F,6,0),0)</f>
        <v>0</v>
      </c>
      <c r="G319" s="106">
        <f>IF(C319="M.O.",VLOOKUP(A319,INSUMOS_AUX!A:F,6,0),0)</f>
        <v>22.48</v>
      </c>
      <c r="L319">
        <v>98</v>
      </c>
      <c r="M319">
        <v>36</v>
      </c>
    </row>
    <row r="320" spans="1:13" ht="31.5">
      <c r="A320" s="177">
        <v>39017</v>
      </c>
      <c r="B320" s="233" t="s">
        <v>1253</v>
      </c>
      <c r="C320" s="176" t="s">
        <v>123</v>
      </c>
      <c r="D320" s="176" t="s">
        <v>23</v>
      </c>
      <c r="E320" s="177">
        <v>0.503</v>
      </c>
      <c r="F320" s="107">
        <f>IF(C320="MAT.",VLOOKUP(A320,INSUMOS_AUX!A:F,6,0),0)</f>
        <v>0.22</v>
      </c>
      <c r="G320" s="106">
        <f>IF(C320="M.O.",VLOOKUP(A320,INSUMOS_AUX!A:F,6,0),0)</f>
        <v>0</v>
      </c>
      <c r="L320">
        <v>1</v>
      </c>
      <c r="M320">
        <f>M319/L319</f>
        <v>0.36734693877551022</v>
      </c>
    </row>
    <row r="321" spans="1:7" ht="21">
      <c r="A321" s="177">
        <v>43132</v>
      </c>
      <c r="B321" s="233" t="s">
        <v>1254</v>
      </c>
      <c r="C321" s="176" t="s">
        <v>123</v>
      </c>
      <c r="D321" s="176" t="s">
        <v>63</v>
      </c>
      <c r="E321" s="177">
        <v>2.5000000000000001E-2</v>
      </c>
      <c r="F321" s="107">
        <f>IF(C321="MAT.",VLOOKUP(A321,INSUMOS_AUX!A:F,6,0),0)</f>
        <v>25.85</v>
      </c>
      <c r="G321" s="106">
        <f>IF(C321="M.O.",VLOOKUP(A321,INSUMOS_AUX!A:F,6,0),0)</f>
        <v>0</v>
      </c>
    </row>
    <row r="322" spans="1:7" ht="21">
      <c r="A322" s="177">
        <v>43465</v>
      </c>
      <c r="B322" s="233" t="s">
        <v>151</v>
      </c>
      <c r="C322" s="176" t="s">
        <v>123</v>
      </c>
      <c r="D322" s="176" t="s">
        <v>134</v>
      </c>
      <c r="E322" s="177">
        <v>0.1598</v>
      </c>
      <c r="F322" s="107">
        <f>IF(C322="MAT.",VLOOKUP(A322,INSUMOS_AUX!A:F,6,0),0)</f>
        <v>0.78</v>
      </c>
      <c r="G322" s="106">
        <f>IF(C322="M.O.",VLOOKUP(A322,INSUMOS_AUX!A:F,6,0),0)</f>
        <v>0</v>
      </c>
    </row>
    <row r="323" spans="1:7" ht="21">
      <c r="A323" s="177">
        <v>43489</v>
      </c>
      <c r="B323" s="233" t="s">
        <v>152</v>
      </c>
      <c r="C323" s="176" t="s">
        <v>123</v>
      </c>
      <c r="D323" s="176" t="s">
        <v>134</v>
      </c>
      <c r="E323" s="177">
        <v>0.1598</v>
      </c>
      <c r="F323" s="107">
        <f>IF(C323="MAT.",VLOOKUP(A323,INSUMOS_AUX!A:F,6,0),0)</f>
        <v>1.31</v>
      </c>
      <c r="G323" s="106">
        <f>IF(C323="M.O.",VLOOKUP(A323,INSUMOS_AUX!A:F,6,0),0)</f>
        <v>0</v>
      </c>
    </row>
    <row r="324" spans="1:7">
      <c r="A324" s="177">
        <v>6114</v>
      </c>
      <c r="B324" s="233" t="s">
        <v>1255</v>
      </c>
      <c r="C324" s="176" t="s">
        <v>124</v>
      </c>
      <c r="D324" s="176" t="s">
        <v>134</v>
      </c>
      <c r="E324" s="177">
        <v>4.2080064E-2</v>
      </c>
      <c r="F324" s="107">
        <f>IF(C324="MAT.",VLOOKUP(A324,INSUMOS_AUX!A:F,6,0),0)</f>
        <v>0</v>
      </c>
      <c r="G324" s="106">
        <f>IF(C324="M.O.",VLOOKUP(A324,INSUMOS_AUX!A:F,6,0),0)</f>
        <v>14.73</v>
      </c>
    </row>
    <row r="325" spans="1:7">
      <c r="A325" s="182"/>
      <c r="B325" s="230"/>
      <c r="C325" s="183"/>
      <c r="D325" s="183"/>
      <c r="E325" s="183"/>
      <c r="F325" s="183"/>
      <c r="G325" s="183"/>
    </row>
    <row r="326" spans="1:7">
      <c r="A326" s="178" t="s">
        <v>1257</v>
      </c>
      <c r="B326" s="231" t="s">
        <v>718</v>
      </c>
      <c r="C326" s="184"/>
      <c r="D326" s="184"/>
      <c r="E326" s="184"/>
      <c r="F326" s="184"/>
      <c r="G326" s="184"/>
    </row>
    <row r="327" spans="1:7">
      <c r="A327" s="182"/>
      <c r="B327" s="230"/>
      <c r="C327" s="183"/>
      <c r="D327" s="183"/>
      <c r="E327" s="183"/>
      <c r="F327" s="183"/>
      <c r="G327" s="183"/>
    </row>
    <row r="328" spans="1:7" ht="31.5">
      <c r="A328" s="179" t="s">
        <v>719</v>
      </c>
      <c r="B328" s="232" t="s">
        <v>655</v>
      </c>
      <c r="C328" s="180" t="s">
        <v>46</v>
      </c>
      <c r="D328" s="180" t="s">
        <v>58</v>
      </c>
      <c r="E328" s="181">
        <v>29.99</v>
      </c>
      <c r="F328" s="181">
        <f t="shared" ref="F328:G328" si="25">SUMPRODUCT($E329:$E343,F329:F343)</f>
        <v>39.613600444189991</v>
      </c>
      <c r="G328" s="181">
        <f t="shared" si="25"/>
        <v>15.161977862400002</v>
      </c>
    </row>
    <row r="329" spans="1:7" ht="21">
      <c r="A329" s="177">
        <v>37370</v>
      </c>
      <c r="B329" s="233" t="s">
        <v>494</v>
      </c>
      <c r="C329" s="176" t="s">
        <v>123</v>
      </c>
      <c r="D329" s="176" t="s">
        <v>134</v>
      </c>
      <c r="E329" s="177">
        <v>0.71399999999999997</v>
      </c>
      <c r="F329" s="107">
        <f>IF(C329="MAT.",VLOOKUP(A329,INSUMOS_AUX!A:F,6,0),0)</f>
        <v>3.32</v>
      </c>
      <c r="G329" s="106">
        <f>IF(C329="M.O.",VLOOKUP(A329,INSUMOS_AUX!A:F,6,0),0)</f>
        <v>0</v>
      </c>
    </row>
    <row r="330" spans="1:7" ht="21">
      <c r="A330" s="177">
        <v>37371</v>
      </c>
      <c r="B330" s="233" t="s">
        <v>495</v>
      </c>
      <c r="C330" s="176" t="s">
        <v>123</v>
      </c>
      <c r="D330" s="176" t="s">
        <v>134</v>
      </c>
      <c r="E330" s="177">
        <v>0.71399999999999997</v>
      </c>
      <c r="F330" s="107">
        <f>IF(C330="MAT.",VLOOKUP(A330,INSUMOS_AUX!A:F,6,0),0)</f>
        <v>0.59</v>
      </c>
      <c r="G330" s="106">
        <f>IF(C330="M.O.",VLOOKUP(A330,INSUMOS_AUX!A:F,6,0),0)</f>
        <v>0</v>
      </c>
    </row>
    <row r="331" spans="1:7" ht="21">
      <c r="A331" s="177">
        <v>37372</v>
      </c>
      <c r="B331" s="233" t="s">
        <v>496</v>
      </c>
      <c r="C331" s="176" t="s">
        <v>123</v>
      </c>
      <c r="D331" s="176" t="s">
        <v>134</v>
      </c>
      <c r="E331" s="177">
        <v>0.71399999999999997</v>
      </c>
      <c r="F331" s="107">
        <f>IF(C331="MAT.",VLOOKUP(A331,INSUMOS_AUX!A:F,6,0),0)</f>
        <v>1.43</v>
      </c>
      <c r="G331" s="106">
        <f>IF(C331="M.O.",VLOOKUP(A331,INSUMOS_AUX!A:F,6,0),0)</f>
        <v>0</v>
      </c>
    </row>
    <row r="332" spans="1:7" ht="21">
      <c r="A332" s="177">
        <v>37373</v>
      </c>
      <c r="B332" s="233" t="s">
        <v>497</v>
      </c>
      <c r="C332" s="176" t="s">
        <v>123</v>
      </c>
      <c r="D332" s="176" t="s">
        <v>134</v>
      </c>
      <c r="E332" s="177">
        <v>0.71399999999999997</v>
      </c>
      <c r="F332" s="107">
        <f>IF(C332="MAT.",VLOOKUP(A332,INSUMOS_AUX!A:F,6,0),0)</f>
        <v>0.08</v>
      </c>
      <c r="G332" s="106">
        <f>IF(C332="M.O.",VLOOKUP(A332,INSUMOS_AUX!A:F,6,0),0)</f>
        <v>0</v>
      </c>
    </row>
    <row r="333" spans="1:7" ht="21">
      <c r="A333" s="177">
        <v>37520</v>
      </c>
      <c r="B333" s="233" t="s">
        <v>1258</v>
      </c>
      <c r="C333" s="176" t="s">
        <v>123</v>
      </c>
      <c r="D333" s="176" t="s">
        <v>23</v>
      </c>
      <c r="E333" s="177">
        <v>5.7793E-5</v>
      </c>
      <c r="F333" s="107">
        <f>IF(C333="MAT.",VLOOKUP(A333,INSUMOS_AUX!A:F,6,0),0)</f>
        <v>504732.83</v>
      </c>
      <c r="G333" s="106">
        <f>IF(C333="M.O.",VLOOKUP(A333,INSUMOS_AUX!A:F,6,0),0)</f>
        <v>0</v>
      </c>
    </row>
    <row r="334" spans="1:7">
      <c r="A334" s="177">
        <v>4221</v>
      </c>
      <c r="B334" s="233" t="s">
        <v>336</v>
      </c>
      <c r="C334" s="176" t="s">
        <v>123</v>
      </c>
      <c r="D334" s="176" t="s">
        <v>168</v>
      </c>
      <c r="E334" s="177">
        <v>0.95448</v>
      </c>
      <c r="F334" s="107">
        <f>IF(C334="MAT.",VLOOKUP(A334,INSUMOS_AUX!A:F,6,0),0)</f>
        <v>5.95</v>
      </c>
      <c r="G334" s="106">
        <f>IF(C334="M.O.",VLOOKUP(A334,INSUMOS_AUX!A:F,6,0),0)</f>
        <v>0</v>
      </c>
    </row>
    <row r="335" spans="1:7">
      <c r="A335" s="177">
        <v>4234</v>
      </c>
      <c r="B335" s="233" t="s">
        <v>1240</v>
      </c>
      <c r="C335" s="176" t="s">
        <v>124</v>
      </c>
      <c r="D335" s="176" t="s">
        <v>134</v>
      </c>
      <c r="E335" s="177">
        <v>0.49767768000000001</v>
      </c>
      <c r="F335" s="107">
        <f>IF(C335="MAT.",VLOOKUP(A335,INSUMOS_AUX!A:F,6,0),0)</f>
        <v>0</v>
      </c>
      <c r="G335" s="106">
        <f>IF(C335="M.O.",VLOOKUP(A335,INSUMOS_AUX!A:F,6,0),0)</f>
        <v>22.48</v>
      </c>
    </row>
    <row r="336" spans="1:7" ht="21">
      <c r="A336" s="177">
        <v>43464</v>
      </c>
      <c r="B336" s="233" t="s">
        <v>141</v>
      </c>
      <c r="C336" s="176" t="s">
        <v>123</v>
      </c>
      <c r="D336" s="176" t="s">
        <v>134</v>
      </c>
      <c r="E336" s="177">
        <v>0.49199999999999999</v>
      </c>
      <c r="F336" s="107">
        <f>IF(C336="MAT.",VLOOKUP(A336,INSUMOS_AUX!A:F,6,0),0)</f>
        <v>0.01</v>
      </c>
      <c r="G336" s="106">
        <f>IF(C336="M.O.",VLOOKUP(A336,INSUMOS_AUX!A:F,6,0),0)</f>
        <v>0</v>
      </c>
    </row>
    <row r="337" spans="1:7" ht="21">
      <c r="A337" s="177">
        <v>43465</v>
      </c>
      <c r="B337" s="233" t="s">
        <v>151</v>
      </c>
      <c r="C337" s="176" t="s">
        <v>123</v>
      </c>
      <c r="D337" s="176" t="s">
        <v>134</v>
      </c>
      <c r="E337" s="177">
        <v>8.5999999999999993E-2</v>
      </c>
      <c r="F337" s="107">
        <f>IF(C337="MAT.",VLOOKUP(A337,INSUMOS_AUX!A:F,6,0),0)</f>
        <v>0.78</v>
      </c>
      <c r="G337" s="106">
        <f>IF(C337="M.O.",VLOOKUP(A337,INSUMOS_AUX!A:F,6,0),0)</f>
        <v>0</v>
      </c>
    </row>
    <row r="338" spans="1:7" ht="21">
      <c r="A338" s="177">
        <v>43467</v>
      </c>
      <c r="B338" s="233" t="s">
        <v>142</v>
      </c>
      <c r="C338" s="176" t="s">
        <v>123</v>
      </c>
      <c r="D338" s="176" t="s">
        <v>134</v>
      </c>
      <c r="E338" s="177">
        <v>0.13600000000000001</v>
      </c>
      <c r="F338" s="107">
        <f>IF(C338="MAT.",VLOOKUP(A338,INSUMOS_AUX!A:F,6,0),0)</f>
        <v>0.61</v>
      </c>
      <c r="G338" s="106">
        <f>IF(C338="M.O.",VLOOKUP(A338,INSUMOS_AUX!A:F,6,0),0)</f>
        <v>0</v>
      </c>
    </row>
    <row r="339" spans="1:7" ht="21">
      <c r="A339" s="177">
        <v>43488</v>
      </c>
      <c r="B339" s="233" t="s">
        <v>144</v>
      </c>
      <c r="C339" s="176" t="s">
        <v>123</v>
      </c>
      <c r="D339" s="176" t="s">
        <v>134</v>
      </c>
      <c r="E339" s="177">
        <v>0.49199999999999999</v>
      </c>
      <c r="F339" s="107">
        <f>IF(C339="MAT.",VLOOKUP(A339,INSUMOS_AUX!A:F,6,0),0)</f>
        <v>0.89</v>
      </c>
      <c r="G339" s="106">
        <f>IF(C339="M.O.",VLOOKUP(A339,INSUMOS_AUX!A:F,6,0),0)</f>
        <v>0</v>
      </c>
    </row>
    <row r="340" spans="1:7" ht="21">
      <c r="A340" s="177">
        <v>43489</v>
      </c>
      <c r="B340" s="233" t="s">
        <v>152</v>
      </c>
      <c r="C340" s="176" t="s">
        <v>123</v>
      </c>
      <c r="D340" s="176" t="s">
        <v>134</v>
      </c>
      <c r="E340" s="177">
        <v>8.5999999999999993E-2</v>
      </c>
      <c r="F340" s="107">
        <f>IF(C340="MAT.",VLOOKUP(A340,INSUMOS_AUX!A:F,6,0),0)</f>
        <v>1.31</v>
      </c>
      <c r="G340" s="106">
        <f>IF(C340="M.O.",VLOOKUP(A340,INSUMOS_AUX!A:F,6,0),0)</f>
        <v>0</v>
      </c>
    </row>
    <row r="341" spans="1:7" ht="21">
      <c r="A341" s="177">
        <v>43491</v>
      </c>
      <c r="B341" s="233" t="s">
        <v>145</v>
      </c>
      <c r="C341" s="176" t="s">
        <v>123</v>
      </c>
      <c r="D341" s="176" t="s">
        <v>134</v>
      </c>
      <c r="E341" s="177">
        <v>0.13600000000000001</v>
      </c>
      <c r="F341" s="107">
        <f>IF(C341="MAT.",VLOOKUP(A341,INSUMOS_AUX!A:F,6,0),0)</f>
        <v>1.39</v>
      </c>
      <c r="G341" s="106">
        <f>IF(C341="M.O.",VLOOKUP(A341,INSUMOS_AUX!A:F,6,0),0)</f>
        <v>0</v>
      </c>
    </row>
    <row r="342" spans="1:7">
      <c r="A342" s="177">
        <v>4750</v>
      </c>
      <c r="B342" s="233" t="s">
        <v>153</v>
      </c>
      <c r="C342" s="176" t="s">
        <v>124</v>
      </c>
      <c r="D342" s="176" t="s">
        <v>134</v>
      </c>
      <c r="E342" s="177">
        <v>8.7823200000000004E-2</v>
      </c>
      <c r="F342" s="107">
        <f>IF(C342="MAT.",VLOOKUP(A342,INSUMOS_AUX!A:F,6,0),0)</f>
        <v>0</v>
      </c>
      <c r="G342" s="106">
        <f>IF(C342="M.O.",VLOOKUP(A342,INSUMOS_AUX!A:F,6,0),0)</f>
        <v>22.48</v>
      </c>
    </row>
    <row r="343" spans="1:7">
      <c r="A343" s="177">
        <v>6111</v>
      </c>
      <c r="B343" s="233" t="s">
        <v>498</v>
      </c>
      <c r="C343" s="176" t="s">
        <v>124</v>
      </c>
      <c r="D343" s="176" t="s">
        <v>134</v>
      </c>
      <c r="E343" s="177">
        <v>0.13888320000000001</v>
      </c>
      <c r="F343" s="107">
        <f>IF(C343="MAT.",VLOOKUP(A343,INSUMOS_AUX!A:F,6,0),0)</f>
        <v>0</v>
      </c>
      <c r="G343" s="106">
        <f>IF(C343="M.O.",VLOOKUP(A343,INSUMOS_AUX!A:F,6,0),0)</f>
        <v>14.4</v>
      </c>
    </row>
    <row r="344" spans="1:7">
      <c r="A344" s="182"/>
      <c r="B344" s="230"/>
      <c r="C344" s="183"/>
      <c r="D344" s="183"/>
      <c r="E344" s="183"/>
      <c r="F344" s="183"/>
      <c r="G344" s="183"/>
    </row>
    <row r="345" spans="1:7" ht="31.5">
      <c r="A345" s="179" t="s">
        <v>720</v>
      </c>
      <c r="B345" s="232" t="s">
        <v>554</v>
      </c>
      <c r="C345" s="180" t="s">
        <v>46</v>
      </c>
      <c r="D345" s="180" t="s">
        <v>53</v>
      </c>
      <c r="E345" s="181">
        <v>41.6</v>
      </c>
      <c r="F345" s="181">
        <f t="shared" ref="F345:G345" si="26">SUMPRODUCT($E346:$E364,F346:F364)</f>
        <v>45.339691912879999</v>
      </c>
      <c r="G345" s="181">
        <f t="shared" si="26"/>
        <v>40.021965520199998</v>
      </c>
    </row>
    <row r="346" spans="1:7">
      <c r="A346" s="177">
        <v>1213</v>
      </c>
      <c r="B346" s="233" t="s">
        <v>133</v>
      </c>
      <c r="C346" s="176" t="s">
        <v>124</v>
      </c>
      <c r="D346" s="176" t="s">
        <v>134</v>
      </c>
      <c r="E346" s="177">
        <v>1.34939436</v>
      </c>
      <c r="F346" s="107">
        <f>IF(C346="MAT.",VLOOKUP(A346,INSUMOS_AUX!A:F,6,0),0)</f>
        <v>0</v>
      </c>
      <c r="G346" s="106">
        <f>IF(C346="M.O.",VLOOKUP(A346,INSUMOS_AUX!A:F,6,0),0)</f>
        <v>22.48</v>
      </c>
    </row>
    <row r="347" spans="1:7" ht="21">
      <c r="A347" s="177">
        <v>14618</v>
      </c>
      <c r="B347" s="233" t="s">
        <v>353</v>
      </c>
      <c r="C347" s="176" t="s">
        <v>123</v>
      </c>
      <c r="D347" s="176" t="s">
        <v>23</v>
      </c>
      <c r="E347" s="177">
        <v>5.3240000000000002E-6</v>
      </c>
      <c r="F347" s="107">
        <f>IF(C347="MAT.",VLOOKUP(A347,INSUMOS_AUX!A:F,6,0),0)</f>
        <v>1313.62</v>
      </c>
      <c r="G347" s="106">
        <f>IF(C347="M.O.",VLOOKUP(A347,INSUMOS_AUX!A:F,6,0),0)</f>
        <v>0</v>
      </c>
    </row>
    <row r="348" spans="1:7" ht="21">
      <c r="A348" s="177">
        <v>2692</v>
      </c>
      <c r="B348" s="233" t="s">
        <v>1242</v>
      </c>
      <c r="C348" s="176" t="s">
        <v>123</v>
      </c>
      <c r="D348" s="176" t="s">
        <v>168</v>
      </c>
      <c r="E348" s="177">
        <v>1.67E-2</v>
      </c>
      <c r="F348" s="107">
        <f>IF(C348="MAT.",VLOOKUP(A348,INSUMOS_AUX!A:F,6,0),0)</f>
        <v>7.15</v>
      </c>
      <c r="G348" s="106">
        <f>IF(C348="M.O.",VLOOKUP(A348,INSUMOS_AUX!A:F,6,0),0)</f>
        <v>0</v>
      </c>
    </row>
    <row r="349" spans="1:7">
      <c r="A349" s="177">
        <v>2705</v>
      </c>
      <c r="B349" s="233" t="s">
        <v>136</v>
      </c>
      <c r="C349" s="176" t="s">
        <v>123</v>
      </c>
      <c r="D349" s="176" t="s">
        <v>137</v>
      </c>
      <c r="E349" s="177">
        <v>1.4959999999999999E-2</v>
      </c>
      <c r="F349" s="107">
        <f>IF(C349="MAT.",VLOOKUP(A349,INSUMOS_AUX!A:F,6,0),0)</f>
        <v>0.92</v>
      </c>
      <c r="G349" s="106">
        <f>IF(C349="M.O.",VLOOKUP(A349,INSUMOS_AUX!A:F,6,0),0)</f>
        <v>0</v>
      </c>
    </row>
    <row r="350" spans="1:7" ht="21">
      <c r="A350" s="177">
        <v>37370</v>
      </c>
      <c r="B350" s="233" t="s">
        <v>494</v>
      </c>
      <c r="C350" s="176" t="s">
        <v>123</v>
      </c>
      <c r="D350" s="176" t="s">
        <v>134</v>
      </c>
      <c r="E350" s="177">
        <v>1.9770000000000001</v>
      </c>
      <c r="F350" s="107">
        <f>IF(C350="MAT.",VLOOKUP(A350,INSUMOS_AUX!A:F,6,0),0)</f>
        <v>3.32</v>
      </c>
      <c r="G350" s="106">
        <f>IF(C350="M.O.",VLOOKUP(A350,INSUMOS_AUX!A:F,6,0),0)</f>
        <v>0</v>
      </c>
    </row>
    <row r="351" spans="1:7" ht="21">
      <c r="A351" s="177">
        <v>37371</v>
      </c>
      <c r="B351" s="233" t="s">
        <v>495</v>
      </c>
      <c r="C351" s="176" t="s">
        <v>123</v>
      </c>
      <c r="D351" s="176" t="s">
        <v>134</v>
      </c>
      <c r="E351" s="177">
        <v>1.9770000000000001</v>
      </c>
      <c r="F351" s="107">
        <f>IF(C351="MAT.",VLOOKUP(A351,INSUMOS_AUX!A:F,6,0),0)</f>
        <v>0.59</v>
      </c>
      <c r="G351" s="106">
        <f>IF(C351="M.O.",VLOOKUP(A351,INSUMOS_AUX!A:F,6,0),0)</f>
        <v>0</v>
      </c>
    </row>
    <row r="352" spans="1:7" ht="21">
      <c r="A352" s="177">
        <v>37372</v>
      </c>
      <c r="B352" s="233" t="s">
        <v>496</v>
      </c>
      <c r="C352" s="176" t="s">
        <v>123</v>
      </c>
      <c r="D352" s="176" t="s">
        <v>134</v>
      </c>
      <c r="E352" s="177">
        <v>1.9770000000000001</v>
      </c>
      <c r="F352" s="107">
        <f>IF(C352="MAT.",VLOOKUP(A352,INSUMOS_AUX!A:F,6,0),0)</f>
        <v>1.43</v>
      </c>
      <c r="G352" s="106">
        <f>IF(C352="M.O.",VLOOKUP(A352,INSUMOS_AUX!A:F,6,0),0)</f>
        <v>0</v>
      </c>
    </row>
    <row r="353" spans="1:7" ht="21">
      <c r="A353" s="177">
        <v>37373</v>
      </c>
      <c r="B353" s="233" t="s">
        <v>497</v>
      </c>
      <c r="C353" s="176" t="s">
        <v>123</v>
      </c>
      <c r="D353" s="176" t="s">
        <v>134</v>
      </c>
      <c r="E353" s="177">
        <v>1.9770000000000001</v>
      </c>
      <c r="F353" s="107">
        <f>IF(C353="MAT.",VLOOKUP(A353,INSUMOS_AUX!A:F,6,0),0)</f>
        <v>0.08</v>
      </c>
      <c r="G353" s="106">
        <f>IF(C353="M.O.",VLOOKUP(A353,INSUMOS_AUX!A:F,6,0),0)</f>
        <v>0</v>
      </c>
    </row>
    <row r="354" spans="1:7">
      <c r="A354" s="177">
        <v>40304</v>
      </c>
      <c r="B354" s="233" t="s">
        <v>1243</v>
      </c>
      <c r="C354" s="176" t="s">
        <v>123</v>
      </c>
      <c r="D354" s="176" t="s">
        <v>63</v>
      </c>
      <c r="E354" s="177">
        <v>2.9000000000000001E-2</v>
      </c>
      <c r="F354" s="107">
        <f>IF(C354="MAT.",VLOOKUP(A354,INSUMOS_AUX!A:F,6,0),0)</f>
        <v>25.11</v>
      </c>
      <c r="G354" s="106">
        <f>IF(C354="M.O.",VLOOKUP(A354,INSUMOS_AUX!A:F,6,0),0)</f>
        <v>0</v>
      </c>
    </row>
    <row r="355" spans="1:7">
      <c r="A355" s="177">
        <v>4230</v>
      </c>
      <c r="B355" s="233" t="s">
        <v>502</v>
      </c>
      <c r="C355" s="176" t="s">
        <v>124</v>
      </c>
      <c r="D355" s="176" t="s">
        <v>134</v>
      </c>
      <c r="E355" s="177">
        <v>5.5634700000000002E-2</v>
      </c>
      <c r="F355" s="107">
        <f>IF(C355="MAT.",VLOOKUP(A355,INSUMOS_AUX!A:F,6,0),0)</f>
        <v>0</v>
      </c>
      <c r="G355" s="106">
        <f>IF(C355="M.O.",VLOOKUP(A355,INSUMOS_AUX!A:F,6,0),0)</f>
        <v>16.149999999999999</v>
      </c>
    </row>
    <row r="356" spans="1:7" ht="21">
      <c r="A356" s="177">
        <v>43459</v>
      </c>
      <c r="B356" s="233" t="s">
        <v>140</v>
      </c>
      <c r="C356" s="176" t="s">
        <v>123</v>
      </c>
      <c r="D356" s="176" t="s">
        <v>134</v>
      </c>
      <c r="E356" s="177">
        <v>1.9219999999999999</v>
      </c>
      <c r="F356" s="107">
        <f>IF(C356="MAT.",VLOOKUP(A356,INSUMOS_AUX!A:F,6,0),0)</f>
        <v>0.44</v>
      </c>
      <c r="G356" s="106">
        <f>IF(C356="M.O.",VLOOKUP(A356,INSUMOS_AUX!A:F,6,0),0)</f>
        <v>0</v>
      </c>
    </row>
    <row r="357" spans="1:7" ht="21">
      <c r="A357" s="177">
        <v>43464</v>
      </c>
      <c r="B357" s="233" t="s">
        <v>141</v>
      </c>
      <c r="C357" s="176" t="s">
        <v>123</v>
      </c>
      <c r="D357" s="176" t="s">
        <v>134</v>
      </c>
      <c r="E357" s="177">
        <v>5.5E-2</v>
      </c>
      <c r="F357" s="107">
        <f>IF(C357="MAT.",VLOOKUP(A357,INSUMOS_AUX!A:F,6,0),0)</f>
        <v>0.01</v>
      </c>
      <c r="G357" s="106">
        <f>IF(C357="M.O.",VLOOKUP(A357,INSUMOS_AUX!A:F,6,0),0)</f>
        <v>0</v>
      </c>
    </row>
    <row r="358" spans="1:7" ht="21">
      <c r="A358" s="177">
        <v>43483</v>
      </c>
      <c r="B358" s="233" t="s">
        <v>143</v>
      </c>
      <c r="C358" s="176" t="s">
        <v>123</v>
      </c>
      <c r="D358" s="176" t="s">
        <v>134</v>
      </c>
      <c r="E358" s="177">
        <v>1.9219999999999999</v>
      </c>
      <c r="F358" s="107">
        <f>IF(C358="MAT.",VLOOKUP(A358,INSUMOS_AUX!A:F,6,0),0)</f>
        <v>1.43</v>
      </c>
      <c r="G358" s="106">
        <f>IF(C358="M.O.",VLOOKUP(A358,INSUMOS_AUX!A:F,6,0),0)</f>
        <v>0</v>
      </c>
    </row>
    <row r="359" spans="1:7" ht="21">
      <c r="A359" s="177">
        <v>43488</v>
      </c>
      <c r="B359" s="233" t="s">
        <v>144</v>
      </c>
      <c r="C359" s="176" t="s">
        <v>123</v>
      </c>
      <c r="D359" s="176" t="s">
        <v>134</v>
      </c>
      <c r="E359" s="177">
        <v>5.5E-2</v>
      </c>
      <c r="F359" s="107">
        <f>IF(C359="MAT.",VLOOKUP(A359,INSUMOS_AUX!A:F,6,0),0)</f>
        <v>0.89</v>
      </c>
      <c r="G359" s="106">
        <f>IF(C359="M.O.",VLOOKUP(A359,INSUMOS_AUX!A:F,6,0),0)</f>
        <v>0</v>
      </c>
    </row>
    <row r="360" spans="1:7" ht="21">
      <c r="A360" s="177">
        <v>4491</v>
      </c>
      <c r="B360" s="233" t="s">
        <v>545</v>
      </c>
      <c r="C360" s="176" t="s">
        <v>123</v>
      </c>
      <c r="D360" s="176" t="s">
        <v>65</v>
      </c>
      <c r="E360" s="177">
        <v>0.67500000000000004</v>
      </c>
      <c r="F360" s="107">
        <f>IF(C360="MAT.",VLOOKUP(A360,INSUMOS_AUX!A:F,6,0),0)</f>
        <v>10.25</v>
      </c>
      <c r="G360" s="106">
        <f>IF(C360="M.O.",VLOOKUP(A360,INSUMOS_AUX!A:F,6,0),0)</f>
        <v>0</v>
      </c>
    </row>
    <row r="361" spans="1:7" ht="21">
      <c r="A361" s="177">
        <v>4517</v>
      </c>
      <c r="B361" s="233" t="s">
        <v>1244</v>
      </c>
      <c r="C361" s="176" t="s">
        <v>123</v>
      </c>
      <c r="D361" s="176" t="s">
        <v>65</v>
      </c>
      <c r="E361" s="177">
        <v>0.92400000000000004</v>
      </c>
      <c r="F361" s="107">
        <f>IF(C361="MAT.",VLOOKUP(A361,INSUMOS_AUX!A:F,6,0),0)</f>
        <v>3.58</v>
      </c>
      <c r="G361" s="106">
        <f>IF(C361="M.O.",VLOOKUP(A361,INSUMOS_AUX!A:F,6,0),0)</f>
        <v>0</v>
      </c>
    </row>
    <row r="362" spans="1:7">
      <c r="A362" s="177">
        <v>5074</v>
      </c>
      <c r="B362" s="233" t="s">
        <v>1246</v>
      </c>
      <c r="C362" s="176" t="s">
        <v>123</v>
      </c>
      <c r="D362" s="176" t="s">
        <v>63</v>
      </c>
      <c r="E362" s="177">
        <v>1.0999999999999999E-2</v>
      </c>
      <c r="F362" s="107">
        <f>IF(C362="MAT.",VLOOKUP(A362,INSUMOS_AUX!A:F,6,0),0)</f>
        <v>22.79</v>
      </c>
      <c r="G362" s="106">
        <f>IF(C362="M.O.",VLOOKUP(A362,INSUMOS_AUX!A:F,6,0),0)</f>
        <v>0</v>
      </c>
    </row>
    <row r="363" spans="1:7">
      <c r="A363" s="177">
        <v>6117</v>
      </c>
      <c r="B363" s="233" t="s">
        <v>501</v>
      </c>
      <c r="C363" s="176" t="s">
        <v>124</v>
      </c>
      <c r="D363" s="176" t="s">
        <v>134</v>
      </c>
      <c r="E363" s="177">
        <v>0.59667888000000002</v>
      </c>
      <c r="F363" s="107">
        <f>IF(C363="MAT.",VLOOKUP(A363,INSUMOS_AUX!A:F,6,0),0)</f>
        <v>0</v>
      </c>
      <c r="G363" s="106">
        <f>IF(C363="M.O.",VLOOKUP(A363,INSUMOS_AUX!A:F,6,0),0)</f>
        <v>14.73</v>
      </c>
    </row>
    <row r="364" spans="1:7" ht="21">
      <c r="A364" s="177">
        <v>6212</v>
      </c>
      <c r="B364" s="233" t="s">
        <v>1247</v>
      </c>
      <c r="C364" s="176" t="s">
        <v>123</v>
      </c>
      <c r="D364" s="176" t="s">
        <v>65</v>
      </c>
      <c r="E364" s="177">
        <v>1.155</v>
      </c>
      <c r="F364" s="107">
        <f>IF(C364="MAT.",VLOOKUP(A364,INSUMOS_AUX!A:F,6,0),0)</f>
        <v>17</v>
      </c>
      <c r="G364" s="106">
        <f>IF(C364="M.O.",VLOOKUP(A364,INSUMOS_AUX!A:F,6,0),0)</f>
        <v>0</v>
      </c>
    </row>
    <row r="365" spans="1:7">
      <c r="A365" s="182"/>
      <c r="B365" s="230"/>
      <c r="C365" s="183"/>
      <c r="D365" s="183"/>
      <c r="E365" s="183"/>
      <c r="F365" s="183"/>
      <c r="G365" s="183"/>
    </row>
    <row r="366" spans="1:7" ht="31.5">
      <c r="A366" s="179" t="s">
        <v>721</v>
      </c>
      <c r="B366" s="232" t="s">
        <v>556</v>
      </c>
      <c r="C366" s="180" t="s">
        <v>46</v>
      </c>
      <c r="D366" s="180" t="s">
        <v>53</v>
      </c>
      <c r="E366" s="181">
        <v>208.41</v>
      </c>
      <c r="F366" s="181">
        <f t="shared" ref="F366:G366" si="27">SUMPRODUCT($E367:$E385,F367:F385)</f>
        <v>41.277598868360002</v>
      </c>
      <c r="G366" s="181">
        <f t="shared" si="27"/>
        <v>32.948605435200001</v>
      </c>
    </row>
    <row r="367" spans="1:7">
      <c r="A367" s="177">
        <v>1213</v>
      </c>
      <c r="B367" s="233" t="s">
        <v>133</v>
      </c>
      <c r="C367" s="176" t="s">
        <v>124</v>
      </c>
      <c r="D367" s="176" t="s">
        <v>134</v>
      </c>
      <c r="E367" s="177">
        <v>1.1005555199999999</v>
      </c>
      <c r="F367" s="107">
        <f>IF(C367="MAT.",VLOOKUP(A367,INSUMOS_AUX!A:F,6,0),0)</f>
        <v>0</v>
      </c>
      <c r="G367" s="106">
        <f>IF(C367="M.O.",VLOOKUP(A367,INSUMOS_AUX!A:F,6,0),0)</f>
        <v>22.48</v>
      </c>
    </row>
    <row r="368" spans="1:7" ht="21">
      <c r="A368" s="177">
        <v>14618</v>
      </c>
      <c r="B368" s="233" t="s">
        <v>353</v>
      </c>
      <c r="C368" s="176" t="s">
        <v>123</v>
      </c>
      <c r="D368" s="176" t="s">
        <v>23</v>
      </c>
      <c r="E368" s="177">
        <v>6.3779999999999998E-6</v>
      </c>
      <c r="F368" s="107">
        <f>IF(C368="MAT.",VLOOKUP(A368,INSUMOS_AUX!A:F,6,0),0)</f>
        <v>1313.62</v>
      </c>
      <c r="G368" s="106">
        <f>IF(C368="M.O.",VLOOKUP(A368,INSUMOS_AUX!A:F,6,0),0)</f>
        <v>0</v>
      </c>
    </row>
    <row r="369" spans="1:7" ht="21">
      <c r="A369" s="177">
        <v>2692</v>
      </c>
      <c r="B369" s="233" t="s">
        <v>1242</v>
      </c>
      <c r="C369" s="176" t="s">
        <v>123</v>
      </c>
      <c r="D369" s="176" t="s">
        <v>168</v>
      </c>
      <c r="E369" s="177">
        <v>1.67E-2</v>
      </c>
      <c r="F369" s="107">
        <f>IF(C369="MAT.",VLOOKUP(A369,INSUMOS_AUX!A:F,6,0),0)</f>
        <v>7.15</v>
      </c>
      <c r="G369" s="106">
        <f>IF(C369="M.O.",VLOOKUP(A369,INSUMOS_AUX!A:F,6,0),0)</f>
        <v>0</v>
      </c>
    </row>
    <row r="370" spans="1:7">
      <c r="A370" s="177">
        <v>2705</v>
      </c>
      <c r="B370" s="233" t="s">
        <v>136</v>
      </c>
      <c r="C370" s="176" t="s">
        <v>123</v>
      </c>
      <c r="D370" s="176" t="s">
        <v>137</v>
      </c>
      <c r="E370" s="177">
        <v>1.7680000000000001E-2</v>
      </c>
      <c r="F370" s="107">
        <f>IF(C370="MAT.",VLOOKUP(A370,INSUMOS_AUX!A:F,6,0),0)</f>
        <v>0.92</v>
      </c>
      <c r="G370" s="106">
        <f>IF(C370="M.O.",VLOOKUP(A370,INSUMOS_AUX!A:F,6,0),0)</f>
        <v>0</v>
      </c>
    </row>
    <row r="371" spans="1:7" ht="21">
      <c r="A371" s="177">
        <v>37370</v>
      </c>
      <c r="B371" s="233" t="s">
        <v>494</v>
      </c>
      <c r="C371" s="176" t="s">
        <v>123</v>
      </c>
      <c r="D371" s="176" t="s">
        <v>134</v>
      </c>
      <c r="E371" s="177">
        <v>1.631</v>
      </c>
      <c r="F371" s="107">
        <f>IF(C371="MAT.",VLOOKUP(A371,INSUMOS_AUX!A:F,6,0),0)</f>
        <v>3.32</v>
      </c>
      <c r="G371" s="106">
        <f>IF(C371="M.O.",VLOOKUP(A371,INSUMOS_AUX!A:F,6,0),0)</f>
        <v>0</v>
      </c>
    </row>
    <row r="372" spans="1:7" ht="21">
      <c r="A372" s="177">
        <v>37371</v>
      </c>
      <c r="B372" s="233" t="s">
        <v>495</v>
      </c>
      <c r="C372" s="176" t="s">
        <v>123</v>
      </c>
      <c r="D372" s="176" t="s">
        <v>134</v>
      </c>
      <c r="E372" s="177">
        <v>1.631</v>
      </c>
      <c r="F372" s="107">
        <f>IF(C372="MAT.",VLOOKUP(A372,INSUMOS_AUX!A:F,6,0),0)</f>
        <v>0.59</v>
      </c>
      <c r="G372" s="106">
        <f>IF(C372="M.O.",VLOOKUP(A372,INSUMOS_AUX!A:F,6,0),0)</f>
        <v>0</v>
      </c>
    </row>
    <row r="373" spans="1:7" ht="21">
      <c r="A373" s="177">
        <v>37372</v>
      </c>
      <c r="B373" s="233" t="s">
        <v>496</v>
      </c>
      <c r="C373" s="176" t="s">
        <v>123</v>
      </c>
      <c r="D373" s="176" t="s">
        <v>134</v>
      </c>
      <c r="E373" s="177">
        <v>1.631</v>
      </c>
      <c r="F373" s="107">
        <f>IF(C373="MAT.",VLOOKUP(A373,INSUMOS_AUX!A:F,6,0),0)</f>
        <v>1.43</v>
      </c>
      <c r="G373" s="106">
        <f>IF(C373="M.O.",VLOOKUP(A373,INSUMOS_AUX!A:F,6,0),0)</f>
        <v>0</v>
      </c>
    </row>
    <row r="374" spans="1:7" ht="21">
      <c r="A374" s="177">
        <v>37373</v>
      </c>
      <c r="B374" s="233" t="s">
        <v>497</v>
      </c>
      <c r="C374" s="176" t="s">
        <v>123</v>
      </c>
      <c r="D374" s="176" t="s">
        <v>134</v>
      </c>
      <c r="E374" s="177">
        <v>1.631</v>
      </c>
      <c r="F374" s="107">
        <f>IF(C374="MAT.",VLOOKUP(A374,INSUMOS_AUX!A:F,6,0),0)</f>
        <v>0.08</v>
      </c>
      <c r="G374" s="106">
        <f>IF(C374="M.O.",VLOOKUP(A374,INSUMOS_AUX!A:F,6,0),0)</f>
        <v>0</v>
      </c>
    </row>
    <row r="375" spans="1:7">
      <c r="A375" s="177">
        <v>40304</v>
      </c>
      <c r="B375" s="233" t="s">
        <v>1243</v>
      </c>
      <c r="C375" s="176" t="s">
        <v>123</v>
      </c>
      <c r="D375" s="176" t="s">
        <v>63</v>
      </c>
      <c r="E375" s="177">
        <v>5.2999999999999999E-2</v>
      </c>
      <c r="F375" s="107">
        <f>IF(C375="MAT.",VLOOKUP(A375,INSUMOS_AUX!A:F,6,0),0)</f>
        <v>25.11</v>
      </c>
      <c r="G375" s="106">
        <f>IF(C375="M.O.",VLOOKUP(A375,INSUMOS_AUX!A:F,6,0),0)</f>
        <v>0</v>
      </c>
    </row>
    <row r="376" spans="1:7">
      <c r="A376" s="177">
        <v>4230</v>
      </c>
      <c r="B376" s="233" t="s">
        <v>502</v>
      </c>
      <c r="C376" s="176" t="s">
        <v>124</v>
      </c>
      <c r="D376" s="176" t="s">
        <v>134</v>
      </c>
      <c r="E376" s="177">
        <v>6.6761639999999997E-2</v>
      </c>
      <c r="F376" s="107">
        <f>IF(C376="MAT.",VLOOKUP(A376,INSUMOS_AUX!A:F,6,0),0)</f>
        <v>0</v>
      </c>
      <c r="G376" s="106">
        <f>IF(C376="M.O.",VLOOKUP(A376,INSUMOS_AUX!A:F,6,0),0)</f>
        <v>16.149999999999999</v>
      </c>
    </row>
    <row r="377" spans="1:7" ht="21">
      <c r="A377" s="177">
        <v>43459</v>
      </c>
      <c r="B377" s="233" t="s">
        <v>140</v>
      </c>
      <c r="C377" s="176" t="s">
        <v>123</v>
      </c>
      <c r="D377" s="176" t="s">
        <v>134</v>
      </c>
      <c r="E377" s="177">
        <v>1.5649999999999999</v>
      </c>
      <c r="F377" s="107">
        <f>IF(C377="MAT.",VLOOKUP(A377,INSUMOS_AUX!A:F,6,0),0)</f>
        <v>0.44</v>
      </c>
      <c r="G377" s="106">
        <f>IF(C377="M.O.",VLOOKUP(A377,INSUMOS_AUX!A:F,6,0),0)</f>
        <v>0</v>
      </c>
    </row>
    <row r="378" spans="1:7" ht="21">
      <c r="A378" s="177">
        <v>43464</v>
      </c>
      <c r="B378" s="233" t="s">
        <v>141</v>
      </c>
      <c r="C378" s="176" t="s">
        <v>123</v>
      </c>
      <c r="D378" s="176" t="s">
        <v>134</v>
      </c>
      <c r="E378" s="177">
        <v>6.6000000000000003E-2</v>
      </c>
      <c r="F378" s="107">
        <f>IF(C378="MAT.",VLOOKUP(A378,INSUMOS_AUX!A:F,6,0),0)</f>
        <v>0.01</v>
      </c>
      <c r="G378" s="106">
        <f>IF(C378="M.O.",VLOOKUP(A378,INSUMOS_AUX!A:F,6,0),0)</f>
        <v>0</v>
      </c>
    </row>
    <row r="379" spans="1:7" ht="21">
      <c r="A379" s="177">
        <v>43483</v>
      </c>
      <c r="B379" s="233" t="s">
        <v>143</v>
      </c>
      <c r="C379" s="176" t="s">
        <v>123</v>
      </c>
      <c r="D379" s="176" t="s">
        <v>134</v>
      </c>
      <c r="E379" s="177">
        <v>1.5649999999999999</v>
      </c>
      <c r="F379" s="107">
        <f>IF(C379="MAT.",VLOOKUP(A379,INSUMOS_AUX!A:F,6,0),0)</f>
        <v>1.43</v>
      </c>
      <c r="G379" s="106">
        <f>IF(C379="M.O.",VLOOKUP(A379,INSUMOS_AUX!A:F,6,0),0)</f>
        <v>0</v>
      </c>
    </row>
    <row r="380" spans="1:7" ht="21">
      <c r="A380" s="177">
        <v>43488</v>
      </c>
      <c r="B380" s="233" t="s">
        <v>144</v>
      </c>
      <c r="C380" s="176" t="s">
        <v>123</v>
      </c>
      <c r="D380" s="176" t="s">
        <v>134</v>
      </c>
      <c r="E380" s="177">
        <v>6.6000000000000003E-2</v>
      </c>
      <c r="F380" s="107">
        <f>IF(C380="MAT.",VLOOKUP(A380,INSUMOS_AUX!A:F,6,0),0)</f>
        <v>0.89</v>
      </c>
      <c r="G380" s="106">
        <f>IF(C380="M.O.",VLOOKUP(A380,INSUMOS_AUX!A:F,6,0),0)</f>
        <v>0</v>
      </c>
    </row>
    <row r="381" spans="1:7" ht="21">
      <c r="A381" s="177">
        <v>4491</v>
      </c>
      <c r="B381" s="233" t="s">
        <v>545</v>
      </c>
      <c r="C381" s="176" t="s">
        <v>123</v>
      </c>
      <c r="D381" s="176" t="s">
        <v>65</v>
      </c>
      <c r="E381" s="177">
        <v>0.60499999999999998</v>
      </c>
      <c r="F381" s="107">
        <f>IF(C381="MAT.",VLOOKUP(A381,INSUMOS_AUX!A:F,6,0),0)</f>
        <v>10.25</v>
      </c>
      <c r="G381" s="106">
        <f>IF(C381="M.O.",VLOOKUP(A381,INSUMOS_AUX!A:F,6,0),0)</f>
        <v>0</v>
      </c>
    </row>
    <row r="382" spans="1:7" ht="21">
      <c r="A382" s="177">
        <v>4517</v>
      </c>
      <c r="B382" s="233" t="s">
        <v>1244</v>
      </c>
      <c r="C382" s="176" t="s">
        <v>123</v>
      </c>
      <c r="D382" s="176" t="s">
        <v>65</v>
      </c>
      <c r="E382" s="177">
        <v>0.54700000000000004</v>
      </c>
      <c r="F382" s="107">
        <f>IF(C382="MAT.",VLOOKUP(A382,INSUMOS_AUX!A:F,6,0),0)</f>
        <v>3.58</v>
      </c>
      <c r="G382" s="106">
        <f>IF(C382="M.O.",VLOOKUP(A382,INSUMOS_AUX!A:F,6,0),0)</f>
        <v>0</v>
      </c>
    </row>
    <row r="383" spans="1:7">
      <c r="A383" s="177">
        <v>5073</v>
      </c>
      <c r="B383" s="233" t="s">
        <v>1245</v>
      </c>
      <c r="C383" s="176" t="s">
        <v>123</v>
      </c>
      <c r="D383" s="176" t="s">
        <v>63</v>
      </c>
      <c r="E383" s="177">
        <v>2.5999999999999999E-2</v>
      </c>
      <c r="F383" s="107">
        <f>IF(C383="MAT.",VLOOKUP(A383,INSUMOS_AUX!A:F,6,0),0)</f>
        <v>20.74</v>
      </c>
      <c r="G383" s="106">
        <f>IF(C383="M.O.",VLOOKUP(A383,INSUMOS_AUX!A:F,6,0),0)</f>
        <v>0</v>
      </c>
    </row>
    <row r="384" spans="1:7">
      <c r="A384" s="177">
        <v>6117</v>
      </c>
      <c r="B384" s="233" t="s">
        <v>501</v>
      </c>
      <c r="C384" s="176" t="s">
        <v>124</v>
      </c>
      <c r="D384" s="176" t="s">
        <v>134</v>
      </c>
      <c r="E384" s="177">
        <v>0.48404051999999997</v>
      </c>
      <c r="F384" s="107">
        <f>IF(C384="MAT.",VLOOKUP(A384,INSUMOS_AUX!A:F,6,0),0)</f>
        <v>0</v>
      </c>
      <c r="G384" s="106">
        <f>IF(C384="M.O.",VLOOKUP(A384,INSUMOS_AUX!A:F,6,0),0)</f>
        <v>14.73</v>
      </c>
    </row>
    <row r="385" spans="1:7" ht="21">
      <c r="A385" s="177">
        <v>6212</v>
      </c>
      <c r="B385" s="233" t="s">
        <v>1247</v>
      </c>
      <c r="C385" s="176" t="s">
        <v>123</v>
      </c>
      <c r="D385" s="176" t="s">
        <v>65</v>
      </c>
      <c r="E385" s="177">
        <v>1.1339999999999999</v>
      </c>
      <c r="F385" s="107">
        <f>IF(C385="MAT.",VLOOKUP(A385,INSUMOS_AUX!A:F,6,0),0)</f>
        <v>17</v>
      </c>
      <c r="G385" s="106">
        <f>IF(C385="M.O.",VLOOKUP(A385,INSUMOS_AUX!A:F,6,0),0)</f>
        <v>0</v>
      </c>
    </row>
    <row r="386" spans="1:7">
      <c r="A386" s="182"/>
      <c r="B386" s="230"/>
      <c r="C386" s="183"/>
      <c r="D386" s="183"/>
      <c r="E386" s="183"/>
      <c r="F386" s="183"/>
      <c r="G386" s="183"/>
    </row>
    <row r="387" spans="1:7" ht="21">
      <c r="A387" s="179" t="s">
        <v>722</v>
      </c>
      <c r="B387" s="232" t="s">
        <v>570</v>
      </c>
      <c r="C387" s="180" t="s">
        <v>46</v>
      </c>
      <c r="D387" s="180" t="s">
        <v>63</v>
      </c>
      <c r="E387" s="181">
        <v>266.24</v>
      </c>
      <c r="F387" s="181">
        <f t="shared" ref="F387:G387" si="28">SUMPRODUCT($E388:$E398,F388:F398)</f>
        <v>12.417790999999999</v>
      </c>
      <c r="G387" s="181">
        <f t="shared" si="28"/>
        <v>6.3553368928199996</v>
      </c>
    </row>
    <row r="388" spans="1:7">
      <c r="A388" s="177">
        <v>32</v>
      </c>
      <c r="B388" s="233" t="s">
        <v>1251</v>
      </c>
      <c r="C388" s="176" t="s">
        <v>123</v>
      </c>
      <c r="D388" s="176" t="s">
        <v>63</v>
      </c>
      <c r="E388" s="177">
        <v>1.07</v>
      </c>
      <c r="F388" s="107">
        <f>IF(C388="MAT.",VLOOKUP(A388,INSUMOS_AUX!A:F,6,0),0)</f>
        <v>8.67</v>
      </c>
      <c r="G388" s="106">
        <f>IF(C388="M.O.",VLOOKUP(A388,INSUMOS_AUX!A:F,6,0),0)</f>
        <v>0</v>
      </c>
    </row>
    <row r="389" spans="1:7" ht="21">
      <c r="A389" s="177">
        <v>37370</v>
      </c>
      <c r="B389" s="233" t="s">
        <v>494</v>
      </c>
      <c r="C389" s="176" t="s">
        <v>123</v>
      </c>
      <c r="D389" s="176" t="s">
        <v>134</v>
      </c>
      <c r="E389" s="177">
        <v>0.30709999999999998</v>
      </c>
      <c r="F389" s="107">
        <f>IF(C389="MAT.",VLOOKUP(A389,INSUMOS_AUX!A:F,6,0),0)</f>
        <v>3.32</v>
      </c>
      <c r="G389" s="106">
        <f>IF(C389="M.O.",VLOOKUP(A389,INSUMOS_AUX!A:F,6,0),0)</f>
        <v>0</v>
      </c>
    </row>
    <row r="390" spans="1:7" ht="21">
      <c r="A390" s="177">
        <v>37371</v>
      </c>
      <c r="B390" s="233" t="s">
        <v>495</v>
      </c>
      <c r="C390" s="176" t="s">
        <v>123</v>
      </c>
      <c r="D390" s="176" t="s">
        <v>134</v>
      </c>
      <c r="E390" s="177">
        <v>0.30709999999999998</v>
      </c>
      <c r="F390" s="107">
        <f>IF(C390="MAT.",VLOOKUP(A390,INSUMOS_AUX!A:F,6,0),0)</f>
        <v>0.59</v>
      </c>
      <c r="G390" s="106">
        <f>IF(C390="M.O.",VLOOKUP(A390,INSUMOS_AUX!A:F,6,0),0)</f>
        <v>0</v>
      </c>
    </row>
    <row r="391" spans="1:7" ht="21">
      <c r="A391" s="177">
        <v>37372</v>
      </c>
      <c r="B391" s="233" t="s">
        <v>496</v>
      </c>
      <c r="C391" s="176" t="s">
        <v>123</v>
      </c>
      <c r="D391" s="176" t="s">
        <v>134</v>
      </c>
      <c r="E391" s="177">
        <v>0.30709999999999998</v>
      </c>
      <c r="F391" s="107">
        <f>IF(C391="MAT.",VLOOKUP(A391,INSUMOS_AUX!A:F,6,0),0)</f>
        <v>1.43</v>
      </c>
      <c r="G391" s="106">
        <f>IF(C391="M.O.",VLOOKUP(A391,INSUMOS_AUX!A:F,6,0),0)</f>
        <v>0</v>
      </c>
    </row>
    <row r="392" spans="1:7" ht="21">
      <c r="A392" s="177">
        <v>37373</v>
      </c>
      <c r="B392" s="233" t="s">
        <v>497</v>
      </c>
      <c r="C392" s="176" t="s">
        <v>123</v>
      </c>
      <c r="D392" s="176" t="s">
        <v>134</v>
      </c>
      <c r="E392" s="177">
        <v>0.30709999999999998</v>
      </c>
      <c r="F392" s="107">
        <f>IF(C392="MAT.",VLOOKUP(A392,INSUMOS_AUX!A:F,6,0),0)</f>
        <v>0.08</v>
      </c>
      <c r="G392" s="106">
        <f>IF(C392="M.O.",VLOOKUP(A392,INSUMOS_AUX!A:F,6,0),0)</f>
        <v>0</v>
      </c>
    </row>
    <row r="393" spans="1:7">
      <c r="A393" s="177">
        <v>378</v>
      </c>
      <c r="B393" s="233" t="s">
        <v>1252</v>
      </c>
      <c r="C393" s="176" t="s">
        <v>124</v>
      </c>
      <c r="D393" s="176" t="s">
        <v>134</v>
      </c>
      <c r="E393" s="177">
        <v>0.22961957999999999</v>
      </c>
      <c r="F393" s="107">
        <f>IF(C393="MAT.",VLOOKUP(A393,INSUMOS_AUX!A:F,6,0),0)</f>
        <v>0</v>
      </c>
      <c r="G393" s="106">
        <f>IF(C393="M.O.",VLOOKUP(A393,INSUMOS_AUX!A:F,6,0),0)</f>
        <v>22.48</v>
      </c>
    </row>
    <row r="394" spans="1:7" ht="31.5">
      <c r="A394" s="177">
        <v>39017</v>
      </c>
      <c r="B394" s="233" t="s">
        <v>1253</v>
      </c>
      <c r="C394" s="176" t="s">
        <v>123</v>
      </c>
      <c r="D394" s="176" t="s">
        <v>23</v>
      </c>
      <c r="E394" s="177">
        <v>0.85599999999999998</v>
      </c>
      <c r="F394" s="107">
        <f>IF(C394="MAT.",VLOOKUP(A394,INSUMOS_AUX!A:F,6,0),0)</f>
        <v>0.22</v>
      </c>
      <c r="G394" s="106">
        <f>IF(C394="M.O.",VLOOKUP(A394,INSUMOS_AUX!A:F,6,0),0)</f>
        <v>0</v>
      </c>
    </row>
    <row r="395" spans="1:7" ht="21">
      <c r="A395" s="177">
        <v>43132</v>
      </c>
      <c r="B395" s="233" t="s">
        <v>1254</v>
      </c>
      <c r="C395" s="176" t="s">
        <v>123</v>
      </c>
      <c r="D395" s="176" t="s">
        <v>63</v>
      </c>
      <c r="E395" s="177">
        <v>2.5000000000000001E-2</v>
      </c>
      <c r="F395" s="107">
        <f>IF(C395="MAT.",VLOOKUP(A395,INSUMOS_AUX!A:F,6,0),0)</f>
        <v>25.85</v>
      </c>
      <c r="G395" s="106">
        <f>IF(C395="M.O.",VLOOKUP(A395,INSUMOS_AUX!A:F,6,0),0)</f>
        <v>0</v>
      </c>
    </row>
    <row r="396" spans="1:7" ht="21">
      <c r="A396" s="177">
        <v>43465</v>
      </c>
      <c r="B396" s="233" t="s">
        <v>151</v>
      </c>
      <c r="C396" s="176" t="s">
        <v>123</v>
      </c>
      <c r="D396" s="176" t="s">
        <v>134</v>
      </c>
      <c r="E396" s="177">
        <v>0.30709999999999998</v>
      </c>
      <c r="F396" s="107">
        <f>IF(C396="MAT.",VLOOKUP(A396,INSUMOS_AUX!A:F,6,0),0)</f>
        <v>0.78</v>
      </c>
      <c r="G396" s="106">
        <f>IF(C396="M.O.",VLOOKUP(A396,INSUMOS_AUX!A:F,6,0),0)</f>
        <v>0</v>
      </c>
    </row>
    <row r="397" spans="1:7" ht="21">
      <c r="A397" s="177">
        <v>43489</v>
      </c>
      <c r="B397" s="233" t="s">
        <v>152</v>
      </c>
      <c r="C397" s="176" t="s">
        <v>123</v>
      </c>
      <c r="D397" s="176" t="s">
        <v>134</v>
      </c>
      <c r="E397" s="177">
        <v>0.30709999999999998</v>
      </c>
      <c r="F397" s="107">
        <f>IF(C397="MAT.",VLOOKUP(A397,INSUMOS_AUX!A:F,6,0),0)</f>
        <v>1.31</v>
      </c>
      <c r="G397" s="106">
        <f>IF(C397="M.O.",VLOOKUP(A397,INSUMOS_AUX!A:F,6,0),0)</f>
        <v>0</v>
      </c>
    </row>
    <row r="398" spans="1:7">
      <c r="A398" s="177">
        <v>6114</v>
      </c>
      <c r="B398" s="233" t="s">
        <v>1255</v>
      </c>
      <c r="C398" s="176" t="s">
        <v>124</v>
      </c>
      <c r="D398" s="176" t="s">
        <v>134</v>
      </c>
      <c r="E398" s="177">
        <v>8.1024354000000007E-2</v>
      </c>
      <c r="F398" s="107">
        <f>IF(C398="MAT.",VLOOKUP(A398,INSUMOS_AUX!A:F,6,0),0)</f>
        <v>0</v>
      </c>
      <c r="G398" s="106">
        <f>IF(C398="M.O.",VLOOKUP(A398,INSUMOS_AUX!A:F,6,0),0)</f>
        <v>14.73</v>
      </c>
    </row>
    <row r="399" spans="1:7">
      <c r="A399" s="182"/>
      <c r="B399" s="230"/>
      <c r="C399" s="183"/>
      <c r="D399" s="183"/>
      <c r="E399" s="183"/>
      <c r="F399" s="183"/>
      <c r="G399" s="183"/>
    </row>
    <row r="400" spans="1:7" ht="31.5">
      <c r="A400" s="179" t="s">
        <v>723</v>
      </c>
      <c r="B400" s="232" t="s">
        <v>576</v>
      </c>
      <c r="C400" s="180" t="s">
        <v>46</v>
      </c>
      <c r="D400" s="180" t="s">
        <v>58</v>
      </c>
      <c r="E400" s="181">
        <v>26.65</v>
      </c>
      <c r="F400" s="181">
        <f t="shared" ref="F400:G400" si="29">SUMPRODUCT($E401:$E413,F401:F413)</f>
        <v>828.28851737381001</v>
      </c>
      <c r="G400" s="181">
        <f t="shared" si="29"/>
        <v>15.034841664000002</v>
      </c>
    </row>
    <row r="401" spans="1:7" ht="21">
      <c r="A401" s="177">
        <v>13896</v>
      </c>
      <c r="B401" s="233" t="s">
        <v>1248</v>
      </c>
      <c r="C401" s="176" t="s">
        <v>123</v>
      </c>
      <c r="D401" s="176" t="s">
        <v>23</v>
      </c>
      <c r="E401" s="177">
        <v>3.5519000000000003E-5</v>
      </c>
      <c r="F401" s="107">
        <f>IF(C401="MAT.",VLOOKUP(A401,INSUMOS_AUX!A:F,6,0),0)</f>
        <v>3390.99</v>
      </c>
      <c r="G401" s="106">
        <f>IF(C401="M.O.",VLOOKUP(A401,INSUMOS_AUX!A:F,6,0),0)</f>
        <v>0</v>
      </c>
    </row>
    <row r="402" spans="1:7" ht="31.5">
      <c r="A402" s="177">
        <v>1525</v>
      </c>
      <c r="B402" s="233" t="s">
        <v>1249</v>
      </c>
      <c r="C402" s="176" t="s">
        <v>123</v>
      </c>
      <c r="D402" s="176" t="s">
        <v>58</v>
      </c>
      <c r="E402" s="177">
        <v>1.23</v>
      </c>
      <c r="F402" s="107">
        <f>IF(C402="MAT.",VLOOKUP(A402,INSUMOS_AUX!A:F,6,0),0)</f>
        <v>668.21</v>
      </c>
      <c r="G402" s="106">
        <f>IF(C402="M.O.",VLOOKUP(A402,INSUMOS_AUX!A:F,6,0),0)</f>
        <v>0</v>
      </c>
    </row>
    <row r="403" spans="1:7">
      <c r="A403" s="177">
        <v>2705</v>
      </c>
      <c r="B403" s="233" t="s">
        <v>136</v>
      </c>
      <c r="C403" s="176" t="s">
        <v>123</v>
      </c>
      <c r="D403" s="176" t="s">
        <v>137</v>
      </c>
      <c r="E403" s="177">
        <v>4.7840000000000001E-2</v>
      </c>
      <c r="F403" s="107">
        <f>IF(C403="MAT.",VLOOKUP(A403,INSUMOS_AUX!A:F,6,0),0)</f>
        <v>0.92</v>
      </c>
      <c r="G403" s="106">
        <f>IF(C403="M.O.",VLOOKUP(A403,INSUMOS_AUX!A:F,6,0),0)</f>
        <v>0</v>
      </c>
    </row>
    <row r="404" spans="1:7" ht="21">
      <c r="A404" s="177">
        <v>37370</v>
      </c>
      <c r="B404" s="233" t="s">
        <v>494</v>
      </c>
      <c r="C404" s="176" t="s">
        <v>123</v>
      </c>
      <c r="D404" s="176" t="s">
        <v>134</v>
      </c>
      <c r="E404" s="177">
        <v>0.83499999999999996</v>
      </c>
      <c r="F404" s="107">
        <f>IF(C404="MAT.",VLOOKUP(A404,INSUMOS_AUX!A:F,6,0),0)</f>
        <v>3.32</v>
      </c>
      <c r="G404" s="106">
        <f>IF(C404="M.O.",VLOOKUP(A404,INSUMOS_AUX!A:F,6,0),0)</f>
        <v>0</v>
      </c>
    </row>
    <row r="405" spans="1:7" ht="21">
      <c r="A405" s="177">
        <v>37371</v>
      </c>
      <c r="B405" s="233" t="s">
        <v>495</v>
      </c>
      <c r="C405" s="176" t="s">
        <v>123</v>
      </c>
      <c r="D405" s="176" t="s">
        <v>134</v>
      </c>
      <c r="E405" s="177">
        <v>0.83499999999999996</v>
      </c>
      <c r="F405" s="107">
        <f>IF(C405="MAT.",VLOOKUP(A405,INSUMOS_AUX!A:F,6,0),0)</f>
        <v>0.59</v>
      </c>
      <c r="G405" s="106">
        <f>IF(C405="M.O.",VLOOKUP(A405,INSUMOS_AUX!A:F,6,0),0)</f>
        <v>0</v>
      </c>
    </row>
    <row r="406" spans="1:7" ht="21">
      <c r="A406" s="177">
        <v>37372</v>
      </c>
      <c r="B406" s="233" t="s">
        <v>496</v>
      </c>
      <c r="C406" s="176" t="s">
        <v>123</v>
      </c>
      <c r="D406" s="176" t="s">
        <v>134</v>
      </c>
      <c r="E406" s="177">
        <v>0.83499999999999996</v>
      </c>
      <c r="F406" s="107">
        <f>IF(C406="MAT.",VLOOKUP(A406,INSUMOS_AUX!A:F,6,0),0)</f>
        <v>1.43</v>
      </c>
      <c r="G406" s="106">
        <f>IF(C406="M.O.",VLOOKUP(A406,INSUMOS_AUX!A:F,6,0),0)</f>
        <v>0</v>
      </c>
    </row>
    <row r="407" spans="1:7" ht="21">
      <c r="A407" s="177">
        <v>37373</v>
      </c>
      <c r="B407" s="233" t="s">
        <v>497</v>
      </c>
      <c r="C407" s="176" t="s">
        <v>123</v>
      </c>
      <c r="D407" s="176" t="s">
        <v>134</v>
      </c>
      <c r="E407" s="177">
        <v>0.83499999999999996</v>
      </c>
      <c r="F407" s="107">
        <f>IF(C407="MAT.",VLOOKUP(A407,INSUMOS_AUX!A:F,6,0),0)</f>
        <v>0.08</v>
      </c>
      <c r="G407" s="106">
        <f>IF(C407="M.O.",VLOOKUP(A407,INSUMOS_AUX!A:F,6,0),0)</f>
        <v>0</v>
      </c>
    </row>
    <row r="408" spans="1:7" ht="21">
      <c r="A408" s="177">
        <v>43465</v>
      </c>
      <c r="B408" s="233" t="s">
        <v>151</v>
      </c>
      <c r="C408" s="176" t="s">
        <v>123</v>
      </c>
      <c r="D408" s="176" t="s">
        <v>134</v>
      </c>
      <c r="E408" s="177">
        <v>0.33400000000000002</v>
      </c>
      <c r="F408" s="107">
        <f>IF(C408="MAT.",VLOOKUP(A408,INSUMOS_AUX!A:F,6,0),0)</f>
        <v>0.78</v>
      </c>
      <c r="G408" s="106">
        <f>IF(C408="M.O.",VLOOKUP(A408,INSUMOS_AUX!A:F,6,0),0)</f>
        <v>0</v>
      </c>
    </row>
    <row r="409" spans="1:7" ht="21">
      <c r="A409" s="177">
        <v>43467</v>
      </c>
      <c r="B409" s="233" t="s">
        <v>142</v>
      </c>
      <c r="C409" s="176" t="s">
        <v>123</v>
      </c>
      <c r="D409" s="176" t="s">
        <v>134</v>
      </c>
      <c r="E409" s="177">
        <v>0.501</v>
      </c>
      <c r="F409" s="107">
        <f>IF(C409="MAT.",VLOOKUP(A409,INSUMOS_AUX!A:F,6,0),0)</f>
        <v>0.61</v>
      </c>
      <c r="G409" s="106">
        <f>IF(C409="M.O.",VLOOKUP(A409,INSUMOS_AUX!A:F,6,0),0)</f>
        <v>0</v>
      </c>
    </row>
    <row r="410" spans="1:7" ht="21">
      <c r="A410" s="177">
        <v>43489</v>
      </c>
      <c r="B410" s="233" t="s">
        <v>152</v>
      </c>
      <c r="C410" s="176" t="s">
        <v>123</v>
      </c>
      <c r="D410" s="176" t="s">
        <v>134</v>
      </c>
      <c r="E410" s="177">
        <v>0.33400000000000002</v>
      </c>
      <c r="F410" s="107">
        <f>IF(C410="MAT.",VLOOKUP(A410,INSUMOS_AUX!A:F,6,0),0)</f>
        <v>1.31</v>
      </c>
      <c r="G410" s="106">
        <f>IF(C410="M.O.",VLOOKUP(A410,INSUMOS_AUX!A:F,6,0),0)</f>
        <v>0</v>
      </c>
    </row>
    <row r="411" spans="1:7" ht="21">
      <c r="A411" s="177">
        <v>43491</v>
      </c>
      <c r="B411" s="233" t="s">
        <v>145</v>
      </c>
      <c r="C411" s="176" t="s">
        <v>123</v>
      </c>
      <c r="D411" s="176" t="s">
        <v>134</v>
      </c>
      <c r="E411" s="177">
        <v>0.501</v>
      </c>
      <c r="F411" s="107">
        <f>IF(C411="MAT.",VLOOKUP(A411,INSUMOS_AUX!A:F,6,0),0)</f>
        <v>1.39</v>
      </c>
      <c r="G411" s="106">
        <f>IF(C411="M.O.",VLOOKUP(A411,INSUMOS_AUX!A:F,6,0),0)</f>
        <v>0</v>
      </c>
    </row>
    <row r="412" spans="1:7">
      <c r="A412" s="177">
        <v>4750</v>
      </c>
      <c r="B412" s="233" t="s">
        <v>153</v>
      </c>
      <c r="C412" s="176" t="s">
        <v>124</v>
      </c>
      <c r="D412" s="176" t="s">
        <v>134</v>
      </c>
      <c r="E412" s="177">
        <v>0.34108080000000002</v>
      </c>
      <c r="F412" s="107">
        <f>IF(C412="MAT.",VLOOKUP(A412,INSUMOS_AUX!A:F,6,0),0)</f>
        <v>0</v>
      </c>
      <c r="G412" s="106">
        <f>IF(C412="M.O.",VLOOKUP(A412,INSUMOS_AUX!A:F,6,0),0)</f>
        <v>22.48</v>
      </c>
    </row>
    <row r="413" spans="1:7">
      <c r="A413" s="177">
        <v>6111</v>
      </c>
      <c r="B413" s="233" t="s">
        <v>498</v>
      </c>
      <c r="C413" s="176" t="s">
        <v>124</v>
      </c>
      <c r="D413" s="176" t="s">
        <v>134</v>
      </c>
      <c r="E413" s="177">
        <v>0.5116212</v>
      </c>
      <c r="F413" s="107">
        <f>IF(C413="MAT.",VLOOKUP(A413,INSUMOS_AUX!A:F,6,0),0)</f>
        <v>0</v>
      </c>
      <c r="G413" s="106">
        <f>IF(C413="M.O.",VLOOKUP(A413,INSUMOS_AUX!A:F,6,0),0)</f>
        <v>14.4</v>
      </c>
    </row>
    <row r="414" spans="1:7">
      <c r="A414" s="182"/>
      <c r="B414" s="230"/>
      <c r="C414" s="183"/>
      <c r="D414" s="183"/>
      <c r="E414" s="183"/>
      <c r="F414" s="183"/>
      <c r="G414" s="183"/>
    </row>
    <row r="415" spans="1:7" ht="21">
      <c r="A415" s="179" t="s">
        <v>724</v>
      </c>
      <c r="B415" s="232" t="s">
        <v>552</v>
      </c>
      <c r="C415" s="180" t="s">
        <v>46</v>
      </c>
      <c r="D415" s="180" t="s">
        <v>58</v>
      </c>
      <c r="E415" s="181">
        <v>6.13</v>
      </c>
      <c r="F415" s="181">
        <f t="shared" ref="F415:G415" si="30">SUMPRODUCT($E416:$E428,F416:F428)</f>
        <v>181.12532710794</v>
      </c>
      <c r="G415" s="181">
        <f t="shared" si="30"/>
        <v>55.831209792000003</v>
      </c>
    </row>
    <row r="416" spans="1:7" ht="42">
      <c r="A416" s="177">
        <v>1442</v>
      </c>
      <c r="B416" s="233" t="s">
        <v>1259</v>
      </c>
      <c r="C416" s="176" t="s">
        <v>123</v>
      </c>
      <c r="D416" s="176" t="s">
        <v>23</v>
      </c>
      <c r="E416" s="177">
        <v>6.3260000000000001E-6</v>
      </c>
      <c r="F416" s="107">
        <f>IF(C416="MAT.",VLOOKUP(A416,INSUMOS_AUX!A:F,6,0),0)</f>
        <v>10731.19</v>
      </c>
      <c r="G416" s="106">
        <f>IF(C416="M.O.",VLOOKUP(A416,INSUMOS_AUX!A:F,6,0),0)</f>
        <v>0</v>
      </c>
    </row>
    <row r="417" spans="1:7" ht="21">
      <c r="A417" s="177">
        <v>37370</v>
      </c>
      <c r="B417" s="233" t="s">
        <v>494</v>
      </c>
      <c r="C417" s="176" t="s">
        <v>123</v>
      </c>
      <c r="D417" s="176" t="s">
        <v>134</v>
      </c>
      <c r="E417" s="177">
        <v>2.7069999999999999</v>
      </c>
      <c r="F417" s="107">
        <f>IF(C417="MAT.",VLOOKUP(A417,INSUMOS_AUX!A:F,6,0),0)</f>
        <v>3.32</v>
      </c>
      <c r="G417" s="106">
        <f>IF(C417="M.O.",VLOOKUP(A417,INSUMOS_AUX!A:F,6,0),0)</f>
        <v>0</v>
      </c>
    </row>
    <row r="418" spans="1:7" ht="21">
      <c r="A418" s="177">
        <v>37371</v>
      </c>
      <c r="B418" s="233" t="s">
        <v>495</v>
      </c>
      <c r="C418" s="176" t="s">
        <v>123</v>
      </c>
      <c r="D418" s="176" t="s">
        <v>134</v>
      </c>
      <c r="E418" s="177">
        <v>2.7069999999999999</v>
      </c>
      <c r="F418" s="107">
        <f>IF(C418="MAT.",VLOOKUP(A418,INSUMOS_AUX!A:F,6,0),0)</f>
        <v>0.59</v>
      </c>
      <c r="G418" s="106">
        <f>IF(C418="M.O.",VLOOKUP(A418,INSUMOS_AUX!A:F,6,0),0)</f>
        <v>0</v>
      </c>
    </row>
    <row r="419" spans="1:7" ht="21">
      <c r="A419" s="177">
        <v>37372</v>
      </c>
      <c r="B419" s="233" t="s">
        <v>496</v>
      </c>
      <c r="C419" s="176" t="s">
        <v>123</v>
      </c>
      <c r="D419" s="176" t="s">
        <v>134</v>
      </c>
      <c r="E419" s="177">
        <v>2.7069999999999999</v>
      </c>
      <c r="F419" s="107">
        <f>IF(C419="MAT.",VLOOKUP(A419,INSUMOS_AUX!A:F,6,0),0)</f>
        <v>1.43</v>
      </c>
      <c r="G419" s="106">
        <f>IF(C419="M.O.",VLOOKUP(A419,INSUMOS_AUX!A:F,6,0),0)</f>
        <v>0</v>
      </c>
    </row>
    <row r="420" spans="1:7" ht="21">
      <c r="A420" s="177">
        <v>37373</v>
      </c>
      <c r="B420" s="233" t="s">
        <v>497</v>
      </c>
      <c r="C420" s="176" t="s">
        <v>123</v>
      </c>
      <c r="D420" s="176" t="s">
        <v>134</v>
      </c>
      <c r="E420" s="177">
        <v>2.7069999999999999</v>
      </c>
      <c r="F420" s="107">
        <f>IF(C420="MAT.",VLOOKUP(A420,INSUMOS_AUX!A:F,6,0),0)</f>
        <v>0.08</v>
      </c>
      <c r="G420" s="106">
        <f>IF(C420="M.O.",VLOOKUP(A420,INSUMOS_AUX!A:F,6,0),0)</f>
        <v>0</v>
      </c>
    </row>
    <row r="421" spans="1:7">
      <c r="A421" s="177">
        <v>4222</v>
      </c>
      <c r="B421" s="233" t="s">
        <v>1260</v>
      </c>
      <c r="C421" s="176" t="s">
        <v>123</v>
      </c>
      <c r="D421" s="176" t="s">
        <v>168</v>
      </c>
      <c r="E421" s="177">
        <v>4.6080000000000003E-2</v>
      </c>
      <c r="F421" s="107">
        <f>IF(C421="MAT.",VLOOKUP(A421,INSUMOS_AUX!A:F,6,0),0)</f>
        <v>6.27</v>
      </c>
      <c r="G421" s="106">
        <f>IF(C421="M.O.",VLOOKUP(A421,INSUMOS_AUX!A:F,6,0),0)</f>
        <v>0</v>
      </c>
    </row>
    <row r="422" spans="1:7" ht="21">
      <c r="A422" s="177">
        <v>43465</v>
      </c>
      <c r="B422" s="233" t="s">
        <v>151</v>
      </c>
      <c r="C422" s="176" t="s">
        <v>123</v>
      </c>
      <c r="D422" s="176" t="s">
        <v>134</v>
      </c>
      <c r="E422" s="177">
        <v>1.9419999999999999</v>
      </c>
      <c r="F422" s="107">
        <f>IF(C422="MAT.",VLOOKUP(A422,INSUMOS_AUX!A:F,6,0),0)</f>
        <v>0.78</v>
      </c>
      <c r="G422" s="106">
        <f>IF(C422="M.O.",VLOOKUP(A422,INSUMOS_AUX!A:F,6,0),0)</f>
        <v>0</v>
      </c>
    </row>
    <row r="423" spans="1:7" ht="21">
      <c r="A423" s="177">
        <v>43467</v>
      </c>
      <c r="B423" s="233" t="s">
        <v>142</v>
      </c>
      <c r="C423" s="176" t="s">
        <v>123</v>
      </c>
      <c r="D423" s="176" t="s">
        <v>134</v>
      </c>
      <c r="E423" s="177">
        <v>0.76500000000000001</v>
      </c>
      <c r="F423" s="107">
        <f>IF(C423="MAT.",VLOOKUP(A423,INSUMOS_AUX!A:F,6,0),0)</f>
        <v>0.61</v>
      </c>
      <c r="G423" s="106">
        <f>IF(C423="M.O.",VLOOKUP(A423,INSUMOS_AUX!A:F,6,0),0)</f>
        <v>0</v>
      </c>
    </row>
    <row r="424" spans="1:7" ht="21">
      <c r="A424" s="177">
        <v>43489</v>
      </c>
      <c r="B424" s="233" t="s">
        <v>152</v>
      </c>
      <c r="C424" s="176" t="s">
        <v>123</v>
      </c>
      <c r="D424" s="176" t="s">
        <v>134</v>
      </c>
      <c r="E424" s="177">
        <v>1.9419999999999999</v>
      </c>
      <c r="F424" s="107">
        <f>IF(C424="MAT.",VLOOKUP(A424,INSUMOS_AUX!A:F,6,0),0)</f>
        <v>1.31</v>
      </c>
      <c r="G424" s="106">
        <f>IF(C424="M.O.",VLOOKUP(A424,INSUMOS_AUX!A:F,6,0),0)</f>
        <v>0</v>
      </c>
    </row>
    <row r="425" spans="1:7" ht="21">
      <c r="A425" s="177">
        <v>43491</v>
      </c>
      <c r="B425" s="233" t="s">
        <v>145</v>
      </c>
      <c r="C425" s="176" t="s">
        <v>123</v>
      </c>
      <c r="D425" s="176" t="s">
        <v>134</v>
      </c>
      <c r="E425" s="177">
        <v>0.76500000000000001</v>
      </c>
      <c r="F425" s="107">
        <f>IF(C425="MAT.",VLOOKUP(A425,INSUMOS_AUX!A:F,6,0),0)</f>
        <v>1.39</v>
      </c>
      <c r="G425" s="106">
        <f>IF(C425="M.O.",VLOOKUP(A425,INSUMOS_AUX!A:F,6,0),0)</f>
        <v>0</v>
      </c>
    </row>
    <row r="426" spans="1:7" ht="21">
      <c r="A426" s="177">
        <v>4718</v>
      </c>
      <c r="B426" s="233" t="s">
        <v>1261</v>
      </c>
      <c r="C426" s="176" t="s">
        <v>123</v>
      </c>
      <c r="D426" s="176" t="s">
        <v>58</v>
      </c>
      <c r="E426" s="177">
        <v>1.38</v>
      </c>
      <c r="F426" s="107">
        <f>IF(C426="MAT.",VLOOKUP(A426,INSUMOS_AUX!A:F,6,0),0)</f>
        <v>116.31</v>
      </c>
      <c r="G426" s="106">
        <f>IF(C426="M.O.",VLOOKUP(A426,INSUMOS_AUX!A:F,6,0),0)</f>
        <v>0</v>
      </c>
    </row>
    <row r="427" spans="1:7">
      <c r="A427" s="177">
        <v>4750</v>
      </c>
      <c r="B427" s="233" t="s">
        <v>153</v>
      </c>
      <c r="C427" s="176" t="s">
        <v>124</v>
      </c>
      <c r="D427" s="176" t="s">
        <v>134</v>
      </c>
      <c r="E427" s="177">
        <v>1.9831704000000001</v>
      </c>
      <c r="F427" s="107">
        <f>IF(C427="MAT.",VLOOKUP(A427,INSUMOS_AUX!A:F,6,0),0)</f>
        <v>0</v>
      </c>
      <c r="G427" s="106">
        <f>IF(C427="M.O.",VLOOKUP(A427,INSUMOS_AUX!A:F,6,0),0)</f>
        <v>22.48</v>
      </c>
    </row>
    <row r="428" spans="1:7">
      <c r="A428" s="177">
        <v>6111</v>
      </c>
      <c r="B428" s="233" t="s">
        <v>498</v>
      </c>
      <c r="C428" s="176" t="s">
        <v>124</v>
      </c>
      <c r="D428" s="176" t="s">
        <v>134</v>
      </c>
      <c r="E428" s="177">
        <v>0.78121799999999997</v>
      </c>
      <c r="F428" s="107">
        <f>IF(C428="MAT.",VLOOKUP(A428,INSUMOS_AUX!A:F,6,0),0)</f>
        <v>0</v>
      </c>
      <c r="G428" s="106">
        <f>IF(C428="M.O.",VLOOKUP(A428,INSUMOS_AUX!A:F,6,0),0)</f>
        <v>14.4</v>
      </c>
    </row>
    <row r="429" spans="1:7">
      <c r="A429" s="182"/>
      <c r="B429" s="230"/>
      <c r="C429" s="183"/>
      <c r="D429" s="183"/>
      <c r="E429" s="183"/>
      <c r="F429" s="183"/>
      <c r="G429" s="183"/>
    </row>
    <row r="430" spans="1:7">
      <c r="A430" s="179" t="s">
        <v>714</v>
      </c>
      <c r="B430" s="232" t="s">
        <v>715</v>
      </c>
      <c r="C430" s="180" t="s">
        <v>46</v>
      </c>
      <c r="D430" s="180" t="s">
        <v>58</v>
      </c>
      <c r="E430" s="181">
        <v>10</v>
      </c>
      <c r="F430" s="181">
        <f t="shared" ref="F430:G430" si="31">SUMPRODUCT($E431:$E437,F431:F437)</f>
        <v>17.797612000000001</v>
      </c>
      <c r="G430" s="181">
        <f t="shared" si="31"/>
        <v>35.272084608</v>
      </c>
    </row>
    <row r="431" spans="1:7" ht="21">
      <c r="A431" s="177">
        <v>37370</v>
      </c>
      <c r="B431" s="233" t="s">
        <v>494</v>
      </c>
      <c r="C431" s="176" t="s">
        <v>123</v>
      </c>
      <c r="D431" s="176" t="s">
        <v>134</v>
      </c>
      <c r="E431" s="177">
        <v>2.3986000000000001</v>
      </c>
      <c r="F431" s="107">
        <f>IF(C431="MAT.",VLOOKUP(A431,INSUMOS_AUX!A:F,6,0),0)</f>
        <v>3.32</v>
      </c>
      <c r="G431" s="106">
        <f>IF(C431="M.O.",VLOOKUP(A431,INSUMOS_AUX!A:F,6,0),0)</f>
        <v>0</v>
      </c>
    </row>
    <row r="432" spans="1:7" ht="21">
      <c r="A432" s="177">
        <v>37371</v>
      </c>
      <c r="B432" s="233" t="s">
        <v>495</v>
      </c>
      <c r="C432" s="176" t="s">
        <v>123</v>
      </c>
      <c r="D432" s="176" t="s">
        <v>134</v>
      </c>
      <c r="E432" s="177">
        <v>2.3986000000000001</v>
      </c>
      <c r="F432" s="107">
        <f>IF(C432="MAT.",VLOOKUP(A432,INSUMOS_AUX!A:F,6,0),0)</f>
        <v>0.59</v>
      </c>
      <c r="G432" s="106">
        <f>IF(C432="M.O.",VLOOKUP(A432,INSUMOS_AUX!A:F,6,0),0)</f>
        <v>0</v>
      </c>
    </row>
    <row r="433" spans="1:7" ht="21">
      <c r="A433" s="177">
        <v>37372</v>
      </c>
      <c r="B433" s="233" t="s">
        <v>496</v>
      </c>
      <c r="C433" s="176" t="s">
        <v>123</v>
      </c>
      <c r="D433" s="176" t="s">
        <v>134</v>
      </c>
      <c r="E433" s="177">
        <v>2.3986000000000001</v>
      </c>
      <c r="F433" s="107">
        <f>IF(C433="MAT.",VLOOKUP(A433,INSUMOS_AUX!A:F,6,0),0)</f>
        <v>1.43</v>
      </c>
      <c r="G433" s="106">
        <f>IF(C433="M.O.",VLOOKUP(A433,INSUMOS_AUX!A:F,6,0),0)</f>
        <v>0</v>
      </c>
    </row>
    <row r="434" spans="1:7" ht="21">
      <c r="A434" s="177">
        <v>37373</v>
      </c>
      <c r="B434" s="233" t="s">
        <v>497</v>
      </c>
      <c r="C434" s="176" t="s">
        <v>123</v>
      </c>
      <c r="D434" s="176" t="s">
        <v>134</v>
      </c>
      <c r="E434" s="177">
        <v>2.3986000000000001</v>
      </c>
      <c r="F434" s="107">
        <f>IF(C434="MAT.",VLOOKUP(A434,INSUMOS_AUX!A:F,6,0),0)</f>
        <v>0.08</v>
      </c>
      <c r="G434" s="106">
        <f>IF(C434="M.O.",VLOOKUP(A434,INSUMOS_AUX!A:F,6,0),0)</f>
        <v>0</v>
      </c>
    </row>
    <row r="435" spans="1:7" ht="21">
      <c r="A435" s="177">
        <v>43467</v>
      </c>
      <c r="B435" s="233" t="s">
        <v>142</v>
      </c>
      <c r="C435" s="176" t="s">
        <v>123</v>
      </c>
      <c r="D435" s="176" t="s">
        <v>134</v>
      </c>
      <c r="E435" s="177">
        <v>2.3986000000000001</v>
      </c>
      <c r="F435" s="107">
        <f>IF(C435="MAT.",VLOOKUP(A435,INSUMOS_AUX!A:F,6,0),0)</f>
        <v>0.61</v>
      </c>
      <c r="G435" s="106">
        <f>IF(C435="M.O.",VLOOKUP(A435,INSUMOS_AUX!A:F,6,0),0)</f>
        <v>0</v>
      </c>
    </row>
    <row r="436" spans="1:7" ht="21">
      <c r="A436" s="177">
        <v>43491</v>
      </c>
      <c r="B436" s="233" t="s">
        <v>145</v>
      </c>
      <c r="C436" s="176" t="s">
        <v>123</v>
      </c>
      <c r="D436" s="176" t="s">
        <v>134</v>
      </c>
      <c r="E436" s="177">
        <v>2.3986000000000001</v>
      </c>
      <c r="F436" s="107">
        <f>IF(C436="MAT.",VLOOKUP(A436,INSUMOS_AUX!A:F,6,0),0)</f>
        <v>1.39</v>
      </c>
      <c r="G436" s="106">
        <f>IF(C436="M.O.",VLOOKUP(A436,INSUMOS_AUX!A:F,6,0),0)</f>
        <v>0</v>
      </c>
    </row>
    <row r="437" spans="1:7">
      <c r="A437" s="177">
        <v>6111</v>
      </c>
      <c r="B437" s="233" t="s">
        <v>498</v>
      </c>
      <c r="C437" s="176" t="s">
        <v>124</v>
      </c>
      <c r="D437" s="176" t="s">
        <v>134</v>
      </c>
      <c r="E437" s="177">
        <v>2.44945032</v>
      </c>
      <c r="F437" s="107">
        <f>IF(C437="MAT.",VLOOKUP(A437,INSUMOS_AUX!A:F,6,0),0)</f>
        <v>0</v>
      </c>
      <c r="G437" s="106">
        <f>IF(C437="M.O.",VLOOKUP(A437,INSUMOS_AUX!A:F,6,0),0)</f>
        <v>14.4</v>
      </c>
    </row>
    <row r="438" spans="1:7">
      <c r="A438" s="182"/>
      <c r="B438" s="230"/>
      <c r="C438" s="183"/>
      <c r="D438" s="183"/>
      <c r="E438" s="183"/>
      <c r="F438" s="183"/>
      <c r="G438" s="183"/>
    </row>
    <row r="439" spans="1:7" ht="21">
      <c r="A439" s="179" t="s">
        <v>725</v>
      </c>
      <c r="B439" s="232" t="s">
        <v>583</v>
      </c>
      <c r="C439" s="180" t="s">
        <v>46</v>
      </c>
      <c r="D439" s="180" t="s">
        <v>53</v>
      </c>
      <c r="E439" s="181">
        <v>208.41</v>
      </c>
      <c r="F439" s="181">
        <f t="shared" ref="F439:G439" si="32">SUMPRODUCT($E440:$E450,F440:F450)</f>
        <v>30.617547000000002</v>
      </c>
      <c r="G439" s="181">
        <f t="shared" si="32"/>
        <v>11.352047781780001</v>
      </c>
    </row>
    <row r="440" spans="1:7">
      <c r="A440" s="177">
        <v>12873</v>
      </c>
      <c r="B440" s="233" t="s">
        <v>322</v>
      </c>
      <c r="C440" s="176" t="s">
        <v>124</v>
      </c>
      <c r="D440" s="176" t="s">
        <v>134</v>
      </c>
      <c r="E440" s="177">
        <v>0.43901388000000002</v>
      </c>
      <c r="F440" s="107">
        <f>IF(C440="MAT.",VLOOKUP(A440,INSUMOS_AUX!A:F,6,0),0)</f>
        <v>0</v>
      </c>
      <c r="G440" s="106">
        <f>IF(C440="M.O.",VLOOKUP(A440,INSUMOS_AUX!A:F,6,0),0)</f>
        <v>22.48</v>
      </c>
    </row>
    <row r="441" spans="1:7">
      <c r="A441" s="177">
        <v>242</v>
      </c>
      <c r="B441" s="233" t="s">
        <v>508</v>
      </c>
      <c r="C441" s="176" t="s">
        <v>124</v>
      </c>
      <c r="D441" s="176" t="s">
        <v>134</v>
      </c>
      <c r="E441" s="177">
        <v>9.8018226E-2</v>
      </c>
      <c r="F441" s="107">
        <f>IF(C441="MAT.",VLOOKUP(A441,INSUMOS_AUX!A:F,6,0),0)</f>
        <v>0</v>
      </c>
      <c r="G441" s="106">
        <f>IF(C441="M.O.",VLOOKUP(A441,INSUMOS_AUX!A:F,6,0),0)</f>
        <v>15.13</v>
      </c>
    </row>
    <row r="442" spans="1:7" ht="21">
      <c r="A442" s="177">
        <v>37370</v>
      </c>
      <c r="B442" s="233" t="s">
        <v>494</v>
      </c>
      <c r="C442" s="176" t="s">
        <v>123</v>
      </c>
      <c r="D442" s="176" t="s">
        <v>134</v>
      </c>
      <c r="E442" s="177">
        <v>0.52680000000000005</v>
      </c>
      <c r="F442" s="107">
        <f>IF(C442="MAT.",VLOOKUP(A442,INSUMOS_AUX!A:F,6,0),0)</f>
        <v>3.32</v>
      </c>
      <c r="G442" s="106">
        <f>IF(C442="M.O.",VLOOKUP(A442,INSUMOS_AUX!A:F,6,0),0)</f>
        <v>0</v>
      </c>
    </row>
    <row r="443" spans="1:7" ht="21">
      <c r="A443" s="177">
        <v>37371</v>
      </c>
      <c r="B443" s="233" t="s">
        <v>495</v>
      </c>
      <c r="C443" s="176" t="s">
        <v>123</v>
      </c>
      <c r="D443" s="176" t="s">
        <v>134</v>
      </c>
      <c r="E443" s="177">
        <v>0.52680000000000005</v>
      </c>
      <c r="F443" s="107">
        <f>IF(C443="MAT.",VLOOKUP(A443,INSUMOS_AUX!A:F,6,0),0)</f>
        <v>0.59</v>
      </c>
      <c r="G443" s="106">
        <f>IF(C443="M.O.",VLOOKUP(A443,INSUMOS_AUX!A:F,6,0),0)</f>
        <v>0</v>
      </c>
    </row>
    <row r="444" spans="1:7" ht="21">
      <c r="A444" s="177">
        <v>37372</v>
      </c>
      <c r="B444" s="233" t="s">
        <v>496</v>
      </c>
      <c r="C444" s="176" t="s">
        <v>123</v>
      </c>
      <c r="D444" s="176" t="s">
        <v>134</v>
      </c>
      <c r="E444" s="177">
        <v>0.52680000000000005</v>
      </c>
      <c r="F444" s="107">
        <f>IF(C444="MAT.",VLOOKUP(A444,INSUMOS_AUX!A:F,6,0),0)</f>
        <v>1.43</v>
      </c>
      <c r="G444" s="106">
        <f>IF(C444="M.O.",VLOOKUP(A444,INSUMOS_AUX!A:F,6,0),0)</f>
        <v>0</v>
      </c>
    </row>
    <row r="445" spans="1:7" ht="21">
      <c r="A445" s="177">
        <v>37373</v>
      </c>
      <c r="B445" s="233" t="s">
        <v>497</v>
      </c>
      <c r="C445" s="176" t="s">
        <v>123</v>
      </c>
      <c r="D445" s="176" t="s">
        <v>134</v>
      </c>
      <c r="E445" s="177">
        <v>0.52680000000000005</v>
      </c>
      <c r="F445" s="107">
        <f>IF(C445="MAT.",VLOOKUP(A445,INSUMOS_AUX!A:F,6,0),0)</f>
        <v>0.08</v>
      </c>
      <c r="G445" s="106">
        <f>IF(C445="M.O.",VLOOKUP(A445,INSUMOS_AUX!A:F,6,0),0)</f>
        <v>0</v>
      </c>
    </row>
    <row r="446" spans="1:7" ht="21">
      <c r="A446" s="177">
        <v>43465</v>
      </c>
      <c r="B446" s="233" t="s">
        <v>151</v>
      </c>
      <c r="C446" s="176" t="s">
        <v>123</v>
      </c>
      <c r="D446" s="176" t="s">
        <v>134</v>
      </c>
      <c r="E446" s="177">
        <v>0.4299</v>
      </c>
      <c r="F446" s="107">
        <f>IF(C446="MAT.",VLOOKUP(A446,INSUMOS_AUX!A:F,6,0),0)</f>
        <v>0.78</v>
      </c>
      <c r="G446" s="106">
        <f>IF(C446="M.O.",VLOOKUP(A446,INSUMOS_AUX!A:F,6,0),0)</f>
        <v>0</v>
      </c>
    </row>
    <row r="447" spans="1:7" ht="21">
      <c r="A447" s="177">
        <v>43467</v>
      </c>
      <c r="B447" s="233" t="s">
        <v>142</v>
      </c>
      <c r="C447" s="176" t="s">
        <v>123</v>
      </c>
      <c r="D447" s="176" t="s">
        <v>134</v>
      </c>
      <c r="E447" s="177">
        <v>9.69E-2</v>
      </c>
      <c r="F447" s="107">
        <f>IF(C447="MAT.",VLOOKUP(A447,INSUMOS_AUX!A:F,6,0),0)</f>
        <v>0.61</v>
      </c>
      <c r="G447" s="106">
        <f>IF(C447="M.O.",VLOOKUP(A447,INSUMOS_AUX!A:F,6,0),0)</f>
        <v>0</v>
      </c>
    </row>
    <row r="448" spans="1:7" ht="21">
      <c r="A448" s="177">
        <v>43489</v>
      </c>
      <c r="B448" s="233" t="s">
        <v>152</v>
      </c>
      <c r="C448" s="176" t="s">
        <v>123</v>
      </c>
      <c r="D448" s="176" t="s">
        <v>134</v>
      </c>
      <c r="E448" s="177">
        <v>0.4299</v>
      </c>
      <c r="F448" s="107">
        <f>IF(C448="MAT.",VLOOKUP(A448,INSUMOS_AUX!A:F,6,0),0)</f>
        <v>1.31</v>
      </c>
      <c r="G448" s="106">
        <f>IF(C448="M.O.",VLOOKUP(A448,INSUMOS_AUX!A:F,6,0),0)</f>
        <v>0</v>
      </c>
    </row>
    <row r="449" spans="1:7" ht="21">
      <c r="A449" s="177">
        <v>43491</v>
      </c>
      <c r="B449" s="233" t="s">
        <v>145</v>
      </c>
      <c r="C449" s="176" t="s">
        <v>123</v>
      </c>
      <c r="D449" s="176" t="s">
        <v>134</v>
      </c>
      <c r="E449" s="177">
        <v>9.69E-2</v>
      </c>
      <c r="F449" s="107">
        <f>IF(C449="MAT.",VLOOKUP(A449,INSUMOS_AUX!A:F,6,0),0)</f>
        <v>1.39</v>
      </c>
      <c r="G449" s="106">
        <f>IF(C449="M.O.",VLOOKUP(A449,INSUMOS_AUX!A:F,6,0),0)</f>
        <v>0</v>
      </c>
    </row>
    <row r="450" spans="1:7" ht="42">
      <c r="A450" s="177">
        <v>626</v>
      </c>
      <c r="B450" s="233" t="s">
        <v>1262</v>
      </c>
      <c r="C450" s="176" t="s">
        <v>123</v>
      </c>
      <c r="D450" s="176" t="s">
        <v>63</v>
      </c>
      <c r="E450" s="177">
        <v>1.5</v>
      </c>
      <c r="F450" s="107">
        <f>IF(C450="MAT.",VLOOKUP(A450,INSUMOS_AUX!A:F,6,0),0)</f>
        <v>17.78</v>
      </c>
      <c r="G450" s="106">
        <f>IF(C450="M.O.",VLOOKUP(A450,INSUMOS_AUX!A:F,6,0),0)</f>
        <v>0</v>
      </c>
    </row>
    <row r="451" spans="1:7">
      <c r="A451" s="182"/>
      <c r="B451" s="230"/>
      <c r="C451" s="183"/>
      <c r="D451" s="183"/>
      <c r="E451" s="183"/>
      <c r="F451" s="183"/>
      <c r="G451" s="183"/>
    </row>
    <row r="452" spans="1:7" ht="31.5">
      <c r="A452" s="179" t="s">
        <v>726</v>
      </c>
      <c r="B452" s="232" t="s">
        <v>377</v>
      </c>
      <c r="C452" s="180" t="s">
        <v>46</v>
      </c>
      <c r="D452" s="180" t="s">
        <v>65</v>
      </c>
      <c r="E452" s="181">
        <v>90</v>
      </c>
      <c r="F452" s="181">
        <f t="shared" ref="F452:G452" si="33">SUMPRODUCT($E453:$E473,F453:F473)</f>
        <v>53.421248297510004</v>
      </c>
      <c r="G452" s="181">
        <f t="shared" si="33"/>
        <v>36.127478457709998</v>
      </c>
    </row>
    <row r="453" spans="1:7">
      <c r="A453" s="177">
        <v>1379</v>
      </c>
      <c r="B453" s="233" t="s">
        <v>135</v>
      </c>
      <c r="C453" s="176" t="s">
        <v>123</v>
      </c>
      <c r="D453" s="176" t="s">
        <v>63</v>
      </c>
      <c r="E453" s="177">
        <v>20.159851799999998</v>
      </c>
      <c r="F453" s="107">
        <f>IF(C453="MAT.",VLOOKUP(A453,INSUMOS_AUX!A:F,6,0),0)</f>
        <v>0.72</v>
      </c>
      <c r="G453" s="106">
        <f>IF(C453="M.O.",VLOOKUP(A453,INSUMOS_AUX!A:F,6,0),0)</f>
        <v>0</v>
      </c>
    </row>
    <row r="454" spans="1:7">
      <c r="A454" s="177">
        <v>2705</v>
      </c>
      <c r="B454" s="233" t="s">
        <v>136</v>
      </c>
      <c r="C454" s="176" t="s">
        <v>123</v>
      </c>
      <c r="D454" s="176" t="s">
        <v>137</v>
      </c>
      <c r="E454" s="177">
        <v>0.101866</v>
      </c>
      <c r="F454" s="107">
        <f>IF(C454="MAT.",VLOOKUP(A454,INSUMOS_AUX!A:F,6,0),0)</f>
        <v>0.92</v>
      </c>
      <c r="G454" s="106">
        <f>IF(C454="M.O.",VLOOKUP(A454,INSUMOS_AUX!A:F,6,0),0)</f>
        <v>0</v>
      </c>
    </row>
    <row r="455" spans="1:7">
      <c r="A455" s="177">
        <v>34</v>
      </c>
      <c r="B455" s="233" t="s">
        <v>1263</v>
      </c>
      <c r="C455" s="176" t="s">
        <v>123</v>
      </c>
      <c r="D455" s="176" t="s">
        <v>63</v>
      </c>
      <c r="E455" s="177">
        <v>1.5096000000000001</v>
      </c>
      <c r="F455" s="107">
        <f>IF(C455="MAT.",VLOOKUP(A455,INSUMOS_AUX!A:F,6,0),0)</f>
        <v>8.2200000000000006</v>
      </c>
      <c r="G455" s="106">
        <f>IF(C455="M.O.",VLOOKUP(A455,INSUMOS_AUX!A:F,6,0),0)</f>
        <v>0</v>
      </c>
    </row>
    <row r="456" spans="1:7" ht="31.5">
      <c r="A456" s="177">
        <v>36397</v>
      </c>
      <c r="B456" s="233" t="s">
        <v>1250</v>
      </c>
      <c r="C456" s="176" t="s">
        <v>123</v>
      </c>
      <c r="D456" s="176" t="s">
        <v>23</v>
      </c>
      <c r="E456" s="177">
        <v>9.0909999999999999E-6</v>
      </c>
      <c r="F456" s="107">
        <f>IF(C456="MAT.",VLOOKUP(A456,INSUMOS_AUX!A:F,6,0),0)</f>
        <v>19116.61</v>
      </c>
      <c r="G456" s="106">
        <f>IF(C456="M.O.",VLOOKUP(A456,INSUMOS_AUX!A:F,6,0),0)</f>
        <v>0</v>
      </c>
    </row>
    <row r="457" spans="1:7" ht="21">
      <c r="A457" s="177">
        <v>370</v>
      </c>
      <c r="B457" s="233" t="s">
        <v>138</v>
      </c>
      <c r="C457" s="176" t="s">
        <v>123</v>
      </c>
      <c r="D457" s="176" t="s">
        <v>58</v>
      </c>
      <c r="E457" s="177">
        <v>4.7175799999999997E-2</v>
      </c>
      <c r="F457" s="107">
        <f>IF(C457="MAT.",VLOOKUP(A457,INSUMOS_AUX!A:F,6,0),0)</f>
        <v>150</v>
      </c>
      <c r="G457" s="106">
        <f>IF(C457="M.O.",VLOOKUP(A457,INSUMOS_AUX!A:F,6,0),0)</f>
        <v>0</v>
      </c>
    </row>
    <row r="458" spans="1:7" ht="21">
      <c r="A458" s="177">
        <v>37370</v>
      </c>
      <c r="B458" s="233" t="s">
        <v>494</v>
      </c>
      <c r="C458" s="176" t="s">
        <v>123</v>
      </c>
      <c r="D458" s="176" t="s">
        <v>134</v>
      </c>
      <c r="E458" s="177">
        <v>2.0116890000000001</v>
      </c>
      <c r="F458" s="107">
        <f>IF(C458="MAT.",VLOOKUP(A458,INSUMOS_AUX!A:F,6,0),0)</f>
        <v>3.32</v>
      </c>
      <c r="G458" s="106">
        <f>IF(C458="M.O.",VLOOKUP(A458,INSUMOS_AUX!A:F,6,0),0)</f>
        <v>0</v>
      </c>
    </row>
    <row r="459" spans="1:7" ht="21">
      <c r="A459" s="177">
        <v>37371</v>
      </c>
      <c r="B459" s="233" t="s">
        <v>495</v>
      </c>
      <c r="C459" s="176" t="s">
        <v>123</v>
      </c>
      <c r="D459" s="176" t="s">
        <v>134</v>
      </c>
      <c r="E459" s="177">
        <v>2.0116890000000001</v>
      </c>
      <c r="F459" s="107">
        <f>IF(C459="MAT.",VLOOKUP(A459,INSUMOS_AUX!A:F,6,0),0)</f>
        <v>0.59</v>
      </c>
      <c r="G459" s="106">
        <f>IF(C459="M.O.",VLOOKUP(A459,INSUMOS_AUX!A:F,6,0),0)</f>
        <v>0</v>
      </c>
    </row>
    <row r="460" spans="1:7" ht="21">
      <c r="A460" s="177">
        <v>37372</v>
      </c>
      <c r="B460" s="233" t="s">
        <v>496</v>
      </c>
      <c r="C460" s="176" t="s">
        <v>123</v>
      </c>
      <c r="D460" s="176" t="s">
        <v>134</v>
      </c>
      <c r="E460" s="177">
        <v>2.0116890000000001</v>
      </c>
      <c r="F460" s="107">
        <f>IF(C460="MAT.",VLOOKUP(A460,INSUMOS_AUX!A:F,6,0),0)</f>
        <v>1.43</v>
      </c>
      <c r="G460" s="106">
        <f>IF(C460="M.O.",VLOOKUP(A460,INSUMOS_AUX!A:F,6,0),0)</f>
        <v>0</v>
      </c>
    </row>
    <row r="461" spans="1:7" ht="21">
      <c r="A461" s="177">
        <v>37373</v>
      </c>
      <c r="B461" s="233" t="s">
        <v>497</v>
      </c>
      <c r="C461" s="176" t="s">
        <v>123</v>
      </c>
      <c r="D461" s="176" t="s">
        <v>134</v>
      </c>
      <c r="E461" s="177">
        <v>2.0116890000000001</v>
      </c>
      <c r="F461" s="107">
        <f>IF(C461="MAT.",VLOOKUP(A461,INSUMOS_AUX!A:F,6,0),0)</f>
        <v>0.08</v>
      </c>
      <c r="G461" s="106">
        <f>IF(C461="M.O.",VLOOKUP(A461,INSUMOS_AUX!A:F,6,0),0)</f>
        <v>0</v>
      </c>
    </row>
    <row r="462" spans="1:7">
      <c r="A462" s="177">
        <v>37666</v>
      </c>
      <c r="B462" s="233" t="s">
        <v>139</v>
      </c>
      <c r="C462" s="176" t="s">
        <v>124</v>
      </c>
      <c r="D462" s="176" t="s">
        <v>134</v>
      </c>
      <c r="E462" s="177">
        <v>7.9819432999999995E-2</v>
      </c>
      <c r="F462" s="107">
        <f>IF(C462="MAT.",VLOOKUP(A462,INSUMOS_AUX!A:F,6,0),0)</f>
        <v>0</v>
      </c>
      <c r="G462" s="106">
        <f>IF(C462="M.O.",VLOOKUP(A462,INSUMOS_AUX!A:F,6,0),0)</f>
        <v>13.19</v>
      </c>
    </row>
    <row r="463" spans="1:7">
      <c r="A463" s="177">
        <v>378</v>
      </c>
      <c r="B463" s="233" t="s">
        <v>1252</v>
      </c>
      <c r="C463" s="176" t="s">
        <v>124</v>
      </c>
      <c r="D463" s="176" t="s">
        <v>134</v>
      </c>
      <c r="E463" s="177">
        <v>1.2106110999999999E-2</v>
      </c>
      <c r="F463" s="107">
        <f>IF(C463="MAT.",VLOOKUP(A463,INSUMOS_AUX!A:F,6,0),0)</f>
        <v>0</v>
      </c>
      <c r="G463" s="106">
        <f>IF(C463="M.O.",VLOOKUP(A463,INSUMOS_AUX!A:F,6,0),0)</f>
        <v>22.48</v>
      </c>
    </row>
    <row r="464" spans="1:7" ht="21">
      <c r="A464" s="177">
        <v>43464</v>
      </c>
      <c r="B464" s="233" t="s">
        <v>141</v>
      </c>
      <c r="C464" s="176" t="s">
        <v>123</v>
      </c>
      <c r="D464" s="176" t="s">
        <v>134</v>
      </c>
      <c r="E464" s="177">
        <v>7.9161599999999999E-2</v>
      </c>
      <c r="F464" s="107">
        <f>IF(C464="MAT.",VLOOKUP(A464,INSUMOS_AUX!A:F,6,0),0)</f>
        <v>0.01</v>
      </c>
      <c r="G464" s="106">
        <f>IF(C464="M.O.",VLOOKUP(A464,INSUMOS_AUX!A:F,6,0),0)</f>
        <v>0</v>
      </c>
    </row>
    <row r="465" spans="1:7" ht="21">
      <c r="A465" s="177">
        <v>43465</v>
      </c>
      <c r="B465" s="233" t="s">
        <v>151</v>
      </c>
      <c r="C465" s="176" t="s">
        <v>123</v>
      </c>
      <c r="D465" s="176" t="s">
        <v>134</v>
      </c>
      <c r="E465" s="177">
        <v>0.80887200000000004</v>
      </c>
      <c r="F465" s="107">
        <f>IF(C465="MAT.",VLOOKUP(A465,INSUMOS_AUX!A:F,6,0),0)</f>
        <v>0.78</v>
      </c>
      <c r="G465" s="106">
        <f>IF(C465="M.O.",VLOOKUP(A465,INSUMOS_AUX!A:F,6,0),0)</f>
        <v>0</v>
      </c>
    </row>
    <row r="466" spans="1:7" ht="21">
      <c r="A466" s="177">
        <v>43467</v>
      </c>
      <c r="B466" s="233" t="s">
        <v>142</v>
      </c>
      <c r="C466" s="176" t="s">
        <v>123</v>
      </c>
      <c r="D466" s="176" t="s">
        <v>134</v>
      </c>
      <c r="E466" s="177">
        <v>1.1236554000000001</v>
      </c>
      <c r="F466" s="107">
        <f>IF(C466="MAT.",VLOOKUP(A466,INSUMOS_AUX!A:F,6,0),0)</f>
        <v>0.61</v>
      </c>
      <c r="G466" s="106">
        <f>IF(C466="M.O.",VLOOKUP(A466,INSUMOS_AUX!A:F,6,0),0)</f>
        <v>0</v>
      </c>
    </row>
    <row r="467" spans="1:7" ht="21">
      <c r="A467" s="177">
        <v>43488</v>
      </c>
      <c r="B467" s="233" t="s">
        <v>144</v>
      </c>
      <c r="C467" s="176" t="s">
        <v>123</v>
      </c>
      <c r="D467" s="176" t="s">
        <v>134</v>
      </c>
      <c r="E467" s="177">
        <v>7.9161599999999999E-2</v>
      </c>
      <c r="F467" s="107">
        <f>IF(C467="MAT.",VLOOKUP(A467,INSUMOS_AUX!A:F,6,0),0)</f>
        <v>0.89</v>
      </c>
      <c r="G467" s="106">
        <f>IF(C467="M.O.",VLOOKUP(A467,INSUMOS_AUX!A:F,6,0),0)</f>
        <v>0</v>
      </c>
    </row>
    <row r="468" spans="1:7" ht="21">
      <c r="A468" s="177">
        <v>43489</v>
      </c>
      <c r="B468" s="233" t="s">
        <v>152</v>
      </c>
      <c r="C468" s="176" t="s">
        <v>123</v>
      </c>
      <c r="D468" s="176" t="s">
        <v>134</v>
      </c>
      <c r="E468" s="177">
        <v>0.80887200000000004</v>
      </c>
      <c r="F468" s="107">
        <f>IF(C468="MAT.",VLOOKUP(A468,INSUMOS_AUX!A:F,6,0),0)</f>
        <v>1.31</v>
      </c>
      <c r="G468" s="106">
        <f>IF(C468="M.O.",VLOOKUP(A468,INSUMOS_AUX!A:F,6,0),0)</f>
        <v>0</v>
      </c>
    </row>
    <row r="469" spans="1:7" ht="21">
      <c r="A469" s="177">
        <v>43491</v>
      </c>
      <c r="B469" s="233" t="s">
        <v>145</v>
      </c>
      <c r="C469" s="176" t="s">
        <v>123</v>
      </c>
      <c r="D469" s="176" t="s">
        <v>134</v>
      </c>
      <c r="E469" s="177">
        <v>1.1236554000000001</v>
      </c>
      <c r="F469" s="107">
        <f>IF(C469="MAT.",VLOOKUP(A469,INSUMOS_AUX!A:F,6,0),0)</f>
        <v>1.39</v>
      </c>
      <c r="G469" s="106">
        <f>IF(C469="M.O.",VLOOKUP(A469,INSUMOS_AUX!A:F,6,0),0)</f>
        <v>0</v>
      </c>
    </row>
    <row r="470" spans="1:7" ht="21">
      <c r="A470" s="177">
        <v>4721</v>
      </c>
      <c r="B470" s="233" t="s">
        <v>147</v>
      </c>
      <c r="C470" s="176" t="s">
        <v>123</v>
      </c>
      <c r="D470" s="176" t="s">
        <v>58</v>
      </c>
      <c r="E470" s="177">
        <v>3.6654399999999997E-2</v>
      </c>
      <c r="F470" s="107">
        <f>IF(C470="MAT.",VLOOKUP(A470,INSUMOS_AUX!A:F,6,0),0)</f>
        <v>115.7</v>
      </c>
      <c r="G470" s="106">
        <f>IF(C470="M.O.",VLOOKUP(A470,INSUMOS_AUX!A:F,6,0),0)</f>
        <v>0</v>
      </c>
    </row>
    <row r="471" spans="1:7">
      <c r="A471" s="177">
        <v>4750</v>
      </c>
      <c r="B471" s="233" t="s">
        <v>153</v>
      </c>
      <c r="C471" s="176" t="s">
        <v>124</v>
      </c>
      <c r="D471" s="176" t="s">
        <v>134</v>
      </c>
      <c r="E471" s="177">
        <v>0.81185399999999996</v>
      </c>
      <c r="F471" s="107">
        <f>IF(C471="MAT.",VLOOKUP(A471,INSUMOS_AUX!A:F,6,0),0)</f>
        <v>0</v>
      </c>
      <c r="G471" s="106">
        <f>IF(C471="M.O.",VLOOKUP(A471,INSUMOS_AUX!A:F,6,0),0)</f>
        <v>22.48</v>
      </c>
    </row>
    <row r="472" spans="1:7">
      <c r="A472" s="177">
        <v>6111</v>
      </c>
      <c r="B472" s="233" t="s">
        <v>498</v>
      </c>
      <c r="C472" s="176" t="s">
        <v>124</v>
      </c>
      <c r="D472" s="176" t="s">
        <v>134</v>
      </c>
      <c r="E472" s="177">
        <v>1.147476894</v>
      </c>
      <c r="F472" s="107">
        <f>IF(C472="MAT.",VLOOKUP(A472,INSUMOS_AUX!A:F,6,0),0)</f>
        <v>0</v>
      </c>
      <c r="G472" s="106">
        <f>IF(C472="M.O.",VLOOKUP(A472,INSUMOS_AUX!A:F,6,0),0)</f>
        <v>14.4</v>
      </c>
    </row>
    <row r="473" spans="1:7">
      <c r="A473" s="177">
        <v>6114</v>
      </c>
      <c r="B473" s="233" t="s">
        <v>1255</v>
      </c>
      <c r="C473" s="176" t="s">
        <v>124</v>
      </c>
      <c r="D473" s="176" t="s">
        <v>134</v>
      </c>
      <c r="E473" s="177">
        <v>1.925972E-3</v>
      </c>
      <c r="F473" s="107">
        <f>IF(C473="MAT.",VLOOKUP(A473,INSUMOS_AUX!A:F,6,0),0)</f>
        <v>0</v>
      </c>
      <c r="G473" s="106">
        <f>IF(C473="M.O.",VLOOKUP(A473,INSUMOS_AUX!A:F,6,0),0)</f>
        <v>14.73</v>
      </c>
    </row>
    <row r="474" spans="1:7">
      <c r="A474" s="182"/>
      <c r="B474" s="230"/>
      <c r="C474" s="183"/>
      <c r="D474" s="183"/>
      <c r="E474" s="183"/>
      <c r="F474" s="183"/>
      <c r="G474" s="183"/>
    </row>
    <row r="475" spans="1:7" ht="31.5">
      <c r="A475" s="179" t="s">
        <v>727</v>
      </c>
      <c r="B475" s="232" t="s">
        <v>578</v>
      </c>
      <c r="C475" s="180" t="s">
        <v>46</v>
      </c>
      <c r="D475" s="180" t="s">
        <v>63</v>
      </c>
      <c r="E475" s="181">
        <v>19</v>
      </c>
      <c r="F475" s="181">
        <f t="shared" ref="F475:G475" si="34">SUMPRODUCT($E476:$E486,F476:F486)</f>
        <v>11.386006</v>
      </c>
      <c r="G475" s="181">
        <f t="shared" si="34"/>
        <v>6.1910526814200004</v>
      </c>
    </row>
    <row r="476" spans="1:7" ht="21">
      <c r="A476" s="177">
        <v>37370</v>
      </c>
      <c r="B476" s="233" t="s">
        <v>494</v>
      </c>
      <c r="C476" s="176" t="s">
        <v>123</v>
      </c>
      <c r="D476" s="176" t="s">
        <v>134</v>
      </c>
      <c r="E476" s="177">
        <v>0.29759999999999998</v>
      </c>
      <c r="F476" s="107">
        <f>IF(C476="MAT.",VLOOKUP(A476,INSUMOS_AUX!A:F,6,0),0)</f>
        <v>3.32</v>
      </c>
      <c r="G476" s="106">
        <f>IF(C476="M.O.",VLOOKUP(A476,INSUMOS_AUX!A:F,6,0),0)</f>
        <v>0</v>
      </c>
    </row>
    <row r="477" spans="1:7" ht="21">
      <c r="A477" s="177">
        <v>37371</v>
      </c>
      <c r="B477" s="233" t="s">
        <v>495</v>
      </c>
      <c r="C477" s="176" t="s">
        <v>123</v>
      </c>
      <c r="D477" s="176" t="s">
        <v>134</v>
      </c>
      <c r="E477" s="177">
        <v>0.29759999999999998</v>
      </c>
      <c r="F477" s="107">
        <f>IF(C477="MAT.",VLOOKUP(A477,INSUMOS_AUX!A:F,6,0),0)</f>
        <v>0.59</v>
      </c>
      <c r="G477" s="106">
        <f>IF(C477="M.O.",VLOOKUP(A477,INSUMOS_AUX!A:F,6,0),0)</f>
        <v>0</v>
      </c>
    </row>
    <row r="478" spans="1:7" ht="21">
      <c r="A478" s="177">
        <v>37372</v>
      </c>
      <c r="B478" s="233" t="s">
        <v>496</v>
      </c>
      <c r="C478" s="176" t="s">
        <v>123</v>
      </c>
      <c r="D478" s="176" t="s">
        <v>134</v>
      </c>
      <c r="E478" s="177">
        <v>0.29759999999999998</v>
      </c>
      <c r="F478" s="107">
        <f>IF(C478="MAT.",VLOOKUP(A478,INSUMOS_AUX!A:F,6,0),0)</f>
        <v>1.43</v>
      </c>
      <c r="G478" s="106">
        <f>IF(C478="M.O.",VLOOKUP(A478,INSUMOS_AUX!A:F,6,0),0)</f>
        <v>0</v>
      </c>
    </row>
    <row r="479" spans="1:7" ht="21">
      <c r="A479" s="177">
        <v>37373</v>
      </c>
      <c r="B479" s="233" t="s">
        <v>497</v>
      </c>
      <c r="C479" s="176" t="s">
        <v>123</v>
      </c>
      <c r="D479" s="176" t="s">
        <v>134</v>
      </c>
      <c r="E479" s="177">
        <v>0.29759999999999998</v>
      </c>
      <c r="F479" s="107">
        <f>IF(C479="MAT.",VLOOKUP(A479,INSUMOS_AUX!A:F,6,0),0)</f>
        <v>0.08</v>
      </c>
      <c r="G479" s="106">
        <f>IF(C479="M.O.",VLOOKUP(A479,INSUMOS_AUX!A:F,6,0),0)</f>
        <v>0</v>
      </c>
    </row>
    <row r="480" spans="1:7">
      <c r="A480" s="177">
        <v>378</v>
      </c>
      <c r="B480" s="233" t="s">
        <v>1252</v>
      </c>
      <c r="C480" s="176" t="s">
        <v>124</v>
      </c>
      <c r="D480" s="176" t="s">
        <v>134</v>
      </c>
      <c r="E480" s="177">
        <v>0.22668611399999999</v>
      </c>
      <c r="F480" s="107">
        <f>IF(C480="MAT.",VLOOKUP(A480,INSUMOS_AUX!A:F,6,0),0)</f>
        <v>0</v>
      </c>
      <c r="G480" s="106">
        <f>IF(C480="M.O.",VLOOKUP(A480,INSUMOS_AUX!A:F,6,0),0)</f>
        <v>22.48</v>
      </c>
    </row>
    <row r="481" spans="1:7" ht="31.5">
      <c r="A481" s="177">
        <v>39017</v>
      </c>
      <c r="B481" s="233" t="s">
        <v>1253</v>
      </c>
      <c r="C481" s="176" t="s">
        <v>123</v>
      </c>
      <c r="D481" s="176" t="s">
        <v>23</v>
      </c>
      <c r="E481" s="177">
        <v>0.81899999999999995</v>
      </c>
      <c r="F481" s="107">
        <f>IF(C481="MAT.",VLOOKUP(A481,INSUMOS_AUX!A:F,6,0),0)</f>
        <v>0.22</v>
      </c>
      <c r="G481" s="106">
        <f>IF(C481="M.O.",VLOOKUP(A481,INSUMOS_AUX!A:F,6,0),0)</f>
        <v>0</v>
      </c>
    </row>
    <row r="482" spans="1:7">
      <c r="A482" s="177">
        <v>43059</v>
      </c>
      <c r="B482" s="233" t="s">
        <v>1264</v>
      </c>
      <c r="C482" s="176" t="s">
        <v>123</v>
      </c>
      <c r="D482" s="176" t="s">
        <v>63</v>
      </c>
      <c r="E482" s="177">
        <v>1.07</v>
      </c>
      <c r="F482" s="107">
        <f>IF(C482="MAT.",VLOOKUP(A482,INSUMOS_AUX!A:F,6,0),0)</f>
        <v>7.78</v>
      </c>
      <c r="G482" s="106">
        <f>IF(C482="M.O.",VLOOKUP(A482,INSUMOS_AUX!A:F,6,0),0)</f>
        <v>0</v>
      </c>
    </row>
    <row r="483" spans="1:7" ht="21">
      <c r="A483" s="177">
        <v>43132</v>
      </c>
      <c r="B483" s="233" t="s">
        <v>1254</v>
      </c>
      <c r="C483" s="176" t="s">
        <v>123</v>
      </c>
      <c r="D483" s="176" t="s">
        <v>63</v>
      </c>
      <c r="E483" s="177">
        <v>2.5000000000000001E-2</v>
      </c>
      <c r="F483" s="107">
        <f>IF(C483="MAT.",VLOOKUP(A483,INSUMOS_AUX!A:F,6,0),0)</f>
        <v>25.85</v>
      </c>
      <c r="G483" s="106">
        <f>IF(C483="M.O.",VLOOKUP(A483,INSUMOS_AUX!A:F,6,0),0)</f>
        <v>0</v>
      </c>
    </row>
    <row r="484" spans="1:7" ht="21">
      <c r="A484" s="177">
        <v>43465</v>
      </c>
      <c r="B484" s="233" t="s">
        <v>151</v>
      </c>
      <c r="C484" s="176" t="s">
        <v>123</v>
      </c>
      <c r="D484" s="176" t="s">
        <v>134</v>
      </c>
      <c r="E484" s="177">
        <v>0.29759999999999998</v>
      </c>
      <c r="F484" s="107">
        <f>IF(C484="MAT.",VLOOKUP(A484,INSUMOS_AUX!A:F,6,0),0)</f>
        <v>0.78</v>
      </c>
      <c r="G484" s="106">
        <f>IF(C484="M.O.",VLOOKUP(A484,INSUMOS_AUX!A:F,6,0),0)</f>
        <v>0</v>
      </c>
    </row>
    <row r="485" spans="1:7" ht="21">
      <c r="A485" s="177">
        <v>43489</v>
      </c>
      <c r="B485" s="233" t="s">
        <v>152</v>
      </c>
      <c r="C485" s="176" t="s">
        <v>123</v>
      </c>
      <c r="D485" s="176" t="s">
        <v>134</v>
      </c>
      <c r="E485" s="177">
        <v>0.29759999999999998</v>
      </c>
      <c r="F485" s="107">
        <f>IF(C485="MAT.",VLOOKUP(A485,INSUMOS_AUX!A:F,6,0),0)</f>
        <v>1.31</v>
      </c>
      <c r="G485" s="106">
        <f>IF(C485="M.O.",VLOOKUP(A485,INSUMOS_AUX!A:F,6,0),0)</f>
        <v>0</v>
      </c>
    </row>
    <row r="486" spans="1:7">
      <c r="A486" s="177">
        <v>6114</v>
      </c>
      <c r="B486" s="233" t="s">
        <v>1255</v>
      </c>
      <c r="C486" s="176" t="s">
        <v>124</v>
      </c>
      <c r="D486" s="176" t="s">
        <v>134</v>
      </c>
      <c r="E486" s="177">
        <v>7.4348189999999995E-2</v>
      </c>
      <c r="F486" s="107">
        <f>IF(C486="MAT.",VLOOKUP(A486,INSUMOS_AUX!A:F,6,0),0)</f>
        <v>0</v>
      </c>
      <c r="G486" s="106">
        <f>IF(C486="M.O.",VLOOKUP(A486,INSUMOS_AUX!A:F,6,0),0)</f>
        <v>14.73</v>
      </c>
    </row>
    <row r="487" spans="1:7">
      <c r="A487" s="182"/>
      <c r="B487" s="230"/>
      <c r="C487" s="183"/>
      <c r="D487" s="183"/>
      <c r="E487" s="183"/>
      <c r="F487" s="183"/>
      <c r="G487" s="183"/>
    </row>
    <row r="488" spans="1:7" ht="31.5">
      <c r="A488" s="179" t="s">
        <v>716</v>
      </c>
      <c r="B488" s="232" t="s">
        <v>571</v>
      </c>
      <c r="C488" s="180" t="s">
        <v>46</v>
      </c>
      <c r="D488" s="180" t="s">
        <v>63</v>
      </c>
      <c r="E488" s="181">
        <v>362</v>
      </c>
      <c r="F488" s="181">
        <f t="shared" ref="F488:G488" si="35">SUMPRODUCT($E489:$E499,F489:F499)</f>
        <v>11.695251000000001</v>
      </c>
      <c r="G488" s="181">
        <f t="shared" si="35"/>
        <v>4.5047750398200002</v>
      </c>
    </row>
    <row r="489" spans="1:7">
      <c r="A489" s="177">
        <v>32</v>
      </c>
      <c r="B489" s="233" t="s">
        <v>1251</v>
      </c>
      <c r="C489" s="176" t="s">
        <v>123</v>
      </c>
      <c r="D489" s="176" t="s">
        <v>63</v>
      </c>
      <c r="E489" s="177">
        <v>1.07</v>
      </c>
      <c r="F489" s="107">
        <f>IF(C489="MAT.",VLOOKUP(A489,INSUMOS_AUX!A:F,6,0),0)</f>
        <v>8.67</v>
      </c>
      <c r="G489" s="106">
        <f>IF(C489="M.O.",VLOOKUP(A489,INSUMOS_AUX!A:F,6,0),0)</f>
        <v>0</v>
      </c>
    </row>
    <row r="490" spans="1:7" ht="21">
      <c r="A490" s="177">
        <v>37370</v>
      </c>
      <c r="B490" s="233" t="s">
        <v>494</v>
      </c>
      <c r="C490" s="176" t="s">
        <v>123</v>
      </c>
      <c r="D490" s="176" t="s">
        <v>134</v>
      </c>
      <c r="E490" s="177">
        <v>0.21709999999999999</v>
      </c>
      <c r="F490" s="107">
        <f>IF(C490="MAT.",VLOOKUP(A490,INSUMOS_AUX!A:F,6,0),0)</f>
        <v>3.32</v>
      </c>
      <c r="G490" s="106">
        <f>IF(C490="M.O.",VLOOKUP(A490,INSUMOS_AUX!A:F,6,0),0)</f>
        <v>0</v>
      </c>
    </row>
    <row r="491" spans="1:7" ht="21">
      <c r="A491" s="177">
        <v>37371</v>
      </c>
      <c r="B491" s="233" t="s">
        <v>495</v>
      </c>
      <c r="C491" s="176" t="s">
        <v>123</v>
      </c>
      <c r="D491" s="176" t="s">
        <v>134</v>
      </c>
      <c r="E491" s="177">
        <v>0.21709999999999999</v>
      </c>
      <c r="F491" s="107">
        <f>IF(C491="MAT.",VLOOKUP(A491,INSUMOS_AUX!A:F,6,0),0)</f>
        <v>0.59</v>
      </c>
      <c r="G491" s="106">
        <f>IF(C491="M.O.",VLOOKUP(A491,INSUMOS_AUX!A:F,6,0),0)</f>
        <v>0</v>
      </c>
    </row>
    <row r="492" spans="1:7" ht="21">
      <c r="A492" s="177">
        <v>37372</v>
      </c>
      <c r="B492" s="233" t="s">
        <v>496</v>
      </c>
      <c r="C492" s="176" t="s">
        <v>123</v>
      </c>
      <c r="D492" s="176" t="s">
        <v>134</v>
      </c>
      <c r="E492" s="177">
        <v>0.21709999999999999</v>
      </c>
      <c r="F492" s="107">
        <f>IF(C492="MAT.",VLOOKUP(A492,INSUMOS_AUX!A:F,6,0),0)</f>
        <v>1.43</v>
      </c>
      <c r="G492" s="106">
        <f>IF(C492="M.O.",VLOOKUP(A492,INSUMOS_AUX!A:F,6,0),0)</f>
        <v>0</v>
      </c>
    </row>
    <row r="493" spans="1:7" ht="21">
      <c r="A493" s="177">
        <v>37373</v>
      </c>
      <c r="B493" s="233" t="s">
        <v>497</v>
      </c>
      <c r="C493" s="176" t="s">
        <v>123</v>
      </c>
      <c r="D493" s="176" t="s">
        <v>134</v>
      </c>
      <c r="E493" s="177">
        <v>0.21709999999999999</v>
      </c>
      <c r="F493" s="107">
        <f>IF(C493="MAT.",VLOOKUP(A493,INSUMOS_AUX!A:F,6,0),0)</f>
        <v>0.08</v>
      </c>
      <c r="G493" s="106">
        <f>IF(C493="M.O.",VLOOKUP(A493,INSUMOS_AUX!A:F,6,0),0)</f>
        <v>0</v>
      </c>
    </row>
    <row r="494" spans="1:7">
      <c r="A494" s="177">
        <v>378</v>
      </c>
      <c r="B494" s="233" t="s">
        <v>1252</v>
      </c>
      <c r="C494" s="176" t="s">
        <v>124</v>
      </c>
      <c r="D494" s="176" t="s">
        <v>134</v>
      </c>
      <c r="E494" s="177">
        <v>0.16386948000000001</v>
      </c>
      <c r="F494" s="107">
        <f>IF(C494="MAT.",VLOOKUP(A494,INSUMOS_AUX!A:F,6,0),0)</f>
        <v>0</v>
      </c>
      <c r="G494" s="106">
        <f>IF(C494="M.O.",VLOOKUP(A494,INSUMOS_AUX!A:F,6,0),0)</f>
        <v>22.48</v>
      </c>
    </row>
    <row r="495" spans="1:7" ht="31.5">
      <c r="A495" s="177">
        <v>39017</v>
      </c>
      <c r="B495" s="233" t="s">
        <v>1253</v>
      </c>
      <c r="C495" s="176" t="s">
        <v>123</v>
      </c>
      <c r="D495" s="176" t="s">
        <v>23</v>
      </c>
      <c r="E495" s="177">
        <v>0.64400000000000002</v>
      </c>
      <c r="F495" s="107">
        <f>IF(C495="MAT.",VLOOKUP(A495,INSUMOS_AUX!A:F,6,0),0)</f>
        <v>0.22</v>
      </c>
      <c r="G495" s="106">
        <f>IF(C495="M.O.",VLOOKUP(A495,INSUMOS_AUX!A:F,6,0),0)</f>
        <v>0</v>
      </c>
    </row>
    <row r="496" spans="1:7" ht="21">
      <c r="A496" s="177">
        <v>43132</v>
      </c>
      <c r="B496" s="233" t="s">
        <v>1254</v>
      </c>
      <c r="C496" s="176" t="s">
        <v>123</v>
      </c>
      <c r="D496" s="176" t="s">
        <v>63</v>
      </c>
      <c r="E496" s="177">
        <v>2.5000000000000001E-2</v>
      </c>
      <c r="F496" s="107">
        <f>IF(C496="MAT.",VLOOKUP(A496,INSUMOS_AUX!A:F,6,0),0)</f>
        <v>25.85</v>
      </c>
      <c r="G496" s="106">
        <f>IF(C496="M.O.",VLOOKUP(A496,INSUMOS_AUX!A:F,6,0),0)</f>
        <v>0</v>
      </c>
    </row>
    <row r="497" spans="1:7" ht="21">
      <c r="A497" s="177">
        <v>43465</v>
      </c>
      <c r="B497" s="233" t="s">
        <v>151</v>
      </c>
      <c r="C497" s="176" t="s">
        <v>123</v>
      </c>
      <c r="D497" s="176" t="s">
        <v>134</v>
      </c>
      <c r="E497" s="177">
        <v>0.21709999999999999</v>
      </c>
      <c r="F497" s="107">
        <f>IF(C497="MAT.",VLOOKUP(A497,INSUMOS_AUX!A:F,6,0),0)</f>
        <v>0.78</v>
      </c>
      <c r="G497" s="106">
        <f>IF(C497="M.O.",VLOOKUP(A497,INSUMOS_AUX!A:F,6,0),0)</f>
        <v>0</v>
      </c>
    </row>
    <row r="498" spans="1:7" ht="21">
      <c r="A498" s="177">
        <v>43489</v>
      </c>
      <c r="B498" s="233" t="s">
        <v>152</v>
      </c>
      <c r="C498" s="176" t="s">
        <v>123</v>
      </c>
      <c r="D498" s="176" t="s">
        <v>134</v>
      </c>
      <c r="E498" s="177">
        <v>0.21709999999999999</v>
      </c>
      <c r="F498" s="107">
        <f>IF(C498="MAT.",VLOOKUP(A498,INSUMOS_AUX!A:F,6,0),0)</f>
        <v>1.31</v>
      </c>
      <c r="G498" s="106">
        <f>IF(C498="M.O.",VLOOKUP(A498,INSUMOS_AUX!A:F,6,0),0)</f>
        <v>0</v>
      </c>
    </row>
    <row r="499" spans="1:7">
      <c r="A499" s="177">
        <v>6114</v>
      </c>
      <c r="B499" s="233" t="s">
        <v>1255</v>
      </c>
      <c r="C499" s="176" t="s">
        <v>124</v>
      </c>
      <c r="D499" s="176" t="s">
        <v>134</v>
      </c>
      <c r="E499" s="177">
        <v>5.5735854000000001E-2</v>
      </c>
      <c r="F499" s="107">
        <f>IF(C499="MAT.",VLOOKUP(A499,INSUMOS_AUX!A:F,6,0),0)</f>
        <v>0</v>
      </c>
      <c r="G499" s="106">
        <f>IF(C499="M.O.",VLOOKUP(A499,INSUMOS_AUX!A:F,6,0),0)</f>
        <v>14.73</v>
      </c>
    </row>
    <row r="500" spans="1:7">
      <c r="A500" s="182"/>
      <c r="B500" s="230"/>
      <c r="C500" s="183"/>
      <c r="D500" s="183"/>
      <c r="E500" s="183"/>
      <c r="F500" s="183"/>
      <c r="G500" s="183"/>
    </row>
    <row r="501" spans="1:7" ht="31.5">
      <c r="A501" s="179" t="s">
        <v>717</v>
      </c>
      <c r="B501" s="232" t="s">
        <v>572</v>
      </c>
      <c r="C501" s="180" t="s">
        <v>46</v>
      </c>
      <c r="D501" s="180" t="s">
        <v>63</v>
      </c>
      <c r="E501" s="181">
        <v>40</v>
      </c>
      <c r="F501" s="181">
        <f t="shared" ref="F501:G501" si="36">SUMPRODUCT($E502:$E512,F502:F512)</f>
        <v>11.636208000000002</v>
      </c>
      <c r="G501" s="181">
        <f t="shared" si="36"/>
        <v>3.3076386921600003</v>
      </c>
    </row>
    <row r="502" spans="1:7">
      <c r="A502" s="177">
        <v>33</v>
      </c>
      <c r="B502" s="233" t="s">
        <v>1256</v>
      </c>
      <c r="C502" s="176" t="s">
        <v>123</v>
      </c>
      <c r="D502" s="176" t="s">
        <v>63</v>
      </c>
      <c r="E502" s="177">
        <v>1.1100000000000001</v>
      </c>
      <c r="F502" s="107">
        <f>IF(C502="MAT.",VLOOKUP(A502,INSUMOS_AUX!A:F,6,0),0)</f>
        <v>8.7200000000000006</v>
      </c>
      <c r="G502" s="106">
        <f>IF(C502="M.O.",VLOOKUP(A502,INSUMOS_AUX!A:F,6,0),0)</f>
        <v>0</v>
      </c>
    </row>
    <row r="503" spans="1:7" ht="21">
      <c r="A503" s="177">
        <v>37370</v>
      </c>
      <c r="B503" s="233" t="s">
        <v>494</v>
      </c>
      <c r="C503" s="176" t="s">
        <v>123</v>
      </c>
      <c r="D503" s="176" t="s">
        <v>134</v>
      </c>
      <c r="E503" s="177">
        <v>0.1598</v>
      </c>
      <c r="F503" s="107">
        <f>IF(C503="MAT.",VLOOKUP(A503,INSUMOS_AUX!A:F,6,0),0)</f>
        <v>3.32</v>
      </c>
      <c r="G503" s="106">
        <f>IF(C503="M.O.",VLOOKUP(A503,INSUMOS_AUX!A:F,6,0),0)</f>
        <v>0</v>
      </c>
    </row>
    <row r="504" spans="1:7" ht="21">
      <c r="A504" s="177">
        <v>37371</v>
      </c>
      <c r="B504" s="233" t="s">
        <v>495</v>
      </c>
      <c r="C504" s="176" t="s">
        <v>123</v>
      </c>
      <c r="D504" s="176" t="s">
        <v>134</v>
      </c>
      <c r="E504" s="177">
        <v>0.1598</v>
      </c>
      <c r="F504" s="107">
        <f>IF(C504="MAT.",VLOOKUP(A504,INSUMOS_AUX!A:F,6,0),0)</f>
        <v>0.59</v>
      </c>
      <c r="G504" s="106">
        <f>IF(C504="M.O.",VLOOKUP(A504,INSUMOS_AUX!A:F,6,0),0)</f>
        <v>0</v>
      </c>
    </row>
    <row r="505" spans="1:7" ht="21">
      <c r="A505" s="177">
        <v>37372</v>
      </c>
      <c r="B505" s="233" t="s">
        <v>496</v>
      </c>
      <c r="C505" s="176" t="s">
        <v>123</v>
      </c>
      <c r="D505" s="176" t="s">
        <v>134</v>
      </c>
      <c r="E505" s="177">
        <v>0.1598</v>
      </c>
      <c r="F505" s="107">
        <f>IF(C505="MAT.",VLOOKUP(A505,INSUMOS_AUX!A:F,6,0),0)</f>
        <v>1.43</v>
      </c>
      <c r="G505" s="106">
        <f>IF(C505="M.O.",VLOOKUP(A505,INSUMOS_AUX!A:F,6,0),0)</f>
        <v>0</v>
      </c>
    </row>
    <row r="506" spans="1:7" ht="21">
      <c r="A506" s="177">
        <v>37373</v>
      </c>
      <c r="B506" s="233" t="s">
        <v>497</v>
      </c>
      <c r="C506" s="176" t="s">
        <v>123</v>
      </c>
      <c r="D506" s="176" t="s">
        <v>134</v>
      </c>
      <c r="E506" s="177">
        <v>0.1598</v>
      </c>
      <c r="F506" s="107">
        <f>IF(C506="MAT.",VLOOKUP(A506,INSUMOS_AUX!A:F,6,0),0)</f>
        <v>0.08</v>
      </c>
      <c r="G506" s="106">
        <f>IF(C506="M.O.",VLOOKUP(A506,INSUMOS_AUX!A:F,6,0),0)</f>
        <v>0</v>
      </c>
    </row>
    <row r="507" spans="1:7">
      <c r="A507" s="177">
        <v>378</v>
      </c>
      <c r="B507" s="233" t="s">
        <v>1252</v>
      </c>
      <c r="C507" s="176" t="s">
        <v>124</v>
      </c>
      <c r="D507" s="176" t="s">
        <v>134</v>
      </c>
      <c r="E507" s="177">
        <v>0.119564028</v>
      </c>
      <c r="F507" s="107">
        <f>IF(C507="MAT.",VLOOKUP(A507,INSUMOS_AUX!A:F,6,0),0)</f>
        <v>0</v>
      </c>
      <c r="G507" s="106">
        <f>IF(C507="M.O.",VLOOKUP(A507,INSUMOS_AUX!A:F,6,0),0)</f>
        <v>22.48</v>
      </c>
    </row>
    <row r="508" spans="1:7" ht="31.5">
      <c r="A508" s="177">
        <v>39017</v>
      </c>
      <c r="B508" s="233" t="s">
        <v>1253</v>
      </c>
      <c r="C508" s="176" t="s">
        <v>123</v>
      </c>
      <c r="D508" s="176" t="s">
        <v>23</v>
      </c>
      <c r="E508" s="177">
        <v>0.503</v>
      </c>
      <c r="F508" s="107">
        <f>IF(C508="MAT.",VLOOKUP(A508,INSUMOS_AUX!A:F,6,0),0)</f>
        <v>0.22</v>
      </c>
      <c r="G508" s="106">
        <f>IF(C508="M.O.",VLOOKUP(A508,INSUMOS_AUX!A:F,6,0),0)</f>
        <v>0</v>
      </c>
    </row>
    <row r="509" spans="1:7" ht="21">
      <c r="A509" s="177">
        <v>43132</v>
      </c>
      <c r="B509" s="233" t="s">
        <v>1254</v>
      </c>
      <c r="C509" s="176" t="s">
        <v>123</v>
      </c>
      <c r="D509" s="176" t="s">
        <v>63</v>
      </c>
      <c r="E509" s="177">
        <v>2.5000000000000001E-2</v>
      </c>
      <c r="F509" s="107">
        <f>IF(C509="MAT.",VLOOKUP(A509,INSUMOS_AUX!A:F,6,0),0)</f>
        <v>25.85</v>
      </c>
      <c r="G509" s="106">
        <f>IF(C509="M.O.",VLOOKUP(A509,INSUMOS_AUX!A:F,6,0),0)</f>
        <v>0</v>
      </c>
    </row>
    <row r="510" spans="1:7" ht="21">
      <c r="A510" s="177">
        <v>43465</v>
      </c>
      <c r="B510" s="233" t="s">
        <v>151</v>
      </c>
      <c r="C510" s="176" t="s">
        <v>123</v>
      </c>
      <c r="D510" s="176" t="s">
        <v>134</v>
      </c>
      <c r="E510" s="177">
        <v>0.1598</v>
      </c>
      <c r="F510" s="107">
        <f>IF(C510="MAT.",VLOOKUP(A510,INSUMOS_AUX!A:F,6,0),0)</f>
        <v>0.78</v>
      </c>
      <c r="G510" s="106">
        <f>IF(C510="M.O.",VLOOKUP(A510,INSUMOS_AUX!A:F,6,0),0)</f>
        <v>0</v>
      </c>
    </row>
    <row r="511" spans="1:7" ht="21">
      <c r="A511" s="177">
        <v>43489</v>
      </c>
      <c r="B511" s="233" t="s">
        <v>152</v>
      </c>
      <c r="C511" s="176" t="s">
        <v>123</v>
      </c>
      <c r="D511" s="176" t="s">
        <v>134</v>
      </c>
      <c r="E511" s="177">
        <v>0.1598</v>
      </c>
      <c r="F511" s="107">
        <f>IF(C511="MAT.",VLOOKUP(A511,INSUMOS_AUX!A:F,6,0),0)</f>
        <v>1.31</v>
      </c>
      <c r="G511" s="106">
        <f>IF(C511="M.O.",VLOOKUP(A511,INSUMOS_AUX!A:F,6,0),0)</f>
        <v>0</v>
      </c>
    </row>
    <row r="512" spans="1:7">
      <c r="A512" s="177">
        <v>6114</v>
      </c>
      <c r="B512" s="233" t="s">
        <v>1255</v>
      </c>
      <c r="C512" s="176" t="s">
        <v>124</v>
      </c>
      <c r="D512" s="176" t="s">
        <v>134</v>
      </c>
      <c r="E512" s="177">
        <v>4.2080064E-2</v>
      </c>
      <c r="F512" s="107">
        <f>IF(C512="MAT.",VLOOKUP(A512,INSUMOS_AUX!A:F,6,0),0)</f>
        <v>0</v>
      </c>
      <c r="G512" s="106">
        <f>IF(C512="M.O.",VLOOKUP(A512,INSUMOS_AUX!A:F,6,0),0)</f>
        <v>14.73</v>
      </c>
    </row>
    <row r="513" spans="1:7">
      <c r="A513" s="182"/>
      <c r="B513" s="230"/>
      <c r="C513" s="183"/>
      <c r="D513" s="183"/>
      <c r="E513" s="183"/>
      <c r="F513" s="183"/>
      <c r="G513" s="183"/>
    </row>
    <row r="514" spans="1:7" ht="31.5">
      <c r="A514" s="179" t="s">
        <v>728</v>
      </c>
      <c r="B514" s="232" t="s">
        <v>573</v>
      </c>
      <c r="C514" s="180" t="s">
        <v>46</v>
      </c>
      <c r="D514" s="180" t="s">
        <v>63</v>
      </c>
      <c r="E514" s="181">
        <v>499</v>
      </c>
      <c r="F514" s="181">
        <f t="shared" ref="F514:G514" si="37">SUMPRODUCT($E515:$E525,F515:F525)</f>
        <v>10.775952000000004</v>
      </c>
      <c r="G514" s="181">
        <f t="shared" si="37"/>
        <v>2.5247593322399999</v>
      </c>
    </row>
    <row r="515" spans="1:7">
      <c r="A515" s="177">
        <v>34</v>
      </c>
      <c r="B515" s="233" t="s">
        <v>1263</v>
      </c>
      <c r="C515" s="176" t="s">
        <v>123</v>
      </c>
      <c r="D515" s="176" t="s">
        <v>63</v>
      </c>
      <c r="E515" s="177">
        <v>1.1100000000000001</v>
      </c>
      <c r="F515" s="107">
        <f>IF(C515="MAT.",VLOOKUP(A515,INSUMOS_AUX!A:F,6,0),0)</f>
        <v>8.2200000000000006</v>
      </c>
      <c r="G515" s="106">
        <f>IF(C515="M.O.",VLOOKUP(A515,INSUMOS_AUX!A:F,6,0),0)</f>
        <v>0</v>
      </c>
    </row>
    <row r="516" spans="1:7" ht="21">
      <c r="A516" s="177">
        <v>37370</v>
      </c>
      <c r="B516" s="233" t="s">
        <v>494</v>
      </c>
      <c r="C516" s="176" t="s">
        <v>123</v>
      </c>
      <c r="D516" s="176" t="s">
        <v>134</v>
      </c>
      <c r="E516" s="177">
        <v>0.1222</v>
      </c>
      <c r="F516" s="107">
        <f>IF(C516="MAT.",VLOOKUP(A516,INSUMOS_AUX!A:F,6,0),0)</f>
        <v>3.32</v>
      </c>
      <c r="G516" s="106">
        <f>IF(C516="M.O.",VLOOKUP(A516,INSUMOS_AUX!A:F,6,0),0)</f>
        <v>0</v>
      </c>
    </row>
    <row r="517" spans="1:7" ht="21">
      <c r="A517" s="177">
        <v>37371</v>
      </c>
      <c r="B517" s="233" t="s">
        <v>495</v>
      </c>
      <c r="C517" s="176" t="s">
        <v>123</v>
      </c>
      <c r="D517" s="176" t="s">
        <v>134</v>
      </c>
      <c r="E517" s="177">
        <v>0.1222</v>
      </c>
      <c r="F517" s="107">
        <f>IF(C517="MAT.",VLOOKUP(A517,INSUMOS_AUX!A:F,6,0),0)</f>
        <v>0.59</v>
      </c>
      <c r="G517" s="106">
        <f>IF(C517="M.O.",VLOOKUP(A517,INSUMOS_AUX!A:F,6,0),0)</f>
        <v>0</v>
      </c>
    </row>
    <row r="518" spans="1:7" ht="21">
      <c r="A518" s="177">
        <v>37372</v>
      </c>
      <c r="B518" s="233" t="s">
        <v>496</v>
      </c>
      <c r="C518" s="176" t="s">
        <v>123</v>
      </c>
      <c r="D518" s="176" t="s">
        <v>134</v>
      </c>
      <c r="E518" s="177">
        <v>0.1222</v>
      </c>
      <c r="F518" s="107">
        <f>IF(C518="MAT.",VLOOKUP(A518,INSUMOS_AUX!A:F,6,0),0)</f>
        <v>1.43</v>
      </c>
      <c r="G518" s="106">
        <f>IF(C518="M.O.",VLOOKUP(A518,INSUMOS_AUX!A:F,6,0),0)</f>
        <v>0</v>
      </c>
    </row>
    <row r="519" spans="1:7" ht="21">
      <c r="A519" s="177">
        <v>37373</v>
      </c>
      <c r="B519" s="233" t="s">
        <v>497</v>
      </c>
      <c r="C519" s="176" t="s">
        <v>123</v>
      </c>
      <c r="D519" s="176" t="s">
        <v>134</v>
      </c>
      <c r="E519" s="177">
        <v>0.1222</v>
      </c>
      <c r="F519" s="107">
        <f>IF(C519="MAT.",VLOOKUP(A519,INSUMOS_AUX!A:F,6,0),0)</f>
        <v>0.08</v>
      </c>
      <c r="G519" s="106">
        <f>IF(C519="M.O.",VLOOKUP(A519,INSUMOS_AUX!A:F,6,0),0)</f>
        <v>0</v>
      </c>
    </row>
    <row r="520" spans="1:7">
      <c r="A520" s="177">
        <v>378</v>
      </c>
      <c r="B520" s="233" t="s">
        <v>1252</v>
      </c>
      <c r="C520" s="176" t="s">
        <v>124</v>
      </c>
      <c r="D520" s="176" t="s">
        <v>134</v>
      </c>
      <c r="E520" s="177">
        <v>9.0836291999999999E-2</v>
      </c>
      <c r="F520" s="107">
        <f>IF(C520="MAT.",VLOOKUP(A520,INSUMOS_AUX!A:F,6,0),0)</f>
        <v>0</v>
      </c>
      <c r="G520" s="106">
        <f>IF(C520="M.O.",VLOOKUP(A520,INSUMOS_AUX!A:F,6,0),0)</f>
        <v>22.48</v>
      </c>
    </row>
    <row r="521" spans="1:7" ht="31.5">
      <c r="A521" s="177">
        <v>39017</v>
      </c>
      <c r="B521" s="233" t="s">
        <v>1253</v>
      </c>
      <c r="C521" s="176" t="s">
        <v>123</v>
      </c>
      <c r="D521" s="176" t="s">
        <v>23</v>
      </c>
      <c r="E521" s="177">
        <v>0.39900000000000002</v>
      </c>
      <c r="F521" s="107">
        <f>IF(C521="MAT.",VLOOKUP(A521,INSUMOS_AUX!A:F,6,0),0)</f>
        <v>0.22</v>
      </c>
      <c r="G521" s="106">
        <f>IF(C521="M.O.",VLOOKUP(A521,INSUMOS_AUX!A:F,6,0),0)</f>
        <v>0</v>
      </c>
    </row>
    <row r="522" spans="1:7" ht="21">
      <c r="A522" s="177">
        <v>43132</v>
      </c>
      <c r="B522" s="233" t="s">
        <v>1254</v>
      </c>
      <c r="C522" s="176" t="s">
        <v>123</v>
      </c>
      <c r="D522" s="176" t="s">
        <v>63</v>
      </c>
      <c r="E522" s="177">
        <v>2.5000000000000001E-2</v>
      </c>
      <c r="F522" s="107">
        <f>IF(C522="MAT.",VLOOKUP(A522,INSUMOS_AUX!A:F,6,0),0)</f>
        <v>25.85</v>
      </c>
      <c r="G522" s="106">
        <f>IF(C522="M.O.",VLOOKUP(A522,INSUMOS_AUX!A:F,6,0),0)</f>
        <v>0</v>
      </c>
    </row>
    <row r="523" spans="1:7" ht="21">
      <c r="A523" s="177">
        <v>43465</v>
      </c>
      <c r="B523" s="233" t="s">
        <v>151</v>
      </c>
      <c r="C523" s="176" t="s">
        <v>123</v>
      </c>
      <c r="D523" s="176" t="s">
        <v>134</v>
      </c>
      <c r="E523" s="177">
        <v>0.1222</v>
      </c>
      <c r="F523" s="107">
        <f>IF(C523="MAT.",VLOOKUP(A523,INSUMOS_AUX!A:F,6,0),0)</f>
        <v>0.78</v>
      </c>
      <c r="G523" s="106">
        <f>IF(C523="M.O.",VLOOKUP(A523,INSUMOS_AUX!A:F,6,0),0)</f>
        <v>0</v>
      </c>
    </row>
    <row r="524" spans="1:7" ht="21">
      <c r="A524" s="177">
        <v>43489</v>
      </c>
      <c r="B524" s="233" t="s">
        <v>152</v>
      </c>
      <c r="C524" s="176" t="s">
        <v>123</v>
      </c>
      <c r="D524" s="176" t="s">
        <v>134</v>
      </c>
      <c r="E524" s="177">
        <v>0.1222</v>
      </c>
      <c r="F524" s="107">
        <f>IF(C524="MAT.",VLOOKUP(A524,INSUMOS_AUX!A:F,6,0),0)</f>
        <v>1.31</v>
      </c>
      <c r="G524" s="106">
        <f>IF(C524="M.O.",VLOOKUP(A524,INSUMOS_AUX!A:F,6,0),0)</f>
        <v>0</v>
      </c>
    </row>
    <row r="525" spans="1:7">
      <c r="A525" s="177">
        <v>6114</v>
      </c>
      <c r="B525" s="233" t="s">
        <v>1255</v>
      </c>
      <c r="C525" s="176" t="s">
        <v>124</v>
      </c>
      <c r="D525" s="176" t="s">
        <v>134</v>
      </c>
      <c r="E525" s="177">
        <v>3.2773895999999997E-2</v>
      </c>
      <c r="F525" s="107">
        <f>IF(C525="MAT.",VLOOKUP(A525,INSUMOS_AUX!A:F,6,0),0)</f>
        <v>0</v>
      </c>
      <c r="G525" s="106">
        <f>IF(C525="M.O.",VLOOKUP(A525,INSUMOS_AUX!A:F,6,0),0)</f>
        <v>14.73</v>
      </c>
    </row>
    <row r="526" spans="1:7">
      <c r="A526" s="182"/>
      <c r="B526" s="230"/>
      <c r="C526" s="183"/>
      <c r="D526" s="183"/>
      <c r="E526" s="183"/>
      <c r="F526" s="183"/>
      <c r="G526" s="183"/>
    </row>
    <row r="527" spans="1:7" ht="31.5">
      <c r="A527" s="179" t="s">
        <v>729</v>
      </c>
      <c r="B527" s="232" t="s">
        <v>574</v>
      </c>
      <c r="C527" s="180" t="s">
        <v>46</v>
      </c>
      <c r="D527" s="180" t="s">
        <v>63</v>
      </c>
      <c r="E527" s="181">
        <v>162</v>
      </c>
      <c r="F527" s="181">
        <f t="shared" ref="F527:G527" si="38">SUMPRODUCT($E528:$E538,F528:F538)</f>
        <v>9.3296360000000025</v>
      </c>
      <c r="G527" s="181">
        <f t="shared" si="38"/>
        <v>1.9488916333200001</v>
      </c>
    </row>
    <row r="528" spans="1:7" ht="21">
      <c r="A528" s="177">
        <v>37370</v>
      </c>
      <c r="B528" s="233" t="s">
        <v>494</v>
      </c>
      <c r="C528" s="176" t="s">
        <v>123</v>
      </c>
      <c r="D528" s="176" t="s">
        <v>134</v>
      </c>
      <c r="E528" s="177">
        <v>9.4600000000000004E-2</v>
      </c>
      <c r="F528" s="107">
        <f>IF(C528="MAT.",VLOOKUP(A528,INSUMOS_AUX!A:F,6,0),0)</f>
        <v>3.32</v>
      </c>
      <c r="G528" s="106">
        <f>IF(C528="M.O.",VLOOKUP(A528,INSUMOS_AUX!A:F,6,0),0)</f>
        <v>0</v>
      </c>
    </row>
    <row r="529" spans="1:7" ht="21">
      <c r="A529" s="177">
        <v>37371</v>
      </c>
      <c r="B529" s="233" t="s">
        <v>495</v>
      </c>
      <c r="C529" s="176" t="s">
        <v>123</v>
      </c>
      <c r="D529" s="176" t="s">
        <v>134</v>
      </c>
      <c r="E529" s="177">
        <v>9.4600000000000004E-2</v>
      </c>
      <c r="F529" s="107">
        <f>IF(C529="MAT.",VLOOKUP(A529,INSUMOS_AUX!A:F,6,0),0)</f>
        <v>0.59</v>
      </c>
      <c r="G529" s="106">
        <f>IF(C529="M.O.",VLOOKUP(A529,INSUMOS_AUX!A:F,6,0),0)</f>
        <v>0</v>
      </c>
    </row>
    <row r="530" spans="1:7" ht="21">
      <c r="A530" s="177">
        <v>37372</v>
      </c>
      <c r="B530" s="233" t="s">
        <v>496</v>
      </c>
      <c r="C530" s="176" t="s">
        <v>123</v>
      </c>
      <c r="D530" s="176" t="s">
        <v>134</v>
      </c>
      <c r="E530" s="177">
        <v>9.4600000000000004E-2</v>
      </c>
      <c r="F530" s="107">
        <f>IF(C530="MAT.",VLOOKUP(A530,INSUMOS_AUX!A:F,6,0),0)</f>
        <v>1.43</v>
      </c>
      <c r="G530" s="106">
        <f>IF(C530="M.O.",VLOOKUP(A530,INSUMOS_AUX!A:F,6,0),0)</f>
        <v>0</v>
      </c>
    </row>
    <row r="531" spans="1:7" ht="21">
      <c r="A531" s="177">
        <v>37373</v>
      </c>
      <c r="B531" s="233" t="s">
        <v>497</v>
      </c>
      <c r="C531" s="176" t="s">
        <v>123</v>
      </c>
      <c r="D531" s="176" t="s">
        <v>134</v>
      </c>
      <c r="E531" s="177">
        <v>9.4600000000000004E-2</v>
      </c>
      <c r="F531" s="107">
        <f>IF(C531="MAT.",VLOOKUP(A531,INSUMOS_AUX!A:F,6,0),0)</f>
        <v>0.08</v>
      </c>
      <c r="G531" s="106">
        <f>IF(C531="M.O.",VLOOKUP(A531,INSUMOS_AUX!A:F,6,0),0)</f>
        <v>0</v>
      </c>
    </row>
    <row r="532" spans="1:7">
      <c r="A532" s="177">
        <v>378</v>
      </c>
      <c r="B532" s="233" t="s">
        <v>1252</v>
      </c>
      <c r="C532" s="176" t="s">
        <v>124</v>
      </c>
      <c r="D532" s="176" t="s">
        <v>134</v>
      </c>
      <c r="E532" s="177">
        <v>6.9593952000000001E-2</v>
      </c>
      <c r="F532" s="107">
        <f>IF(C532="MAT.",VLOOKUP(A532,INSUMOS_AUX!A:F,6,0),0)</f>
        <v>0</v>
      </c>
      <c r="G532" s="106">
        <f>IF(C532="M.O.",VLOOKUP(A532,INSUMOS_AUX!A:F,6,0),0)</f>
        <v>22.48</v>
      </c>
    </row>
    <row r="533" spans="1:7" ht="31.5">
      <c r="A533" s="177">
        <v>39017</v>
      </c>
      <c r="B533" s="233" t="s">
        <v>1253</v>
      </c>
      <c r="C533" s="176" t="s">
        <v>123</v>
      </c>
      <c r="D533" s="176" t="s">
        <v>23</v>
      </c>
      <c r="E533" s="177">
        <v>0.317</v>
      </c>
      <c r="F533" s="107">
        <f>IF(C533="MAT.",VLOOKUP(A533,INSUMOS_AUX!A:F,6,0),0)</f>
        <v>0.22</v>
      </c>
      <c r="G533" s="106">
        <f>IF(C533="M.O.",VLOOKUP(A533,INSUMOS_AUX!A:F,6,0),0)</f>
        <v>0</v>
      </c>
    </row>
    <row r="534" spans="1:7">
      <c r="A534" s="177">
        <v>43055</v>
      </c>
      <c r="B534" s="233" t="s">
        <v>1265</v>
      </c>
      <c r="C534" s="176" t="s">
        <v>123</v>
      </c>
      <c r="D534" s="176" t="s">
        <v>63</v>
      </c>
      <c r="E534" s="177">
        <v>1.1100000000000001</v>
      </c>
      <c r="F534" s="107">
        <f>IF(C534="MAT.",VLOOKUP(A534,INSUMOS_AUX!A:F,6,0),0)</f>
        <v>7.12</v>
      </c>
      <c r="G534" s="106">
        <f>IF(C534="M.O.",VLOOKUP(A534,INSUMOS_AUX!A:F,6,0),0)</f>
        <v>0</v>
      </c>
    </row>
    <row r="535" spans="1:7" ht="21">
      <c r="A535" s="177">
        <v>43132</v>
      </c>
      <c r="B535" s="233" t="s">
        <v>1254</v>
      </c>
      <c r="C535" s="176" t="s">
        <v>123</v>
      </c>
      <c r="D535" s="176" t="s">
        <v>63</v>
      </c>
      <c r="E535" s="177">
        <v>2.5000000000000001E-2</v>
      </c>
      <c r="F535" s="107">
        <f>IF(C535="MAT.",VLOOKUP(A535,INSUMOS_AUX!A:F,6,0),0)</f>
        <v>25.85</v>
      </c>
      <c r="G535" s="106">
        <f>IF(C535="M.O.",VLOOKUP(A535,INSUMOS_AUX!A:F,6,0),0)</f>
        <v>0</v>
      </c>
    </row>
    <row r="536" spans="1:7" ht="21">
      <c r="A536" s="177">
        <v>43465</v>
      </c>
      <c r="B536" s="233" t="s">
        <v>151</v>
      </c>
      <c r="C536" s="176" t="s">
        <v>123</v>
      </c>
      <c r="D536" s="176" t="s">
        <v>134</v>
      </c>
      <c r="E536" s="177">
        <v>9.4600000000000004E-2</v>
      </c>
      <c r="F536" s="107">
        <f>IF(C536="MAT.",VLOOKUP(A536,INSUMOS_AUX!A:F,6,0),0)</f>
        <v>0.78</v>
      </c>
      <c r="G536" s="106">
        <f>IF(C536="M.O.",VLOOKUP(A536,INSUMOS_AUX!A:F,6,0),0)</f>
        <v>0</v>
      </c>
    </row>
    <row r="537" spans="1:7" ht="21">
      <c r="A537" s="177">
        <v>43489</v>
      </c>
      <c r="B537" s="233" t="s">
        <v>152</v>
      </c>
      <c r="C537" s="176" t="s">
        <v>123</v>
      </c>
      <c r="D537" s="176" t="s">
        <v>134</v>
      </c>
      <c r="E537" s="177">
        <v>9.4600000000000004E-2</v>
      </c>
      <c r="F537" s="107">
        <f>IF(C537="MAT.",VLOOKUP(A537,INSUMOS_AUX!A:F,6,0),0)</f>
        <v>1.31</v>
      </c>
      <c r="G537" s="106">
        <f>IF(C537="M.O.",VLOOKUP(A537,INSUMOS_AUX!A:F,6,0),0)</f>
        <v>0</v>
      </c>
    </row>
    <row r="538" spans="1:7">
      <c r="A538" s="177">
        <v>6114</v>
      </c>
      <c r="B538" s="233" t="s">
        <v>1255</v>
      </c>
      <c r="C538" s="176" t="s">
        <v>124</v>
      </c>
      <c r="D538" s="176" t="s">
        <v>134</v>
      </c>
      <c r="E538" s="177">
        <v>2.6097731999999998E-2</v>
      </c>
      <c r="F538" s="107">
        <f>IF(C538="MAT.",VLOOKUP(A538,INSUMOS_AUX!A:F,6,0),0)</f>
        <v>0</v>
      </c>
      <c r="G538" s="106">
        <f>IF(C538="M.O.",VLOOKUP(A538,INSUMOS_AUX!A:F,6,0),0)</f>
        <v>14.73</v>
      </c>
    </row>
    <row r="539" spans="1:7">
      <c r="A539" s="182"/>
      <c r="B539" s="230"/>
      <c r="C539" s="183"/>
      <c r="D539" s="183"/>
      <c r="E539" s="183"/>
      <c r="F539" s="183"/>
      <c r="G539" s="183"/>
    </row>
    <row r="540" spans="1:7" ht="31.5">
      <c r="A540" s="179" t="s">
        <v>730</v>
      </c>
      <c r="B540" s="232" t="s">
        <v>575</v>
      </c>
      <c r="C540" s="180" t="s">
        <v>46</v>
      </c>
      <c r="D540" s="180" t="s">
        <v>63</v>
      </c>
      <c r="E540" s="181">
        <v>46</v>
      </c>
      <c r="F540" s="181">
        <f t="shared" ref="F540:G540" si="39">SUMPRODUCT($E541:$E551,F541:F551)</f>
        <v>9.1328050000000012</v>
      </c>
      <c r="G540" s="181">
        <f t="shared" si="39"/>
        <v>1.4541797885999999</v>
      </c>
    </row>
    <row r="541" spans="1:7" ht="21">
      <c r="A541" s="177">
        <v>37370</v>
      </c>
      <c r="B541" s="233" t="s">
        <v>494</v>
      </c>
      <c r="C541" s="176" t="s">
        <v>123</v>
      </c>
      <c r="D541" s="176" t="s">
        <v>134</v>
      </c>
      <c r="E541" s="177">
        <v>7.0499999999999993E-2</v>
      </c>
      <c r="F541" s="107">
        <f>IF(C541="MAT.",VLOOKUP(A541,INSUMOS_AUX!A:F,6,0),0)</f>
        <v>3.32</v>
      </c>
      <c r="G541" s="106">
        <f>IF(C541="M.O.",VLOOKUP(A541,INSUMOS_AUX!A:F,6,0),0)</f>
        <v>0</v>
      </c>
    </row>
    <row r="542" spans="1:7" ht="21">
      <c r="A542" s="177">
        <v>37371</v>
      </c>
      <c r="B542" s="233" t="s">
        <v>495</v>
      </c>
      <c r="C542" s="176" t="s">
        <v>123</v>
      </c>
      <c r="D542" s="176" t="s">
        <v>134</v>
      </c>
      <c r="E542" s="177">
        <v>7.0499999999999993E-2</v>
      </c>
      <c r="F542" s="107">
        <f>IF(C542="MAT.",VLOOKUP(A542,INSUMOS_AUX!A:F,6,0),0)</f>
        <v>0.59</v>
      </c>
      <c r="G542" s="106">
        <f>IF(C542="M.O.",VLOOKUP(A542,INSUMOS_AUX!A:F,6,0),0)</f>
        <v>0</v>
      </c>
    </row>
    <row r="543" spans="1:7" ht="21">
      <c r="A543" s="177">
        <v>37372</v>
      </c>
      <c r="B543" s="233" t="s">
        <v>496</v>
      </c>
      <c r="C543" s="176" t="s">
        <v>123</v>
      </c>
      <c r="D543" s="176" t="s">
        <v>134</v>
      </c>
      <c r="E543" s="177">
        <v>7.0499999999999993E-2</v>
      </c>
      <c r="F543" s="107">
        <f>IF(C543="MAT.",VLOOKUP(A543,INSUMOS_AUX!A:F,6,0),0)</f>
        <v>1.43</v>
      </c>
      <c r="G543" s="106">
        <f>IF(C543="M.O.",VLOOKUP(A543,INSUMOS_AUX!A:F,6,0),0)</f>
        <v>0</v>
      </c>
    </row>
    <row r="544" spans="1:7" ht="21">
      <c r="A544" s="177">
        <v>37373</v>
      </c>
      <c r="B544" s="233" t="s">
        <v>497</v>
      </c>
      <c r="C544" s="176" t="s">
        <v>123</v>
      </c>
      <c r="D544" s="176" t="s">
        <v>134</v>
      </c>
      <c r="E544" s="177">
        <v>7.0499999999999993E-2</v>
      </c>
      <c r="F544" s="107">
        <f>IF(C544="MAT.",VLOOKUP(A544,INSUMOS_AUX!A:F,6,0),0)</f>
        <v>0.08</v>
      </c>
      <c r="G544" s="106">
        <f>IF(C544="M.O.",VLOOKUP(A544,INSUMOS_AUX!A:F,6,0),0)</f>
        <v>0</v>
      </c>
    </row>
    <row r="545" spans="1:7">
      <c r="A545" s="177">
        <v>378</v>
      </c>
      <c r="B545" s="233" t="s">
        <v>1252</v>
      </c>
      <c r="C545" s="176" t="s">
        <v>124</v>
      </c>
      <c r="D545" s="176" t="s">
        <v>134</v>
      </c>
      <c r="E545" s="177">
        <v>5.2094309999999998E-2</v>
      </c>
      <c r="F545" s="107">
        <f>IF(C545="MAT.",VLOOKUP(A545,INSUMOS_AUX!A:F,6,0),0)</f>
        <v>0</v>
      </c>
      <c r="G545" s="106">
        <f>IF(C545="M.O.",VLOOKUP(A545,INSUMOS_AUX!A:F,6,0),0)</f>
        <v>22.48</v>
      </c>
    </row>
    <row r="546" spans="1:7" ht="31.5">
      <c r="A546" s="177">
        <v>39017</v>
      </c>
      <c r="B546" s="233" t="s">
        <v>1253</v>
      </c>
      <c r="C546" s="176" t="s">
        <v>123</v>
      </c>
      <c r="D546" s="176" t="s">
        <v>23</v>
      </c>
      <c r="E546" s="177">
        <v>0.245</v>
      </c>
      <c r="F546" s="107">
        <f>IF(C546="MAT.",VLOOKUP(A546,INSUMOS_AUX!A:F,6,0),0)</f>
        <v>0.22</v>
      </c>
      <c r="G546" s="106">
        <f>IF(C546="M.O.",VLOOKUP(A546,INSUMOS_AUX!A:F,6,0),0)</f>
        <v>0</v>
      </c>
    </row>
    <row r="547" spans="1:7">
      <c r="A547" s="177">
        <v>43055</v>
      </c>
      <c r="B547" s="233" t="s">
        <v>1265</v>
      </c>
      <c r="C547" s="176" t="s">
        <v>123</v>
      </c>
      <c r="D547" s="176" t="s">
        <v>63</v>
      </c>
      <c r="E547" s="177">
        <v>1.1100000000000001</v>
      </c>
      <c r="F547" s="107">
        <f>IF(C547="MAT.",VLOOKUP(A547,INSUMOS_AUX!A:F,6,0),0)</f>
        <v>7.12</v>
      </c>
      <c r="G547" s="106">
        <f>IF(C547="M.O.",VLOOKUP(A547,INSUMOS_AUX!A:F,6,0),0)</f>
        <v>0</v>
      </c>
    </row>
    <row r="548" spans="1:7" ht="21">
      <c r="A548" s="177">
        <v>43132</v>
      </c>
      <c r="B548" s="233" t="s">
        <v>1254</v>
      </c>
      <c r="C548" s="176" t="s">
        <v>123</v>
      </c>
      <c r="D548" s="176" t="s">
        <v>63</v>
      </c>
      <c r="E548" s="177">
        <v>2.5000000000000001E-2</v>
      </c>
      <c r="F548" s="107">
        <f>IF(C548="MAT.",VLOOKUP(A548,INSUMOS_AUX!A:F,6,0),0)</f>
        <v>25.85</v>
      </c>
      <c r="G548" s="106">
        <f>IF(C548="M.O.",VLOOKUP(A548,INSUMOS_AUX!A:F,6,0),0)</f>
        <v>0</v>
      </c>
    </row>
    <row r="549" spans="1:7" ht="21">
      <c r="A549" s="177">
        <v>43465</v>
      </c>
      <c r="B549" s="233" t="s">
        <v>151</v>
      </c>
      <c r="C549" s="176" t="s">
        <v>123</v>
      </c>
      <c r="D549" s="176" t="s">
        <v>134</v>
      </c>
      <c r="E549" s="177">
        <v>7.0499999999999993E-2</v>
      </c>
      <c r="F549" s="107">
        <f>IF(C549="MAT.",VLOOKUP(A549,INSUMOS_AUX!A:F,6,0),0)</f>
        <v>0.78</v>
      </c>
      <c r="G549" s="106">
        <f>IF(C549="M.O.",VLOOKUP(A549,INSUMOS_AUX!A:F,6,0),0)</f>
        <v>0</v>
      </c>
    </row>
    <row r="550" spans="1:7" ht="21">
      <c r="A550" s="177">
        <v>43489</v>
      </c>
      <c r="B550" s="233" t="s">
        <v>152</v>
      </c>
      <c r="C550" s="176" t="s">
        <v>123</v>
      </c>
      <c r="D550" s="176" t="s">
        <v>134</v>
      </c>
      <c r="E550" s="177">
        <v>7.0499999999999993E-2</v>
      </c>
      <c r="F550" s="107">
        <f>IF(C550="MAT.",VLOOKUP(A550,INSUMOS_AUX!A:F,6,0),0)</f>
        <v>1.31</v>
      </c>
      <c r="G550" s="106">
        <f>IF(C550="M.O.",VLOOKUP(A550,INSUMOS_AUX!A:F,6,0),0)</f>
        <v>0</v>
      </c>
    </row>
    <row r="551" spans="1:7">
      <c r="A551" s="177">
        <v>6114</v>
      </c>
      <c r="B551" s="233" t="s">
        <v>1255</v>
      </c>
      <c r="C551" s="176" t="s">
        <v>124</v>
      </c>
      <c r="D551" s="176" t="s">
        <v>134</v>
      </c>
      <c r="E551" s="177">
        <v>1.9219259999999998E-2</v>
      </c>
      <c r="F551" s="107">
        <f>IF(C551="MAT.",VLOOKUP(A551,INSUMOS_AUX!A:F,6,0),0)</f>
        <v>0</v>
      </c>
      <c r="G551" s="106">
        <f>IF(C551="M.O.",VLOOKUP(A551,INSUMOS_AUX!A:F,6,0),0)</f>
        <v>14.73</v>
      </c>
    </row>
    <row r="552" spans="1:7">
      <c r="A552" s="182"/>
      <c r="B552" s="230"/>
      <c r="C552" s="183"/>
      <c r="D552" s="183"/>
      <c r="E552" s="183"/>
      <c r="F552" s="183"/>
      <c r="G552" s="183"/>
    </row>
    <row r="553" spans="1:7">
      <c r="A553" s="178" t="s">
        <v>1266</v>
      </c>
      <c r="B553" s="231" t="s">
        <v>731</v>
      </c>
      <c r="C553" s="184"/>
      <c r="D553" s="184"/>
      <c r="E553" s="184"/>
      <c r="F553" s="184"/>
      <c r="G553" s="184"/>
    </row>
    <row r="554" spans="1:7">
      <c r="A554" s="182"/>
      <c r="B554" s="230"/>
      <c r="C554" s="183"/>
      <c r="D554" s="183"/>
      <c r="E554" s="183"/>
      <c r="F554" s="183"/>
      <c r="G554" s="183"/>
    </row>
    <row r="555" spans="1:7" ht="42">
      <c r="A555" s="179" t="s">
        <v>732</v>
      </c>
      <c r="B555" s="232" t="s">
        <v>379</v>
      </c>
      <c r="C555" s="180" t="s">
        <v>46</v>
      </c>
      <c r="D555" s="180" t="s">
        <v>53</v>
      </c>
      <c r="E555" s="181">
        <v>101.83</v>
      </c>
      <c r="F555" s="181">
        <f t="shared" ref="F555:G555" si="40">SUMPRODUCT($E556:$E577,F556:F577)</f>
        <v>42.901494646499984</v>
      </c>
      <c r="G555" s="181">
        <f t="shared" si="40"/>
        <v>18.923656779120002</v>
      </c>
    </row>
    <row r="556" spans="1:7">
      <c r="A556" s="177">
        <v>1213</v>
      </c>
      <c r="B556" s="233" t="s">
        <v>133</v>
      </c>
      <c r="C556" s="176" t="s">
        <v>124</v>
      </c>
      <c r="D556" s="176" t="s">
        <v>134</v>
      </c>
      <c r="E556" s="177">
        <v>0.731828959</v>
      </c>
      <c r="F556" s="107">
        <f>IF(C556="MAT.",VLOOKUP(A556,INSUMOS_AUX!A:F,6,0),0)</f>
        <v>0</v>
      </c>
      <c r="G556" s="106">
        <f>IF(C556="M.O.",VLOOKUP(A556,INSUMOS_AUX!A:F,6,0),0)</f>
        <v>22.48</v>
      </c>
    </row>
    <row r="557" spans="1:7" ht="31.5">
      <c r="A557" s="177">
        <v>1345</v>
      </c>
      <c r="B557" s="233" t="s">
        <v>1267</v>
      </c>
      <c r="C557" s="176" t="s">
        <v>123</v>
      </c>
      <c r="D557" s="176" t="s">
        <v>53</v>
      </c>
      <c r="E557" s="177">
        <v>0.114896</v>
      </c>
      <c r="F557" s="107">
        <f>IF(C557="MAT.",VLOOKUP(A557,INSUMOS_AUX!A:F,6,0),0)</f>
        <v>97.73</v>
      </c>
      <c r="G557" s="106">
        <f>IF(C557="M.O.",VLOOKUP(A557,INSUMOS_AUX!A:F,6,0),0)</f>
        <v>0</v>
      </c>
    </row>
    <row r="558" spans="1:7" ht="21">
      <c r="A558" s="177">
        <v>14618</v>
      </c>
      <c r="B558" s="233" t="s">
        <v>353</v>
      </c>
      <c r="C558" s="176" t="s">
        <v>123</v>
      </c>
      <c r="D558" s="176" t="s">
        <v>23</v>
      </c>
      <c r="E558" s="177">
        <v>2.6450000000000001E-6</v>
      </c>
      <c r="F558" s="107">
        <f>IF(C558="MAT.",VLOOKUP(A558,INSUMOS_AUX!A:F,6,0),0)</f>
        <v>1313.62</v>
      </c>
      <c r="G558" s="106">
        <f>IF(C558="M.O.",VLOOKUP(A558,INSUMOS_AUX!A:F,6,0),0)</f>
        <v>0</v>
      </c>
    </row>
    <row r="559" spans="1:7" ht="21">
      <c r="A559" s="177">
        <v>2692</v>
      </c>
      <c r="B559" s="233" t="s">
        <v>1242</v>
      </c>
      <c r="C559" s="176" t="s">
        <v>123</v>
      </c>
      <c r="D559" s="176" t="s">
        <v>168</v>
      </c>
      <c r="E559" s="177">
        <v>4.0000000000000001E-3</v>
      </c>
      <c r="F559" s="107">
        <f>IF(C559="MAT.",VLOOKUP(A559,INSUMOS_AUX!A:F,6,0),0)</f>
        <v>7.15</v>
      </c>
      <c r="G559" s="106">
        <f>IF(C559="M.O.",VLOOKUP(A559,INSUMOS_AUX!A:F,6,0),0)</f>
        <v>0</v>
      </c>
    </row>
    <row r="560" spans="1:7">
      <c r="A560" s="177">
        <v>2705</v>
      </c>
      <c r="B560" s="233" t="s">
        <v>136</v>
      </c>
      <c r="C560" s="176" t="s">
        <v>123</v>
      </c>
      <c r="D560" s="176" t="s">
        <v>137</v>
      </c>
      <c r="E560" s="177">
        <v>7.3684800000000002E-3</v>
      </c>
      <c r="F560" s="107">
        <f>IF(C560="MAT.",VLOOKUP(A560,INSUMOS_AUX!A:F,6,0),0)</f>
        <v>0.92</v>
      </c>
      <c r="G560" s="106">
        <f>IF(C560="M.O.",VLOOKUP(A560,INSUMOS_AUX!A:F,6,0),0)</f>
        <v>0</v>
      </c>
    </row>
    <row r="561" spans="1:7" ht="21">
      <c r="A561" s="177">
        <v>37370</v>
      </c>
      <c r="B561" s="233" t="s">
        <v>494</v>
      </c>
      <c r="C561" s="176" t="s">
        <v>123</v>
      </c>
      <c r="D561" s="176" t="s">
        <v>134</v>
      </c>
      <c r="E561" s="177">
        <v>0.886328</v>
      </c>
      <c r="F561" s="107">
        <f>IF(C561="MAT.",VLOOKUP(A561,INSUMOS_AUX!A:F,6,0),0)</f>
        <v>3.32</v>
      </c>
      <c r="G561" s="106">
        <f>IF(C561="M.O.",VLOOKUP(A561,INSUMOS_AUX!A:F,6,0),0)</f>
        <v>0</v>
      </c>
    </row>
    <row r="562" spans="1:7" ht="21">
      <c r="A562" s="177">
        <v>37371</v>
      </c>
      <c r="B562" s="233" t="s">
        <v>495</v>
      </c>
      <c r="C562" s="176" t="s">
        <v>123</v>
      </c>
      <c r="D562" s="176" t="s">
        <v>134</v>
      </c>
      <c r="E562" s="177">
        <v>0.886328</v>
      </c>
      <c r="F562" s="107">
        <f>IF(C562="MAT.",VLOOKUP(A562,INSUMOS_AUX!A:F,6,0),0)</f>
        <v>0.59</v>
      </c>
      <c r="G562" s="106">
        <f>IF(C562="M.O.",VLOOKUP(A562,INSUMOS_AUX!A:F,6,0),0)</f>
        <v>0</v>
      </c>
    </row>
    <row r="563" spans="1:7" ht="21">
      <c r="A563" s="177">
        <v>37372</v>
      </c>
      <c r="B563" s="233" t="s">
        <v>496</v>
      </c>
      <c r="C563" s="176" t="s">
        <v>123</v>
      </c>
      <c r="D563" s="176" t="s">
        <v>134</v>
      </c>
      <c r="E563" s="177">
        <v>0.886328</v>
      </c>
      <c r="F563" s="107">
        <f>IF(C563="MAT.",VLOOKUP(A563,INSUMOS_AUX!A:F,6,0),0)</f>
        <v>1.43</v>
      </c>
      <c r="G563" s="106">
        <f>IF(C563="M.O.",VLOOKUP(A563,INSUMOS_AUX!A:F,6,0),0)</f>
        <v>0</v>
      </c>
    </row>
    <row r="564" spans="1:7" ht="21">
      <c r="A564" s="177">
        <v>37373</v>
      </c>
      <c r="B564" s="233" t="s">
        <v>497</v>
      </c>
      <c r="C564" s="176" t="s">
        <v>123</v>
      </c>
      <c r="D564" s="176" t="s">
        <v>134</v>
      </c>
      <c r="E564" s="177">
        <v>0.886328</v>
      </c>
      <c r="F564" s="107">
        <f>IF(C564="MAT.",VLOOKUP(A564,INSUMOS_AUX!A:F,6,0),0)</f>
        <v>0.08</v>
      </c>
      <c r="G564" s="106">
        <f>IF(C564="M.O.",VLOOKUP(A564,INSUMOS_AUX!A:F,6,0),0)</f>
        <v>0</v>
      </c>
    </row>
    <row r="565" spans="1:7" ht="21">
      <c r="A565" s="177">
        <v>40271</v>
      </c>
      <c r="B565" s="233" t="s">
        <v>1268</v>
      </c>
      <c r="C565" s="176" t="s">
        <v>123</v>
      </c>
      <c r="D565" s="176" t="s">
        <v>548</v>
      </c>
      <c r="E565" s="177">
        <v>0.19600000000000001</v>
      </c>
      <c r="F565" s="107">
        <f>IF(C565="MAT.",VLOOKUP(A565,INSUMOS_AUX!A:F,6,0),0)</f>
        <v>21.43</v>
      </c>
      <c r="G565" s="106">
        <f>IF(C565="M.O.",VLOOKUP(A565,INSUMOS_AUX!A:F,6,0),0)</f>
        <v>0</v>
      </c>
    </row>
    <row r="566" spans="1:7" ht="31.5">
      <c r="A566" s="177">
        <v>40275</v>
      </c>
      <c r="B566" s="233" t="s">
        <v>1269</v>
      </c>
      <c r="C566" s="176" t="s">
        <v>123</v>
      </c>
      <c r="D566" s="176" t="s">
        <v>548</v>
      </c>
      <c r="E566" s="177">
        <v>0.39300000000000002</v>
      </c>
      <c r="F566" s="107">
        <f>IF(C566="MAT.",VLOOKUP(A566,INSUMOS_AUX!A:F,6,0),0)</f>
        <v>22.4</v>
      </c>
      <c r="G566" s="106">
        <f>IF(C566="M.O.",VLOOKUP(A566,INSUMOS_AUX!A:F,6,0),0)</f>
        <v>0</v>
      </c>
    </row>
    <row r="567" spans="1:7" ht="21">
      <c r="A567" s="177">
        <v>40287</v>
      </c>
      <c r="B567" s="233" t="s">
        <v>1270</v>
      </c>
      <c r="C567" s="176" t="s">
        <v>123</v>
      </c>
      <c r="D567" s="176" t="s">
        <v>47</v>
      </c>
      <c r="E567" s="177">
        <v>0.78500000000000003</v>
      </c>
      <c r="F567" s="107">
        <f>IF(C567="MAT.",VLOOKUP(A567,INSUMOS_AUX!A:F,6,0),0)</f>
        <v>8.25</v>
      </c>
      <c r="G567" s="106">
        <f>IF(C567="M.O.",VLOOKUP(A567,INSUMOS_AUX!A:F,6,0),0)</f>
        <v>0</v>
      </c>
    </row>
    <row r="568" spans="1:7">
      <c r="A568" s="177">
        <v>40304</v>
      </c>
      <c r="B568" s="233" t="s">
        <v>1243</v>
      </c>
      <c r="C568" s="176" t="s">
        <v>123</v>
      </c>
      <c r="D568" s="176" t="s">
        <v>63</v>
      </c>
      <c r="E568" s="177">
        <v>1.9E-2</v>
      </c>
      <c r="F568" s="107">
        <f>IF(C568="MAT.",VLOOKUP(A568,INSUMOS_AUX!A:F,6,0),0)</f>
        <v>25.11</v>
      </c>
      <c r="G568" s="106">
        <f>IF(C568="M.O.",VLOOKUP(A568,INSUMOS_AUX!A:F,6,0),0)</f>
        <v>0</v>
      </c>
    </row>
    <row r="569" spans="1:7">
      <c r="A569" s="177">
        <v>4230</v>
      </c>
      <c r="B569" s="233" t="s">
        <v>502</v>
      </c>
      <c r="C569" s="176" t="s">
        <v>124</v>
      </c>
      <c r="D569" s="176" t="s">
        <v>134</v>
      </c>
      <c r="E569" s="177">
        <v>2.7663595999999999E-2</v>
      </c>
      <c r="F569" s="107">
        <f>IF(C569="MAT.",VLOOKUP(A569,INSUMOS_AUX!A:F,6,0),0)</f>
        <v>0</v>
      </c>
      <c r="G569" s="106">
        <f>IF(C569="M.O.",VLOOKUP(A569,INSUMOS_AUX!A:F,6,0),0)</f>
        <v>16.149999999999999</v>
      </c>
    </row>
    <row r="570" spans="1:7" ht="21">
      <c r="A570" s="177">
        <v>43459</v>
      </c>
      <c r="B570" s="233" t="s">
        <v>140</v>
      </c>
      <c r="C570" s="176" t="s">
        <v>123</v>
      </c>
      <c r="D570" s="176" t="s">
        <v>134</v>
      </c>
      <c r="E570" s="177">
        <v>0.85897999999999997</v>
      </c>
      <c r="F570" s="107">
        <f>IF(C570="MAT.",VLOOKUP(A570,INSUMOS_AUX!A:F,6,0),0)</f>
        <v>0.44</v>
      </c>
      <c r="G570" s="106">
        <f>IF(C570="M.O.",VLOOKUP(A570,INSUMOS_AUX!A:F,6,0),0)</f>
        <v>0</v>
      </c>
    </row>
    <row r="571" spans="1:7" ht="21">
      <c r="A571" s="177">
        <v>43464</v>
      </c>
      <c r="B571" s="233" t="s">
        <v>141</v>
      </c>
      <c r="C571" s="176" t="s">
        <v>123</v>
      </c>
      <c r="D571" s="176" t="s">
        <v>134</v>
      </c>
      <c r="E571" s="177">
        <v>2.7348000000000001E-2</v>
      </c>
      <c r="F571" s="107">
        <f>IF(C571="MAT.",VLOOKUP(A571,INSUMOS_AUX!A:F,6,0),0)</f>
        <v>0.01</v>
      </c>
      <c r="G571" s="106">
        <f>IF(C571="M.O.",VLOOKUP(A571,INSUMOS_AUX!A:F,6,0),0)</f>
        <v>0</v>
      </c>
    </row>
    <row r="572" spans="1:7" ht="21">
      <c r="A572" s="177">
        <v>43483</v>
      </c>
      <c r="B572" s="233" t="s">
        <v>143</v>
      </c>
      <c r="C572" s="176" t="s">
        <v>123</v>
      </c>
      <c r="D572" s="176" t="s">
        <v>134</v>
      </c>
      <c r="E572" s="177">
        <v>0.85897999999999997</v>
      </c>
      <c r="F572" s="107">
        <f>IF(C572="MAT.",VLOOKUP(A572,INSUMOS_AUX!A:F,6,0),0)</f>
        <v>1.43</v>
      </c>
      <c r="G572" s="106">
        <f>IF(C572="M.O.",VLOOKUP(A572,INSUMOS_AUX!A:F,6,0),0)</f>
        <v>0</v>
      </c>
    </row>
    <row r="573" spans="1:7" ht="21">
      <c r="A573" s="177">
        <v>43488</v>
      </c>
      <c r="B573" s="233" t="s">
        <v>144</v>
      </c>
      <c r="C573" s="176" t="s">
        <v>123</v>
      </c>
      <c r="D573" s="176" t="s">
        <v>134</v>
      </c>
      <c r="E573" s="177">
        <v>2.7348000000000001E-2</v>
      </c>
      <c r="F573" s="107">
        <f>IF(C573="MAT.",VLOOKUP(A573,INSUMOS_AUX!A:F,6,0),0)</f>
        <v>0.89</v>
      </c>
      <c r="G573" s="106">
        <f>IF(C573="M.O.",VLOOKUP(A573,INSUMOS_AUX!A:F,6,0),0)</f>
        <v>0</v>
      </c>
    </row>
    <row r="574" spans="1:7" ht="21">
      <c r="A574" s="177">
        <v>4491</v>
      </c>
      <c r="B574" s="233" t="s">
        <v>545</v>
      </c>
      <c r="C574" s="176" t="s">
        <v>123</v>
      </c>
      <c r="D574" s="176" t="s">
        <v>65</v>
      </c>
      <c r="E574" s="177">
        <v>0.198488</v>
      </c>
      <c r="F574" s="107">
        <f>IF(C574="MAT.",VLOOKUP(A574,INSUMOS_AUX!A:F,6,0),0)</f>
        <v>10.25</v>
      </c>
      <c r="G574" s="106">
        <f>IF(C574="M.O.",VLOOKUP(A574,INSUMOS_AUX!A:F,6,0),0)</f>
        <v>0</v>
      </c>
    </row>
    <row r="575" spans="1:7" ht="21">
      <c r="A575" s="177">
        <v>4517</v>
      </c>
      <c r="B575" s="233" t="s">
        <v>1244</v>
      </c>
      <c r="C575" s="176" t="s">
        <v>123</v>
      </c>
      <c r="D575" s="176" t="s">
        <v>65</v>
      </c>
      <c r="E575" s="177">
        <v>0.79438200000000003</v>
      </c>
      <c r="F575" s="107">
        <f>IF(C575="MAT.",VLOOKUP(A575,INSUMOS_AUX!A:F,6,0),0)</f>
        <v>3.58</v>
      </c>
      <c r="G575" s="106">
        <f>IF(C575="M.O.",VLOOKUP(A575,INSUMOS_AUX!A:F,6,0),0)</f>
        <v>0</v>
      </c>
    </row>
    <row r="576" spans="1:7">
      <c r="A576" s="177">
        <v>5068</v>
      </c>
      <c r="B576" s="233" t="s">
        <v>1207</v>
      </c>
      <c r="C576" s="176" t="s">
        <v>123</v>
      </c>
      <c r="D576" s="176" t="s">
        <v>63</v>
      </c>
      <c r="E576" s="177">
        <v>1.7888000000000001E-2</v>
      </c>
      <c r="F576" s="107">
        <f>IF(C576="MAT.",VLOOKUP(A576,INSUMOS_AUX!A:F,6,0),0)</f>
        <v>20.34</v>
      </c>
      <c r="G576" s="106">
        <f>IF(C576="M.O.",VLOOKUP(A576,INSUMOS_AUX!A:F,6,0),0)</f>
        <v>0</v>
      </c>
    </row>
    <row r="577" spans="1:7">
      <c r="A577" s="177">
        <v>6117</v>
      </c>
      <c r="B577" s="233" t="s">
        <v>501</v>
      </c>
      <c r="C577" s="176" t="s">
        <v>124</v>
      </c>
      <c r="D577" s="176" t="s">
        <v>134</v>
      </c>
      <c r="E577" s="177">
        <v>0.13749997999999999</v>
      </c>
      <c r="F577" s="107">
        <f>IF(C577="MAT.",VLOOKUP(A577,INSUMOS_AUX!A:F,6,0),0)</f>
        <v>0</v>
      </c>
      <c r="G577" s="106">
        <f>IF(C577="M.O.",VLOOKUP(A577,INSUMOS_AUX!A:F,6,0),0)</f>
        <v>14.73</v>
      </c>
    </row>
    <row r="578" spans="1:7">
      <c r="A578" s="182"/>
      <c r="B578" s="230"/>
      <c r="C578" s="183"/>
      <c r="D578" s="183"/>
      <c r="E578" s="183"/>
      <c r="F578" s="183"/>
      <c r="G578" s="183"/>
    </row>
    <row r="579" spans="1:7" ht="31.5">
      <c r="A579" s="179" t="s">
        <v>733</v>
      </c>
      <c r="B579" s="232" t="s">
        <v>557</v>
      </c>
      <c r="C579" s="180" t="s">
        <v>46</v>
      </c>
      <c r="D579" s="180" t="s">
        <v>63</v>
      </c>
      <c r="E579" s="181">
        <v>157</v>
      </c>
      <c r="F579" s="181">
        <f t="shared" ref="F579:G579" si="41">SUMPRODUCT($E580:$E590,F580:F590)</f>
        <v>10.674570000000001</v>
      </c>
      <c r="G579" s="181">
        <f t="shared" si="41"/>
        <v>4.1543037413999997</v>
      </c>
    </row>
    <row r="580" spans="1:7" ht="21">
      <c r="A580" s="177">
        <v>37370</v>
      </c>
      <c r="B580" s="233" t="s">
        <v>494</v>
      </c>
      <c r="C580" s="176" t="s">
        <v>123</v>
      </c>
      <c r="D580" s="176" t="s">
        <v>134</v>
      </c>
      <c r="E580" s="177">
        <v>0.192</v>
      </c>
      <c r="F580" s="107">
        <f>IF(C580="MAT.",VLOOKUP(A580,INSUMOS_AUX!A:F,6,0),0)</f>
        <v>3.32</v>
      </c>
      <c r="G580" s="106">
        <f>IF(C580="M.O.",VLOOKUP(A580,INSUMOS_AUX!A:F,6,0),0)</f>
        <v>0</v>
      </c>
    </row>
    <row r="581" spans="1:7" ht="21">
      <c r="A581" s="177">
        <v>37371</v>
      </c>
      <c r="B581" s="233" t="s">
        <v>495</v>
      </c>
      <c r="C581" s="176" t="s">
        <v>123</v>
      </c>
      <c r="D581" s="176" t="s">
        <v>134</v>
      </c>
      <c r="E581" s="177">
        <v>0.192</v>
      </c>
      <c r="F581" s="107">
        <f>IF(C581="MAT.",VLOOKUP(A581,INSUMOS_AUX!A:F,6,0),0)</f>
        <v>0.59</v>
      </c>
      <c r="G581" s="106">
        <f>IF(C581="M.O.",VLOOKUP(A581,INSUMOS_AUX!A:F,6,0),0)</f>
        <v>0</v>
      </c>
    </row>
    <row r="582" spans="1:7" ht="21">
      <c r="A582" s="177">
        <v>37372</v>
      </c>
      <c r="B582" s="233" t="s">
        <v>496</v>
      </c>
      <c r="C582" s="176" t="s">
        <v>123</v>
      </c>
      <c r="D582" s="176" t="s">
        <v>134</v>
      </c>
      <c r="E582" s="177">
        <v>0.192</v>
      </c>
      <c r="F582" s="107">
        <f>IF(C582="MAT.",VLOOKUP(A582,INSUMOS_AUX!A:F,6,0),0)</f>
        <v>1.43</v>
      </c>
      <c r="G582" s="106">
        <f>IF(C582="M.O.",VLOOKUP(A582,INSUMOS_AUX!A:F,6,0),0)</f>
        <v>0</v>
      </c>
    </row>
    <row r="583" spans="1:7" ht="21">
      <c r="A583" s="177">
        <v>37373</v>
      </c>
      <c r="B583" s="233" t="s">
        <v>497</v>
      </c>
      <c r="C583" s="176" t="s">
        <v>123</v>
      </c>
      <c r="D583" s="176" t="s">
        <v>134</v>
      </c>
      <c r="E583" s="177">
        <v>0.192</v>
      </c>
      <c r="F583" s="107">
        <f>IF(C583="MAT.",VLOOKUP(A583,INSUMOS_AUX!A:F,6,0),0)</f>
        <v>0.08</v>
      </c>
      <c r="G583" s="106">
        <f>IF(C583="M.O.",VLOOKUP(A583,INSUMOS_AUX!A:F,6,0),0)</f>
        <v>0</v>
      </c>
    </row>
    <row r="584" spans="1:7">
      <c r="A584" s="177">
        <v>378</v>
      </c>
      <c r="B584" s="233" t="s">
        <v>1252</v>
      </c>
      <c r="C584" s="176" t="s">
        <v>124</v>
      </c>
      <c r="D584" s="176" t="s">
        <v>134</v>
      </c>
      <c r="E584" s="177">
        <v>0.1669041</v>
      </c>
      <c r="F584" s="107">
        <f>IF(C584="MAT.",VLOOKUP(A584,INSUMOS_AUX!A:F,6,0),0)</f>
        <v>0</v>
      </c>
      <c r="G584" s="106">
        <f>IF(C584="M.O.",VLOOKUP(A584,INSUMOS_AUX!A:F,6,0),0)</f>
        <v>22.48</v>
      </c>
    </row>
    <row r="585" spans="1:7" ht="31.5">
      <c r="A585" s="177">
        <v>39017</v>
      </c>
      <c r="B585" s="233" t="s">
        <v>1253</v>
      </c>
      <c r="C585" s="176" t="s">
        <v>123</v>
      </c>
      <c r="D585" s="176" t="s">
        <v>23</v>
      </c>
      <c r="E585" s="177">
        <v>1.19</v>
      </c>
      <c r="F585" s="107">
        <f>IF(C585="MAT.",VLOOKUP(A585,INSUMOS_AUX!A:F,6,0),0)</f>
        <v>0.22</v>
      </c>
      <c r="G585" s="106">
        <f>IF(C585="M.O.",VLOOKUP(A585,INSUMOS_AUX!A:F,6,0),0)</f>
        <v>0</v>
      </c>
    </row>
    <row r="586" spans="1:7">
      <c r="A586" s="177">
        <v>43059</v>
      </c>
      <c r="B586" s="233" t="s">
        <v>1264</v>
      </c>
      <c r="C586" s="176" t="s">
        <v>123</v>
      </c>
      <c r="D586" s="176" t="s">
        <v>63</v>
      </c>
      <c r="E586" s="177">
        <v>1.07</v>
      </c>
      <c r="F586" s="107">
        <f>IF(C586="MAT.",VLOOKUP(A586,INSUMOS_AUX!A:F,6,0),0)</f>
        <v>7.78</v>
      </c>
      <c r="G586" s="106">
        <f>IF(C586="M.O.",VLOOKUP(A586,INSUMOS_AUX!A:F,6,0),0)</f>
        <v>0</v>
      </c>
    </row>
    <row r="587" spans="1:7" ht="21">
      <c r="A587" s="177">
        <v>43132</v>
      </c>
      <c r="B587" s="233" t="s">
        <v>1254</v>
      </c>
      <c r="C587" s="176" t="s">
        <v>123</v>
      </c>
      <c r="D587" s="176" t="s">
        <v>63</v>
      </c>
      <c r="E587" s="177">
        <v>2.5000000000000001E-2</v>
      </c>
      <c r="F587" s="107">
        <f>IF(C587="MAT.",VLOOKUP(A587,INSUMOS_AUX!A:F,6,0),0)</f>
        <v>25.85</v>
      </c>
      <c r="G587" s="106">
        <f>IF(C587="M.O.",VLOOKUP(A587,INSUMOS_AUX!A:F,6,0),0)</f>
        <v>0</v>
      </c>
    </row>
    <row r="588" spans="1:7" ht="21">
      <c r="A588" s="177">
        <v>43465</v>
      </c>
      <c r="B588" s="233" t="s">
        <v>151</v>
      </c>
      <c r="C588" s="176" t="s">
        <v>123</v>
      </c>
      <c r="D588" s="176" t="s">
        <v>134</v>
      </c>
      <c r="E588" s="177">
        <v>0.192</v>
      </c>
      <c r="F588" s="107">
        <f>IF(C588="MAT.",VLOOKUP(A588,INSUMOS_AUX!A:F,6,0),0)</f>
        <v>0.78</v>
      </c>
      <c r="G588" s="106">
        <f>IF(C588="M.O.",VLOOKUP(A588,INSUMOS_AUX!A:F,6,0),0)</f>
        <v>0</v>
      </c>
    </row>
    <row r="589" spans="1:7" ht="21">
      <c r="A589" s="177">
        <v>43489</v>
      </c>
      <c r="B589" s="233" t="s">
        <v>152</v>
      </c>
      <c r="C589" s="176" t="s">
        <v>123</v>
      </c>
      <c r="D589" s="176" t="s">
        <v>134</v>
      </c>
      <c r="E589" s="177">
        <v>0.192</v>
      </c>
      <c r="F589" s="107">
        <f>IF(C589="MAT.",VLOOKUP(A589,INSUMOS_AUX!A:F,6,0),0)</f>
        <v>1.31</v>
      </c>
      <c r="G589" s="106">
        <f>IF(C589="M.O.",VLOOKUP(A589,INSUMOS_AUX!A:F,6,0),0)</f>
        <v>0</v>
      </c>
    </row>
    <row r="590" spans="1:7">
      <c r="A590" s="177">
        <v>6114</v>
      </c>
      <c r="B590" s="233" t="s">
        <v>1255</v>
      </c>
      <c r="C590" s="176" t="s">
        <v>124</v>
      </c>
      <c r="D590" s="176" t="s">
        <v>134</v>
      </c>
      <c r="E590" s="177">
        <v>2.7311579999999998E-2</v>
      </c>
      <c r="F590" s="107">
        <f>IF(C590="MAT.",VLOOKUP(A590,INSUMOS_AUX!A:F,6,0),0)</f>
        <v>0</v>
      </c>
      <c r="G590" s="106">
        <f>IF(C590="M.O.",VLOOKUP(A590,INSUMOS_AUX!A:F,6,0),0)</f>
        <v>14.73</v>
      </c>
    </row>
    <row r="591" spans="1:7">
      <c r="A591" s="182"/>
      <c r="B591" s="230"/>
      <c r="C591" s="183"/>
      <c r="D591" s="183"/>
      <c r="E591" s="183"/>
      <c r="F591" s="183"/>
      <c r="G591" s="183"/>
    </row>
    <row r="592" spans="1:7" ht="31.5">
      <c r="A592" s="179" t="s">
        <v>734</v>
      </c>
      <c r="B592" s="232" t="s">
        <v>558</v>
      </c>
      <c r="C592" s="180" t="s">
        <v>46</v>
      </c>
      <c r="D592" s="180" t="s">
        <v>63</v>
      </c>
      <c r="E592" s="181">
        <v>28</v>
      </c>
      <c r="F592" s="181">
        <f t="shared" ref="F592:G592" si="42">SUMPRODUCT($E593:$E603,F593:F603)</f>
        <v>11.097830000000002</v>
      </c>
      <c r="G592" s="181">
        <f t="shared" si="42"/>
        <v>2.7695358276000004</v>
      </c>
    </row>
    <row r="593" spans="1:7">
      <c r="A593" s="177">
        <v>32</v>
      </c>
      <c r="B593" s="233" t="s">
        <v>1251</v>
      </c>
      <c r="C593" s="176" t="s">
        <v>123</v>
      </c>
      <c r="D593" s="176" t="s">
        <v>63</v>
      </c>
      <c r="E593" s="177">
        <v>1.07</v>
      </c>
      <c r="F593" s="107">
        <f>IF(C593="MAT.",VLOOKUP(A593,INSUMOS_AUX!A:F,6,0),0)</f>
        <v>8.67</v>
      </c>
      <c r="G593" s="106">
        <f>IF(C593="M.O.",VLOOKUP(A593,INSUMOS_AUX!A:F,6,0),0)</f>
        <v>0</v>
      </c>
    </row>
    <row r="594" spans="1:7" ht="21">
      <c r="A594" s="177">
        <v>37370</v>
      </c>
      <c r="B594" s="233" t="s">
        <v>494</v>
      </c>
      <c r="C594" s="176" t="s">
        <v>123</v>
      </c>
      <c r="D594" s="176" t="s">
        <v>134</v>
      </c>
      <c r="E594" s="177">
        <v>0.128</v>
      </c>
      <c r="F594" s="107">
        <f>IF(C594="MAT.",VLOOKUP(A594,INSUMOS_AUX!A:F,6,0),0)</f>
        <v>3.32</v>
      </c>
      <c r="G594" s="106">
        <f>IF(C594="M.O.",VLOOKUP(A594,INSUMOS_AUX!A:F,6,0),0)</f>
        <v>0</v>
      </c>
    </row>
    <row r="595" spans="1:7" ht="21">
      <c r="A595" s="177">
        <v>37371</v>
      </c>
      <c r="B595" s="233" t="s">
        <v>495</v>
      </c>
      <c r="C595" s="176" t="s">
        <v>123</v>
      </c>
      <c r="D595" s="176" t="s">
        <v>134</v>
      </c>
      <c r="E595" s="177">
        <v>0.128</v>
      </c>
      <c r="F595" s="107">
        <f>IF(C595="MAT.",VLOOKUP(A595,INSUMOS_AUX!A:F,6,0),0)</f>
        <v>0.59</v>
      </c>
      <c r="G595" s="106">
        <f>IF(C595="M.O.",VLOOKUP(A595,INSUMOS_AUX!A:F,6,0),0)</f>
        <v>0</v>
      </c>
    </row>
    <row r="596" spans="1:7" ht="21">
      <c r="A596" s="177">
        <v>37372</v>
      </c>
      <c r="B596" s="233" t="s">
        <v>496</v>
      </c>
      <c r="C596" s="176" t="s">
        <v>123</v>
      </c>
      <c r="D596" s="176" t="s">
        <v>134</v>
      </c>
      <c r="E596" s="177">
        <v>0.128</v>
      </c>
      <c r="F596" s="107">
        <f>IF(C596="MAT.",VLOOKUP(A596,INSUMOS_AUX!A:F,6,0),0)</f>
        <v>1.43</v>
      </c>
      <c r="G596" s="106">
        <f>IF(C596="M.O.",VLOOKUP(A596,INSUMOS_AUX!A:F,6,0),0)</f>
        <v>0</v>
      </c>
    </row>
    <row r="597" spans="1:7" ht="21">
      <c r="A597" s="177">
        <v>37373</v>
      </c>
      <c r="B597" s="233" t="s">
        <v>497</v>
      </c>
      <c r="C597" s="176" t="s">
        <v>123</v>
      </c>
      <c r="D597" s="176" t="s">
        <v>134</v>
      </c>
      <c r="E597" s="177">
        <v>0.128</v>
      </c>
      <c r="F597" s="107">
        <f>IF(C597="MAT.",VLOOKUP(A597,INSUMOS_AUX!A:F,6,0),0)</f>
        <v>0.08</v>
      </c>
      <c r="G597" s="106">
        <f>IF(C597="M.O.",VLOOKUP(A597,INSUMOS_AUX!A:F,6,0),0)</f>
        <v>0</v>
      </c>
    </row>
    <row r="598" spans="1:7">
      <c r="A598" s="177">
        <v>378</v>
      </c>
      <c r="B598" s="233" t="s">
        <v>1252</v>
      </c>
      <c r="C598" s="176" t="s">
        <v>124</v>
      </c>
      <c r="D598" s="176" t="s">
        <v>134</v>
      </c>
      <c r="E598" s="177">
        <v>0.1112694</v>
      </c>
      <c r="F598" s="107">
        <f>IF(C598="MAT.",VLOOKUP(A598,INSUMOS_AUX!A:F,6,0),0)</f>
        <v>0</v>
      </c>
      <c r="G598" s="106">
        <f>IF(C598="M.O.",VLOOKUP(A598,INSUMOS_AUX!A:F,6,0),0)</f>
        <v>22.48</v>
      </c>
    </row>
    <row r="599" spans="1:7" ht="31.5">
      <c r="A599" s="177">
        <v>39017</v>
      </c>
      <c r="B599" s="233" t="s">
        <v>1253</v>
      </c>
      <c r="C599" s="176" t="s">
        <v>123</v>
      </c>
      <c r="D599" s="176" t="s">
        <v>23</v>
      </c>
      <c r="E599" s="177">
        <v>0.97</v>
      </c>
      <c r="F599" s="107">
        <f>IF(C599="MAT.",VLOOKUP(A599,INSUMOS_AUX!A:F,6,0),0)</f>
        <v>0.22</v>
      </c>
      <c r="G599" s="106">
        <f>IF(C599="M.O.",VLOOKUP(A599,INSUMOS_AUX!A:F,6,0),0)</f>
        <v>0</v>
      </c>
    </row>
    <row r="600" spans="1:7" ht="21">
      <c r="A600" s="177">
        <v>43132</v>
      </c>
      <c r="B600" s="233" t="s">
        <v>1254</v>
      </c>
      <c r="C600" s="176" t="s">
        <v>123</v>
      </c>
      <c r="D600" s="176" t="s">
        <v>63</v>
      </c>
      <c r="E600" s="177">
        <v>2.5000000000000001E-2</v>
      </c>
      <c r="F600" s="107">
        <f>IF(C600="MAT.",VLOOKUP(A600,INSUMOS_AUX!A:F,6,0),0)</f>
        <v>25.85</v>
      </c>
      <c r="G600" s="106">
        <f>IF(C600="M.O.",VLOOKUP(A600,INSUMOS_AUX!A:F,6,0),0)</f>
        <v>0</v>
      </c>
    </row>
    <row r="601" spans="1:7" ht="21">
      <c r="A601" s="177">
        <v>43465</v>
      </c>
      <c r="B601" s="233" t="s">
        <v>151</v>
      </c>
      <c r="C601" s="176" t="s">
        <v>123</v>
      </c>
      <c r="D601" s="176" t="s">
        <v>134</v>
      </c>
      <c r="E601" s="177">
        <v>0.128</v>
      </c>
      <c r="F601" s="107">
        <f>IF(C601="MAT.",VLOOKUP(A601,INSUMOS_AUX!A:F,6,0),0)</f>
        <v>0.78</v>
      </c>
      <c r="G601" s="106">
        <f>IF(C601="M.O.",VLOOKUP(A601,INSUMOS_AUX!A:F,6,0),0)</f>
        <v>0</v>
      </c>
    </row>
    <row r="602" spans="1:7" ht="21">
      <c r="A602" s="177">
        <v>43489</v>
      </c>
      <c r="B602" s="233" t="s">
        <v>152</v>
      </c>
      <c r="C602" s="176" t="s">
        <v>123</v>
      </c>
      <c r="D602" s="176" t="s">
        <v>134</v>
      </c>
      <c r="E602" s="177">
        <v>0.128</v>
      </c>
      <c r="F602" s="107">
        <f>IF(C602="MAT.",VLOOKUP(A602,INSUMOS_AUX!A:F,6,0),0)</f>
        <v>1.31</v>
      </c>
      <c r="G602" s="106">
        <f>IF(C602="M.O.",VLOOKUP(A602,INSUMOS_AUX!A:F,6,0),0)</f>
        <v>0</v>
      </c>
    </row>
    <row r="603" spans="1:7">
      <c r="A603" s="177">
        <v>6114</v>
      </c>
      <c r="B603" s="233" t="s">
        <v>1255</v>
      </c>
      <c r="C603" s="176" t="s">
        <v>124</v>
      </c>
      <c r="D603" s="176" t="s">
        <v>134</v>
      </c>
      <c r="E603" s="177">
        <v>1.820772E-2</v>
      </c>
      <c r="F603" s="107">
        <f>IF(C603="MAT.",VLOOKUP(A603,INSUMOS_AUX!A:F,6,0),0)</f>
        <v>0</v>
      </c>
      <c r="G603" s="106">
        <f>IF(C603="M.O.",VLOOKUP(A603,INSUMOS_AUX!A:F,6,0),0)</f>
        <v>14.73</v>
      </c>
    </row>
    <row r="604" spans="1:7">
      <c r="A604" s="182"/>
      <c r="B604" s="230"/>
      <c r="C604" s="183"/>
      <c r="D604" s="183"/>
      <c r="E604" s="183"/>
      <c r="F604" s="183"/>
      <c r="G604" s="183"/>
    </row>
    <row r="605" spans="1:7" ht="31.5">
      <c r="A605" s="179" t="s">
        <v>735</v>
      </c>
      <c r="B605" s="232" t="s">
        <v>560</v>
      </c>
      <c r="C605" s="180" t="s">
        <v>46</v>
      </c>
      <c r="D605" s="180" t="s">
        <v>63</v>
      </c>
      <c r="E605" s="181">
        <v>349</v>
      </c>
      <c r="F605" s="181">
        <f t="shared" ref="F605:G605" si="43">SUMPRODUCT($E606:$E616,F606:F616)</f>
        <v>10.308968000000002</v>
      </c>
      <c r="G605" s="181">
        <f t="shared" si="43"/>
        <v>1.20771199836</v>
      </c>
    </row>
    <row r="606" spans="1:7">
      <c r="A606" s="177">
        <v>34</v>
      </c>
      <c r="B606" s="233" t="s">
        <v>1263</v>
      </c>
      <c r="C606" s="176" t="s">
        <v>123</v>
      </c>
      <c r="D606" s="176" t="s">
        <v>63</v>
      </c>
      <c r="E606" s="177">
        <v>1.1100000000000001</v>
      </c>
      <c r="F606" s="107">
        <f>IF(C606="MAT.",VLOOKUP(A606,INSUMOS_AUX!A:F,6,0),0)</f>
        <v>8.2200000000000006</v>
      </c>
      <c r="G606" s="106">
        <f>IF(C606="M.O.",VLOOKUP(A606,INSUMOS_AUX!A:F,6,0),0)</f>
        <v>0</v>
      </c>
    </row>
    <row r="607" spans="1:7" ht="21">
      <c r="A607" s="177">
        <v>37370</v>
      </c>
      <c r="B607" s="233" t="s">
        <v>494</v>
      </c>
      <c r="C607" s="176" t="s">
        <v>123</v>
      </c>
      <c r="D607" s="176" t="s">
        <v>134</v>
      </c>
      <c r="E607" s="177">
        <v>5.5800000000000002E-2</v>
      </c>
      <c r="F607" s="107">
        <f>IF(C607="MAT.",VLOOKUP(A607,INSUMOS_AUX!A:F,6,0),0)</f>
        <v>3.32</v>
      </c>
      <c r="G607" s="106">
        <f>IF(C607="M.O.",VLOOKUP(A607,INSUMOS_AUX!A:F,6,0),0)</f>
        <v>0</v>
      </c>
    </row>
    <row r="608" spans="1:7" ht="21">
      <c r="A608" s="177">
        <v>37371</v>
      </c>
      <c r="B608" s="233" t="s">
        <v>495</v>
      </c>
      <c r="C608" s="176" t="s">
        <v>123</v>
      </c>
      <c r="D608" s="176" t="s">
        <v>134</v>
      </c>
      <c r="E608" s="177">
        <v>5.5800000000000002E-2</v>
      </c>
      <c r="F608" s="107">
        <f>IF(C608="MAT.",VLOOKUP(A608,INSUMOS_AUX!A:F,6,0),0)</f>
        <v>0.59</v>
      </c>
      <c r="G608" s="106">
        <f>IF(C608="M.O.",VLOOKUP(A608,INSUMOS_AUX!A:F,6,0),0)</f>
        <v>0</v>
      </c>
    </row>
    <row r="609" spans="1:7" ht="21">
      <c r="A609" s="177">
        <v>37372</v>
      </c>
      <c r="B609" s="233" t="s">
        <v>496</v>
      </c>
      <c r="C609" s="176" t="s">
        <v>123</v>
      </c>
      <c r="D609" s="176" t="s">
        <v>134</v>
      </c>
      <c r="E609" s="177">
        <v>5.5800000000000002E-2</v>
      </c>
      <c r="F609" s="107">
        <f>IF(C609="MAT.",VLOOKUP(A609,INSUMOS_AUX!A:F,6,0),0)</f>
        <v>1.43</v>
      </c>
      <c r="G609" s="106">
        <f>IF(C609="M.O.",VLOOKUP(A609,INSUMOS_AUX!A:F,6,0),0)</f>
        <v>0</v>
      </c>
    </row>
    <row r="610" spans="1:7" ht="21">
      <c r="A610" s="177">
        <v>37373</v>
      </c>
      <c r="B610" s="233" t="s">
        <v>497</v>
      </c>
      <c r="C610" s="176" t="s">
        <v>123</v>
      </c>
      <c r="D610" s="176" t="s">
        <v>134</v>
      </c>
      <c r="E610" s="177">
        <v>5.5800000000000002E-2</v>
      </c>
      <c r="F610" s="107">
        <f>IF(C610="MAT.",VLOOKUP(A610,INSUMOS_AUX!A:F,6,0),0)</f>
        <v>0.08</v>
      </c>
      <c r="G610" s="106">
        <f>IF(C610="M.O.",VLOOKUP(A610,INSUMOS_AUX!A:F,6,0),0)</f>
        <v>0</v>
      </c>
    </row>
    <row r="611" spans="1:7">
      <c r="A611" s="177">
        <v>378</v>
      </c>
      <c r="B611" s="233" t="s">
        <v>1252</v>
      </c>
      <c r="C611" s="176" t="s">
        <v>124</v>
      </c>
      <c r="D611" s="176" t="s">
        <v>134</v>
      </c>
      <c r="E611" s="177">
        <v>4.855392E-2</v>
      </c>
      <c r="F611" s="107">
        <f>IF(C611="MAT.",VLOOKUP(A611,INSUMOS_AUX!A:F,6,0),0)</f>
        <v>0</v>
      </c>
      <c r="G611" s="106">
        <f>IF(C611="M.O.",VLOOKUP(A611,INSUMOS_AUX!A:F,6,0),0)</f>
        <v>22.48</v>
      </c>
    </row>
    <row r="612" spans="1:7" ht="31.5">
      <c r="A612" s="177">
        <v>39017</v>
      </c>
      <c r="B612" s="233" t="s">
        <v>1253</v>
      </c>
      <c r="C612" s="176" t="s">
        <v>123</v>
      </c>
      <c r="D612" s="176" t="s">
        <v>23</v>
      </c>
      <c r="E612" s="177">
        <v>0.54300000000000004</v>
      </c>
      <c r="F612" s="107">
        <f>IF(C612="MAT.",VLOOKUP(A612,INSUMOS_AUX!A:F,6,0),0)</f>
        <v>0.22</v>
      </c>
      <c r="G612" s="106">
        <f>IF(C612="M.O.",VLOOKUP(A612,INSUMOS_AUX!A:F,6,0),0)</f>
        <v>0</v>
      </c>
    </row>
    <row r="613" spans="1:7" ht="21">
      <c r="A613" s="177">
        <v>43132</v>
      </c>
      <c r="B613" s="233" t="s">
        <v>1254</v>
      </c>
      <c r="C613" s="176" t="s">
        <v>123</v>
      </c>
      <c r="D613" s="176" t="s">
        <v>63</v>
      </c>
      <c r="E613" s="177">
        <v>2.5000000000000001E-2</v>
      </c>
      <c r="F613" s="107">
        <f>IF(C613="MAT.",VLOOKUP(A613,INSUMOS_AUX!A:F,6,0),0)</f>
        <v>25.85</v>
      </c>
      <c r="G613" s="106">
        <f>IF(C613="M.O.",VLOOKUP(A613,INSUMOS_AUX!A:F,6,0),0)</f>
        <v>0</v>
      </c>
    </row>
    <row r="614" spans="1:7" ht="21">
      <c r="A614" s="177">
        <v>43465</v>
      </c>
      <c r="B614" s="233" t="s">
        <v>151</v>
      </c>
      <c r="C614" s="176" t="s">
        <v>123</v>
      </c>
      <c r="D614" s="176" t="s">
        <v>134</v>
      </c>
      <c r="E614" s="177">
        <v>5.5800000000000002E-2</v>
      </c>
      <c r="F614" s="107">
        <f>IF(C614="MAT.",VLOOKUP(A614,INSUMOS_AUX!A:F,6,0),0)</f>
        <v>0.78</v>
      </c>
      <c r="G614" s="106">
        <f>IF(C614="M.O.",VLOOKUP(A614,INSUMOS_AUX!A:F,6,0),0)</f>
        <v>0</v>
      </c>
    </row>
    <row r="615" spans="1:7" ht="21">
      <c r="A615" s="177">
        <v>43489</v>
      </c>
      <c r="B615" s="233" t="s">
        <v>152</v>
      </c>
      <c r="C615" s="176" t="s">
        <v>123</v>
      </c>
      <c r="D615" s="176" t="s">
        <v>134</v>
      </c>
      <c r="E615" s="177">
        <v>5.5800000000000002E-2</v>
      </c>
      <c r="F615" s="107">
        <f>IF(C615="MAT.",VLOOKUP(A615,INSUMOS_AUX!A:F,6,0),0)</f>
        <v>1.31</v>
      </c>
      <c r="G615" s="106">
        <f>IF(C615="M.O.",VLOOKUP(A615,INSUMOS_AUX!A:F,6,0),0)</f>
        <v>0</v>
      </c>
    </row>
    <row r="616" spans="1:7">
      <c r="A616" s="177">
        <v>6114</v>
      </c>
      <c r="B616" s="233" t="s">
        <v>1255</v>
      </c>
      <c r="C616" s="176" t="s">
        <v>124</v>
      </c>
      <c r="D616" s="176" t="s">
        <v>134</v>
      </c>
      <c r="E616" s="177">
        <v>7.8900120000000001E-3</v>
      </c>
      <c r="F616" s="107">
        <f>IF(C616="MAT.",VLOOKUP(A616,INSUMOS_AUX!A:F,6,0),0)</f>
        <v>0</v>
      </c>
      <c r="G616" s="106">
        <f>IF(C616="M.O.",VLOOKUP(A616,INSUMOS_AUX!A:F,6,0),0)</f>
        <v>14.73</v>
      </c>
    </row>
    <row r="617" spans="1:7">
      <c r="A617" s="182"/>
      <c r="B617" s="230"/>
      <c r="C617" s="183"/>
      <c r="D617" s="183"/>
      <c r="E617" s="183"/>
      <c r="F617" s="183"/>
      <c r="G617" s="183"/>
    </row>
    <row r="618" spans="1:7" ht="31.5">
      <c r="A618" s="179" t="s">
        <v>736</v>
      </c>
      <c r="B618" s="232" t="s">
        <v>561</v>
      </c>
      <c r="C618" s="180" t="s">
        <v>46</v>
      </c>
      <c r="D618" s="180" t="s">
        <v>63</v>
      </c>
      <c r="E618" s="181">
        <v>88</v>
      </c>
      <c r="F618" s="181">
        <f t="shared" ref="F618:G618" si="44">SUMPRODUCT($E619:$E629,F619:F629)</f>
        <v>8.8967950000000009</v>
      </c>
      <c r="G618" s="181">
        <f t="shared" si="44"/>
        <v>0.76805220660000006</v>
      </c>
    </row>
    <row r="619" spans="1:7" ht="21">
      <c r="A619" s="177">
        <v>37370</v>
      </c>
      <c r="B619" s="233" t="s">
        <v>494</v>
      </c>
      <c r="C619" s="176" t="s">
        <v>123</v>
      </c>
      <c r="D619" s="176" t="s">
        <v>134</v>
      </c>
      <c r="E619" s="177">
        <v>3.5499999999999997E-2</v>
      </c>
      <c r="F619" s="107">
        <f>IF(C619="MAT.",VLOOKUP(A619,INSUMOS_AUX!A:F,6,0),0)</f>
        <v>3.32</v>
      </c>
      <c r="G619" s="106">
        <f>IF(C619="M.O.",VLOOKUP(A619,INSUMOS_AUX!A:F,6,0),0)</f>
        <v>0</v>
      </c>
    </row>
    <row r="620" spans="1:7" ht="21">
      <c r="A620" s="177">
        <v>37371</v>
      </c>
      <c r="B620" s="233" t="s">
        <v>495</v>
      </c>
      <c r="C620" s="176" t="s">
        <v>123</v>
      </c>
      <c r="D620" s="176" t="s">
        <v>134</v>
      </c>
      <c r="E620" s="177">
        <v>3.5499999999999997E-2</v>
      </c>
      <c r="F620" s="107">
        <f>IF(C620="MAT.",VLOOKUP(A620,INSUMOS_AUX!A:F,6,0),0)</f>
        <v>0.59</v>
      </c>
      <c r="G620" s="106">
        <f>IF(C620="M.O.",VLOOKUP(A620,INSUMOS_AUX!A:F,6,0),0)</f>
        <v>0</v>
      </c>
    </row>
    <row r="621" spans="1:7" ht="21">
      <c r="A621" s="177">
        <v>37372</v>
      </c>
      <c r="B621" s="233" t="s">
        <v>496</v>
      </c>
      <c r="C621" s="176" t="s">
        <v>123</v>
      </c>
      <c r="D621" s="176" t="s">
        <v>134</v>
      </c>
      <c r="E621" s="177">
        <v>3.5499999999999997E-2</v>
      </c>
      <c r="F621" s="107">
        <f>IF(C621="MAT.",VLOOKUP(A621,INSUMOS_AUX!A:F,6,0),0)</f>
        <v>1.43</v>
      </c>
      <c r="G621" s="106">
        <f>IF(C621="M.O.",VLOOKUP(A621,INSUMOS_AUX!A:F,6,0),0)</f>
        <v>0</v>
      </c>
    </row>
    <row r="622" spans="1:7" ht="21">
      <c r="A622" s="177">
        <v>37373</v>
      </c>
      <c r="B622" s="233" t="s">
        <v>497</v>
      </c>
      <c r="C622" s="176" t="s">
        <v>123</v>
      </c>
      <c r="D622" s="176" t="s">
        <v>134</v>
      </c>
      <c r="E622" s="177">
        <v>3.5499999999999997E-2</v>
      </c>
      <c r="F622" s="107">
        <f>IF(C622="MAT.",VLOOKUP(A622,INSUMOS_AUX!A:F,6,0),0)</f>
        <v>0.08</v>
      </c>
      <c r="G622" s="106">
        <f>IF(C622="M.O.",VLOOKUP(A622,INSUMOS_AUX!A:F,6,0),0)</f>
        <v>0</v>
      </c>
    </row>
    <row r="623" spans="1:7">
      <c r="A623" s="177">
        <v>378</v>
      </c>
      <c r="B623" s="233" t="s">
        <v>1252</v>
      </c>
      <c r="C623" s="176" t="s">
        <v>124</v>
      </c>
      <c r="D623" s="176" t="s">
        <v>134</v>
      </c>
      <c r="E623" s="177">
        <v>3.0851969999999999E-2</v>
      </c>
      <c r="F623" s="107">
        <f>IF(C623="MAT.",VLOOKUP(A623,INSUMOS_AUX!A:F,6,0),0)</f>
        <v>0</v>
      </c>
      <c r="G623" s="106">
        <f>IF(C623="M.O.",VLOOKUP(A623,INSUMOS_AUX!A:F,6,0),0)</f>
        <v>22.48</v>
      </c>
    </row>
    <row r="624" spans="1:7" ht="31.5">
      <c r="A624" s="177">
        <v>39017</v>
      </c>
      <c r="B624" s="233" t="s">
        <v>1253</v>
      </c>
      <c r="C624" s="176" t="s">
        <v>123</v>
      </c>
      <c r="D624" s="176" t="s">
        <v>23</v>
      </c>
      <c r="E624" s="177">
        <v>0.36699999999999999</v>
      </c>
      <c r="F624" s="107">
        <f>IF(C624="MAT.",VLOOKUP(A624,INSUMOS_AUX!A:F,6,0),0)</f>
        <v>0.22</v>
      </c>
      <c r="G624" s="106">
        <f>IF(C624="M.O.",VLOOKUP(A624,INSUMOS_AUX!A:F,6,0),0)</f>
        <v>0</v>
      </c>
    </row>
    <row r="625" spans="1:7">
      <c r="A625" s="177">
        <v>43055</v>
      </c>
      <c r="B625" s="233" t="s">
        <v>1265</v>
      </c>
      <c r="C625" s="176" t="s">
        <v>123</v>
      </c>
      <c r="D625" s="176" t="s">
        <v>63</v>
      </c>
      <c r="E625" s="177">
        <v>1.1100000000000001</v>
      </c>
      <c r="F625" s="107">
        <f>IF(C625="MAT.",VLOOKUP(A625,INSUMOS_AUX!A:F,6,0),0)</f>
        <v>7.12</v>
      </c>
      <c r="G625" s="106">
        <f>IF(C625="M.O.",VLOOKUP(A625,INSUMOS_AUX!A:F,6,0),0)</f>
        <v>0</v>
      </c>
    </row>
    <row r="626" spans="1:7" ht="21">
      <c r="A626" s="177">
        <v>43132</v>
      </c>
      <c r="B626" s="233" t="s">
        <v>1254</v>
      </c>
      <c r="C626" s="176" t="s">
        <v>123</v>
      </c>
      <c r="D626" s="176" t="s">
        <v>63</v>
      </c>
      <c r="E626" s="177">
        <v>2.5000000000000001E-2</v>
      </c>
      <c r="F626" s="107">
        <f>IF(C626="MAT.",VLOOKUP(A626,INSUMOS_AUX!A:F,6,0),0)</f>
        <v>25.85</v>
      </c>
      <c r="G626" s="106">
        <f>IF(C626="M.O.",VLOOKUP(A626,INSUMOS_AUX!A:F,6,0),0)</f>
        <v>0</v>
      </c>
    </row>
    <row r="627" spans="1:7" ht="21">
      <c r="A627" s="177">
        <v>43465</v>
      </c>
      <c r="B627" s="233" t="s">
        <v>151</v>
      </c>
      <c r="C627" s="176" t="s">
        <v>123</v>
      </c>
      <c r="D627" s="176" t="s">
        <v>134</v>
      </c>
      <c r="E627" s="177">
        <v>3.5499999999999997E-2</v>
      </c>
      <c r="F627" s="107">
        <f>IF(C627="MAT.",VLOOKUP(A627,INSUMOS_AUX!A:F,6,0),0)</f>
        <v>0.78</v>
      </c>
      <c r="G627" s="106">
        <f>IF(C627="M.O.",VLOOKUP(A627,INSUMOS_AUX!A:F,6,0),0)</f>
        <v>0</v>
      </c>
    </row>
    <row r="628" spans="1:7" ht="21">
      <c r="A628" s="177">
        <v>43489</v>
      </c>
      <c r="B628" s="233" t="s">
        <v>152</v>
      </c>
      <c r="C628" s="176" t="s">
        <v>123</v>
      </c>
      <c r="D628" s="176" t="s">
        <v>134</v>
      </c>
      <c r="E628" s="177">
        <v>3.5499999999999997E-2</v>
      </c>
      <c r="F628" s="107">
        <f>IF(C628="MAT.",VLOOKUP(A628,INSUMOS_AUX!A:F,6,0),0)</f>
        <v>1.31</v>
      </c>
      <c r="G628" s="106">
        <f>IF(C628="M.O.",VLOOKUP(A628,INSUMOS_AUX!A:F,6,0),0)</f>
        <v>0</v>
      </c>
    </row>
    <row r="629" spans="1:7">
      <c r="A629" s="177">
        <v>6114</v>
      </c>
      <c r="B629" s="233" t="s">
        <v>1255</v>
      </c>
      <c r="C629" s="176" t="s">
        <v>124</v>
      </c>
      <c r="D629" s="176" t="s">
        <v>134</v>
      </c>
      <c r="E629" s="177">
        <v>5.0577E-3</v>
      </c>
      <c r="F629" s="107">
        <f>IF(C629="MAT.",VLOOKUP(A629,INSUMOS_AUX!A:F,6,0),0)</f>
        <v>0</v>
      </c>
      <c r="G629" s="106">
        <f>IF(C629="M.O.",VLOOKUP(A629,INSUMOS_AUX!A:F,6,0),0)</f>
        <v>14.73</v>
      </c>
    </row>
    <row r="630" spans="1:7">
      <c r="A630" s="182"/>
      <c r="B630" s="230"/>
      <c r="C630" s="183"/>
      <c r="D630" s="183"/>
      <c r="E630" s="183"/>
      <c r="F630" s="183"/>
      <c r="G630" s="183"/>
    </row>
    <row r="631" spans="1:7" ht="21">
      <c r="A631" s="179" t="s">
        <v>737</v>
      </c>
      <c r="B631" s="232" t="s">
        <v>738</v>
      </c>
      <c r="C631" s="180" t="s">
        <v>46</v>
      </c>
      <c r="D631" s="180" t="s">
        <v>58</v>
      </c>
      <c r="E631" s="181">
        <v>7.31</v>
      </c>
      <c r="F631" s="181">
        <f t="shared" ref="F631:G631" si="45">SUMPRODUCT($E632:$E647,F632:F647)</f>
        <v>750.52728363498022</v>
      </c>
      <c r="G631" s="181">
        <f t="shared" si="45"/>
        <v>30.0145045248</v>
      </c>
    </row>
    <row r="632" spans="1:7">
      <c r="A632" s="177">
        <v>1213</v>
      </c>
      <c r="B632" s="233" t="s">
        <v>133</v>
      </c>
      <c r="C632" s="176" t="s">
        <v>124</v>
      </c>
      <c r="D632" s="176" t="s">
        <v>134</v>
      </c>
      <c r="E632" s="177">
        <v>0.22658496</v>
      </c>
      <c r="F632" s="107">
        <f>IF(C632="MAT.",VLOOKUP(A632,INSUMOS_AUX!A:F,6,0),0)</f>
        <v>0</v>
      </c>
      <c r="G632" s="106">
        <f>IF(C632="M.O.",VLOOKUP(A632,INSUMOS_AUX!A:F,6,0),0)</f>
        <v>22.48</v>
      </c>
    </row>
    <row r="633" spans="1:7" ht="21">
      <c r="A633" s="177">
        <v>13896</v>
      </c>
      <c r="B633" s="233" t="s">
        <v>1248</v>
      </c>
      <c r="C633" s="176" t="s">
        <v>123</v>
      </c>
      <c r="D633" s="176" t="s">
        <v>23</v>
      </c>
      <c r="E633" s="177">
        <v>4.4702E-5</v>
      </c>
      <c r="F633" s="107">
        <f>IF(C633="MAT.",VLOOKUP(A633,INSUMOS_AUX!A:F,6,0),0)</f>
        <v>3390.99</v>
      </c>
      <c r="G633" s="106">
        <f>IF(C633="M.O.",VLOOKUP(A633,INSUMOS_AUX!A:F,6,0),0)</f>
        <v>0</v>
      </c>
    </row>
    <row r="634" spans="1:7" ht="31.5">
      <c r="A634" s="177">
        <v>1525</v>
      </c>
      <c r="B634" s="233" t="s">
        <v>1249</v>
      </c>
      <c r="C634" s="176" t="s">
        <v>123</v>
      </c>
      <c r="D634" s="176" t="s">
        <v>58</v>
      </c>
      <c r="E634" s="177">
        <v>1.103</v>
      </c>
      <c r="F634" s="107">
        <f>IF(C634="MAT.",VLOOKUP(A634,INSUMOS_AUX!A:F,6,0),0)</f>
        <v>668.21</v>
      </c>
      <c r="G634" s="106">
        <f>IF(C634="M.O.",VLOOKUP(A634,INSUMOS_AUX!A:F,6,0),0)</f>
        <v>0</v>
      </c>
    </row>
    <row r="635" spans="1:7">
      <c r="A635" s="177">
        <v>2705</v>
      </c>
      <c r="B635" s="233" t="s">
        <v>136</v>
      </c>
      <c r="C635" s="176" t="s">
        <v>123</v>
      </c>
      <c r="D635" s="176" t="s">
        <v>137</v>
      </c>
      <c r="E635" s="177">
        <v>4.888E-2</v>
      </c>
      <c r="F635" s="107">
        <f>IF(C635="MAT.",VLOOKUP(A635,INSUMOS_AUX!A:F,6,0),0)</f>
        <v>0.92</v>
      </c>
      <c r="G635" s="106">
        <f>IF(C635="M.O.",VLOOKUP(A635,INSUMOS_AUX!A:F,6,0),0)</f>
        <v>0</v>
      </c>
    </row>
    <row r="636" spans="1:7" ht="21">
      <c r="A636" s="177">
        <v>37370</v>
      </c>
      <c r="B636" s="233" t="s">
        <v>494</v>
      </c>
      <c r="C636" s="176" t="s">
        <v>123</v>
      </c>
      <c r="D636" s="176" t="s">
        <v>134</v>
      </c>
      <c r="E636" s="177">
        <v>1.7929999999999999</v>
      </c>
      <c r="F636" s="107">
        <f>IF(C636="MAT.",VLOOKUP(A636,INSUMOS_AUX!A:F,6,0),0)</f>
        <v>3.32</v>
      </c>
      <c r="G636" s="106">
        <f>IF(C636="M.O.",VLOOKUP(A636,INSUMOS_AUX!A:F,6,0),0)</f>
        <v>0</v>
      </c>
    </row>
    <row r="637" spans="1:7" ht="21">
      <c r="A637" s="177">
        <v>37371</v>
      </c>
      <c r="B637" s="233" t="s">
        <v>495</v>
      </c>
      <c r="C637" s="176" t="s">
        <v>123</v>
      </c>
      <c r="D637" s="176" t="s">
        <v>134</v>
      </c>
      <c r="E637" s="177">
        <v>1.7929999999999999</v>
      </c>
      <c r="F637" s="107">
        <f>IF(C637="MAT.",VLOOKUP(A637,INSUMOS_AUX!A:F,6,0),0)</f>
        <v>0.59</v>
      </c>
      <c r="G637" s="106">
        <f>IF(C637="M.O.",VLOOKUP(A637,INSUMOS_AUX!A:F,6,0),0)</f>
        <v>0</v>
      </c>
    </row>
    <row r="638" spans="1:7" ht="21">
      <c r="A638" s="177">
        <v>37372</v>
      </c>
      <c r="B638" s="233" t="s">
        <v>496</v>
      </c>
      <c r="C638" s="176" t="s">
        <v>123</v>
      </c>
      <c r="D638" s="176" t="s">
        <v>134</v>
      </c>
      <c r="E638" s="177">
        <v>1.7929999999999999</v>
      </c>
      <c r="F638" s="107">
        <f>IF(C638="MAT.",VLOOKUP(A638,INSUMOS_AUX!A:F,6,0),0)</f>
        <v>1.43</v>
      </c>
      <c r="G638" s="106">
        <f>IF(C638="M.O.",VLOOKUP(A638,INSUMOS_AUX!A:F,6,0),0)</f>
        <v>0</v>
      </c>
    </row>
    <row r="639" spans="1:7" ht="21">
      <c r="A639" s="177">
        <v>37373</v>
      </c>
      <c r="B639" s="233" t="s">
        <v>497</v>
      </c>
      <c r="C639" s="176" t="s">
        <v>123</v>
      </c>
      <c r="D639" s="176" t="s">
        <v>134</v>
      </c>
      <c r="E639" s="177">
        <v>1.7929999999999999</v>
      </c>
      <c r="F639" s="107">
        <f>IF(C639="MAT.",VLOOKUP(A639,INSUMOS_AUX!A:F,6,0),0)</f>
        <v>0.08</v>
      </c>
      <c r="G639" s="106">
        <f>IF(C639="M.O.",VLOOKUP(A639,INSUMOS_AUX!A:F,6,0),0)</f>
        <v>0</v>
      </c>
    </row>
    <row r="640" spans="1:7" ht="21">
      <c r="A640" s="177">
        <v>43459</v>
      </c>
      <c r="B640" s="233" t="s">
        <v>140</v>
      </c>
      <c r="C640" s="176" t="s">
        <v>123</v>
      </c>
      <c r="D640" s="176" t="s">
        <v>134</v>
      </c>
      <c r="E640" s="177">
        <v>0.224</v>
      </c>
      <c r="F640" s="107">
        <f>IF(C640="MAT.",VLOOKUP(A640,INSUMOS_AUX!A:F,6,0),0)</f>
        <v>0.44</v>
      </c>
      <c r="G640" s="106">
        <f>IF(C640="M.O.",VLOOKUP(A640,INSUMOS_AUX!A:F,6,0),0)</f>
        <v>0</v>
      </c>
    </row>
    <row r="641" spans="1:7" ht="21">
      <c r="A641" s="177">
        <v>43465</v>
      </c>
      <c r="B641" s="233" t="s">
        <v>151</v>
      </c>
      <c r="C641" s="176" t="s">
        <v>123</v>
      </c>
      <c r="D641" s="176" t="s">
        <v>134</v>
      </c>
      <c r="E641" s="177">
        <v>0.224</v>
      </c>
      <c r="F641" s="107">
        <f>IF(C641="MAT.",VLOOKUP(A641,INSUMOS_AUX!A:F,6,0),0)</f>
        <v>0.78</v>
      </c>
      <c r="G641" s="106">
        <f>IF(C641="M.O.",VLOOKUP(A641,INSUMOS_AUX!A:F,6,0),0)</f>
        <v>0</v>
      </c>
    </row>
    <row r="642" spans="1:7" ht="21">
      <c r="A642" s="177">
        <v>43467</v>
      </c>
      <c r="B642" s="233" t="s">
        <v>142</v>
      </c>
      <c r="C642" s="176" t="s">
        <v>123</v>
      </c>
      <c r="D642" s="176" t="s">
        <v>134</v>
      </c>
      <c r="E642" s="177">
        <v>1.345</v>
      </c>
      <c r="F642" s="107">
        <f>IF(C642="MAT.",VLOOKUP(A642,INSUMOS_AUX!A:F,6,0),0)</f>
        <v>0.61</v>
      </c>
      <c r="G642" s="106">
        <f>IF(C642="M.O.",VLOOKUP(A642,INSUMOS_AUX!A:F,6,0),0)</f>
        <v>0</v>
      </c>
    </row>
    <row r="643" spans="1:7" ht="21">
      <c r="A643" s="177">
        <v>43483</v>
      </c>
      <c r="B643" s="233" t="s">
        <v>143</v>
      </c>
      <c r="C643" s="176" t="s">
        <v>123</v>
      </c>
      <c r="D643" s="176" t="s">
        <v>134</v>
      </c>
      <c r="E643" s="177">
        <v>0.224</v>
      </c>
      <c r="F643" s="107">
        <f>IF(C643="MAT.",VLOOKUP(A643,INSUMOS_AUX!A:F,6,0),0)</f>
        <v>1.43</v>
      </c>
      <c r="G643" s="106">
        <f>IF(C643="M.O.",VLOOKUP(A643,INSUMOS_AUX!A:F,6,0),0)</f>
        <v>0</v>
      </c>
    </row>
    <row r="644" spans="1:7" ht="21">
      <c r="A644" s="177">
        <v>43489</v>
      </c>
      <c r="B644" s="233" t="s">
        <v>152</v>
      </c>
      <c r="C644" s="176" t="s">
        <v>123</v>
      </c>
      <c r="D644" s="176" t="s">
        <v>134</v>
      </c>
      <c r="E644" s="177">
        <v>0.224</v>
      </c>
      <c r="F644" s="107">
        <f>IF(C644="MAT.",VLOOKUP(A644,INSUMOS_AUX!A:F,6,0),0)</f>
        <v>1.31</v>
      </c>
      <c r="G644" s="106">
        <f>IF(C644="M.O.",VLOOKUP(A644,INSUMOS_AUX!A:F,6,0),0)</f>
        <v>0</v>
      </c>
    </row>
    <row r="645" spans="1:7" ht="21">
      <c r="A645" s="177">
        <v>43491</v>
      </c>
      <c r="B645" s="233" t="s">
        <v>145</v>
      </c>
      <c r="C645" s="176" t="s">
        <v>123</v>
      </c>
      <c r="D645" s="176" t="s">
        <v>134</v>
      </c>
      <c r="E645" s="177">
        <v>1.345</v>
      </c>
      <c r="F645" s="107">
        <f>IF(C645="MAT.",VLOOKUP(A645,INSUMOS_AUX!A:F,6,0),0)</f>
        <v>1.39</v>
      </c>
      <c r="G645" s="106">
        <f>IF(C645="M.O.",VLOOKUP(A645,INSUMOS_AUX!A:F,6,0),0)</f>
        <v>0</v>
      </c>
    </row>
    <row r="646" spans="1:7">
      <c r="A646" s="177">
        <v>4750</v>
      </c>
      <c r="B646" s="233" t="s">
        <v>153</v>
      </c>
      <c r="C646" s="176" t="s">
        <v>124</v>
      </c>
      <c r="D646" s="176" t="s">
        <v>134</v>
      </c>
      <c r="E646" s="177">
        <v>0.2287488</v>
      </c>
      <c r="F646" s="107">
        <f>IF(C646="MAT.",VLOOKUP(A646,INSUMOS_AUX!A:F,6,0),0)</f>
        <v>0</v>
      </c>
      <c r="G646" s="106">
        <f>IF(C646="M.O.",VLOOKUP(A646,INSUMOS_AUX!A:F,6,0),0)</f>
        <v>22.48</v>
      </c>
    </row>
    <row r="647" spans="1:7">
      <c r="A647" s="177">
        <v>6111</v>
      </c>
      <c r="B647" s="233" t="s">
        <v>498</v>
      </c>
      <c r="C647" s="176" t="s">
        <v>124</v>
      </c>
      <c r="D647" s="176" t="s">
        <v>134</v>
      </c>
      <c r="E647" s="177">
        <v>1.3735139999999999</v>
      </c>
      <c r="F647" s="107">
        <f>IF(C647="MAT.",VLOOKUP(A647,INSUMOS_AUX!A:F,6,0),0)</f>
        <v>0</v>
      </c>
      <c r="G647" s="106">
        <f>IF(C647="M.O.",VLOOKUP(A647,INSUMOS_AUX!A:F,6,0),0)</f>
        <v>14.4</v>
      </c>
    </row>
    <row r="648" spans="1:7">
      <c r="A648" s="182"/>
      <c r="B648" s="230"/>
      <c r="C648" s="183"/>
      <c r="D648" s="183"/>
      <c r="E648" s="183"/>
      <c r="F648" s="183"/>
      <c r="G648" s="183"/>
    </row>
    <row r="649" spans="1:7">
      <c r="A649" s="178" t="s">
        <v>1271</v>
      </c>
      <c r="B649" s="231" t="s">
        <v>739</v>
      </c>
      <c r="C649" s="184"/>
      <c r="D649" s="184"/>
      <c r="E649" s="184"/>
      <c r="F649" s="184"/>
      <c r="G649" s="184"/>
    </row>
    <row r="650" spans="1:7">
      <c r="A650" s="182"/>
      <c r="B650" s="230"/>
      <c r="C650" s="183"/>
      <c r="D650" s="183"/>
      <c r="E650" s="183"/>
      <c r="F650" s="183"/>
      <c r="G650" s="183"/>
    </row>
    <row r="651" spans="1:7" ht="31.5">
      <c r="A651" s="179" t="s">
        <v>740</v>
      </c>
      <c r="B651" s="232" t="s">
        <v>380</v>
      </c>
      <c r="C651" s="180" t="s">
        <v>46</v>
      </c>
      <c r="D651" s="180" t="s">
        <v>53</v>
      </c>
      <c r="E651" s="181">
        <v>175.72</v>
      </c>
      <c r="F651" s="181">
        <f t="shared" ref="F651:G651" si="46">SUMPRODUCT($E652:$E674,F652:F674)</f>
        <v>76.546531261980007</v>
      </c>
      <c r="G651" s="181">
        <f t="shared" si="46"/>
        <v>26.990906012619995</v>
      </c>
    </row>
    <row r="652" spans="1:7" ht="31.5">
      <c r="A652" s="177">
        <v>10749</v>
      </c>
      <c r="B652" s="233" t="s">
        <v>1272</v>
      </c>
      <c r="C652" s="176" t="s">
        <v>123</v>
      </c>
      <c r="D652" s="176" t="s">
        <v>47</v>
      </c>
      <c r="E652" s="177">
        <v>1.1859999999999999</v>
      </c>
      <c r="F652" s="107">
        <f>IF(C652="MAT.",VLOOKUP(A652,INSUMOS_AUX!A:F,6,0),0)</f>
        <v>24.85</v>
      </c>
      <c r="G652" s="106">
        <f>IF(C652="M.O.",VLOOKUP(A652,INSUMOS_AUX!A:F,6,0),0)</f>
        <v>0</v>
      </c>
    </row>
    <row r="653" spans="1:7">
      <c r="A653" s="177">
        <v>1213</v>
      </c>
      <c r="B653" s="233" t="s">
        <v>133</v>
      </c>
      <c r="C653" s="176" t="s">
        <v>124</v>
      </c>
      <c r="D653" s="176" t="s">
        <v>134</v>
      </c>
      <c r="E653" s="177">
        <v>1.0496295389999999</v>
      </c>
      <c r="F653" s="107">
        <f>IF(C653="MAT.",VLOOKUP(A653,INSUMOS_AUX!A:F,6,0),0)</f>
        <v>0</v>
      </c>
      <c r="G653" s="106">
        <f>IF(C653="M.O.",VLOOKUP(A653,INSUMOS_AUX!A:F,6,0),0)</f>
        <v>22.48</v>
      </c>
    </row>
    <row r="654" spans="1:7" ht="31.5">
      <c r="A654" s="177">
        <v>1345</v>
      </c>
      <c r="B654" s="233" t="s">
        <v>1267</v>
      </c>
      <c r="C654" s="176" t="s">
        <v>123</v>
      </c>
      <c r="D654" s="176" t="s">
        <v>53</v>
      </c>
      <c r="E654" s="177">
        <v>0.12033000000000001</v>
      </c>
      <c r="F654" s="107">
        <f>IF(C654="MAT.",VLOOKUP(A654,INSUMOS_AUX!A:F,6,0),0)</f>
        <v>97.73</v>
      </c>
      <c r="G654" s="106">
        <f>IF(C654="M.O.",VLOOKUP(A654,INSUMOS_AUX!A:F,6,0),0)</f>
        <v>0</v>
      </c>
    </row>
    <row r="655" spans="1:7" ht="21">
      <c r="A655" s="177">
        <v>14618</v>
      </c>
      <c r="B655" s="233" t="s">
        <v>353</v>
      </c>
      <c r="C655" s="176" t="s">
        <v>123</v>
      </c>
      <c r="D655" s="176" t="s">
        <v>23</v>
      </c>
      <c r="E655" s="177">
        <v>2.8789999999999999E-6</v>
      </c>
      <c r="F655" s="107">
        <f>IF(C655="MAT.",VLOOKUP(A655,INSUMOS_AUX!A:F,6,0),0)</f>
        <v>1313.62</v>
      </c>
      <c r="G655" s="106">
        <f>IF(C655="M.O.",VLOOKUP(A655,INSUMOS_AUX!A:F,6,0),0)</f>
        <v>0</v>
      </c>
    </row>
    <row r="656" spans="1:7" ht="21">
      <c r="A656" s="177">
        <v>2692</v>
      </c>
      <c r="B656" s="233" t="s">
        <v>1242</v>
      </c>
      <c r="C656" s="176" t="s">
        <v>123</v>
      </c>
      <c r="D656" s="176" t="s">
        <v>168</v>
      </c>
      <c r="E656" s="177">
        <v>4.0000000000000001E-3</v>
      </c>
      <c r="F656" s="107">
        <f>IF(C656="MAT.",VLOOKUP(A656,INSUMOS_AUX!A:F,6,0),0)</f>
        <v>7.15</v>
      </c>
      <c r="G656" s="106">
        <f>IF(C656="M.O.",VLOOKUP(A656,INSUMOS_AUX!A:F,6,0),0)</f>
        <v>0</v>
      </c>
    </row>
    <row r="657" spans="1:7">
      <c r="A657" s="177">
        <v>2705</v>
      </c>
      <c r="B657" s="233" t="s">
        <v>136</v>
      </c>
      <c r="C657" s="176" t="s">
        <v>123</v>
      </c>
      <c r="D657" s="176" t="s">
        <v>137</v>
      </c>
      <c r="E657" s="177">
        <v>7.1399999999999996E-3</v>
      </c>
      <c r="F657" s="107">
        <f>IF(C657="MAT.",VLOOKUP(A657,INSUMOS_AUX!A:F,6,0),0)</f>
        <v>0.92</v>
      </c>
      <c r="G657" s="106">
        <f>IF(C657="M.O.",VLOOKUP(A657,INSUMOS_AUX!A:F,6,0),0)</f>
        <v>0</v>
      </c>
    </row>
    <row r="658" spans="1:7" ht="21">
      <c r="A658" s="177">
        <v>37370</v>
      </c>
      <c r="B658" s="233" t="s">
        <v>494</v>
      </c>
      <c r="C658" s="176" t="s">
        <v>123</v>
      </c>
      <c r="D658" s="176" t="s">
        <v>134</v>
      </c>
      <c r="E658" s="177">
        <v>1.262</v>
      </c>
      <c r="F658" s="107">
        <f>IF(C658="MAT.",VLOOKUP(A658,INSUMOS_AUX!A:F,6,0),0)</f>
        <v>3.32</v>
      </c>
      <c r="G658" s="106">
        <f>IF(C658="M.O.",VLOOKUP(A658,INSUMOS_AUX!A:F,6,0),0)</f>
        <v>0</v>
      </c>
    </row>
    <row r="659" spans="1:7" ht="21">
      <c r="A659" s="177">
        <v>37371</v>
      </c>
      <c r="B659" s="233" t="s">
        <v>495</v>
      </c>
      <c r="C659" s="176" t="s">
        <v>123</v>
      </c>
      <c r="D659" s="176" t="s">
        <v>134</v>
      </c>
      <c r="E659" s="177">
        <v>1.262</v>
      </c>
      <c r="F659" s="107">
        <f>IF(C659="MAT.",VLOOKUP(A659,INSUMOS_AUX!A:F,6,0),0)</f>
        <v>0.59</v>
      </c>
      <c r="G659" s="106">
        <f>IF(C659="M.O.",VLOOKUP(A659,INSUMOS_AUX!A:F,6,0),0)</f>
        <v>0</v>
      </c>
    </row>
    <row r="660" spans="1:7" ht="21">
      <c r="A660" s="177">
        <v>37372</v>
      </c>
      <c r="B660" s="233" t="s">
        <v>496</v>
      </c>
      <c r="C660" s="176" t="s">
        <v>123</v>
      </c>
      <c r="D660" s="176" t="s">
        <v>134</v>
      </c>
      <c r="E660" s="177">
        <v>1.262</v>
      </c>
      <c r="F660" s="107">
        <f>IF(C660="MAT.",VLOOKUP(A660,INSUMOS_AUX!A:F,6,0),0)</f>
        <v>1.43</v>
      </c>
      <c r="G660" s="106">
        <f>IF(C660="M.O.",VLOOKUP(A660,INSUMOS_AUX!A:F,6,0),0)</f>
        <v>0</v>
      </c>
    </row>
    <row r="661" spans="1:7" ht="21">
      <c r="A661" s="177">
        <v>37373</v>
      </c>
      <c r="B661" s="233" t="s">
        <v>497</v>
      </c>
      <c r="C661" s="176" t="s">
        <v>123</v>
      </c>
      <c r="D661" s="176" t="s">
        <v>134</v>
      </c>
      <c r="E661" s="177">
        <v>1.262</v>
      </c>
      <c r="F661" s="107">
        <f>IF(C661="MAT.",VLOOKUP(A661,INSUMOS_AUX!A:F,6,0),0)</f>
        <v>0.08</v>
      </c>
      <c r="G661" s="106">
        <f>IF(C661="M.O.",VLOOKUP(A661,INSUMOS_AUX!A:F,6,0),0)</f>
        <v>0</v>
      </c>
    </row>
    <row r="662" spans="1:7" ht="31.5">
      <c r="A662" s="177">
        <v>40275</v>
      </c>
      <c r="B662" s="233" t="s">
        <v>1269</v>
      </c>
      <c r="C662" s="176" t="s">
        <v>123</v>
      </c>
      <c r="D662" s="176" t="s">
        <v>548</v>
      </c>
      <c r="E662" s="177">
        <v>0.35599999999999998</v>
      </c>
      <c r="F662" s="107">
        <f>IF(C662="MAT.",VLOOKUP(A662,INSUMOS_AUX!A:F,6,0),0)</f>
        <v>22.4</v>
      </c>
      <c r="G662" s="106">
        <f>IF(C662="M.O.",VLOOKUP(A662,INSUMOS_AUX!A:F,6,0),0)</f>
        <v>0</v>
      </c>
    </row>
    <row r="663" spans="1:7" ht="21">
      <c r="A663" s="177">
        <v>40287</v>
      </c>
      <c r="B663" s="233" t="s">
        <v>1270</v>
      </c>
      <c r="C663" s="176" t="s">
        <v>123</v>
      </c>
      <c r="D663" s="176" t="s">
        <v>47</v>
      </c>
      <c r="E663" s="177">
        <v>0.47399999999999998</v>
      </c>
      <c r="F663" s="107">
        <f>IF(C663="MAT.",VLOOKUP(A663,INSUMOS_AUX!A:F,6,0),0)</f>
        <v>8.25</v>
      </c>
      <c r="G663" s="106">
        <f>IF(C663="M.O.",VLOOKUP(A663,INSUMOS_AUX!A:F,6,0),0)</f>
        <v>0</v>
      </c>
    </row>
    <row r="664" spans="1:7">
      <c r="A664" s="177">
        <v>40304</v>
      </c>
      <c r="B664" s="233" t="s">
        <v>1243</v>
      </c>
      <c r="C664" s="176" t="s">
        <v>123</v>
      </c>
      <c r="D664" s="176" t="s">
        <v>63</v>
      </c>
      <c r="E664" s="177">
        <v>3.3000000000000002E-2</v>
      </c>
      <c r="F664" s="107">
        <f>IF(C664="MAT.",VLOOKUP(A664,INSUMOS_AUX!A:F,6,0),0)</f>
        <v>25.11</v>
      </c>
      <c r="G664" s="106">
        <f>IF(C664="M.O.",VLOOKUP(A664,INSUMOS_AUX!A:F,6,0),0)</f>
        <v>0</v>
      </c>
    </row>
    <row r="665" spans="1:7" ht="31.5">
      <c r="A665" s="177">
        <v>40339</v>
      </c>
      <c r="B665" s="233" t="s">
        <v>1273</v>
      </c>
      <c r="C665" s="176" t="s">
        <v>123</v>
      </c>
      <c r="D665" s="176" t="s">
        <v>548</v>
      </c>
      <c r="E665" s="177">
        <v>1.1859999999999999</v>
      </c>
      <c r="F665" s="107">
        <f>IF(C665="MAT.",VLOOKUP(A665,INSUMOS_AUX!A:F,6,0),0)</f>
        <v>7.51</v>
      </c>
      <c r="G665" s="106">
        <f>IF(C665="M.O.",VLOOKUP(A665,INSUMOS_AUX!A:F,6,0),0)</f>
        <v>0</v>
      </c>
    </row>
    <row r="666" spans="1:7">
      <c r="A666" s="177">
        <v>4230</v>
      </c>
      <c r="B666" s="233" t="s">
        <v>502</v>
      </c>
      <c r="C666" s="176" t="s">
        <v>124</v>
      </c>
      <c r="D666" s="176" t="s">
        <v>134</v>
      </c>
      <c r="E666" s="177">
        <v>3.0482757999999999E-2</v>
      </c>
      <c r="F666" s="107">
        <f>IF(C666="MAT.",VLOOKUP(A666,INSUMOS_AUX!A:F,6,0),0)</f>
        <v>0</v>
      </c>
      <c r="G666" s="106">
        <f>IF(C666="M.O.",VLOOKUP(A666,INSUMOS_AUX!A:F,6,0),0)</f>
        <v>16.149999999999999</v>
      </c>
    </row>
    <row r="667" spans="1:7" ht="21">
      <c r="A667" s="177">
        <v>43459</v>
      </c>
      <c r="B667" s="233" t="s">
        <v>140</v>
      </c>
      <c r="C667" s="176" t="s">
        <v>123</v>
      </c>
      <c r="D667" s="176" t="s">
        <v>134</v>
      </c>
      <c r="E667" s="177">
        <v>1.231865</v>
      </c>
      <c r="F667" s="107">
        <f>IF(C667="MAT.",VLOOKUP(A667,INSUMOS_AUX!A:F,6,0),0)</f>
        <v>0.44</v>
      </c>
      <c r="G667" s="106">
        <f>IF(C667="M.O.",VLOOKUP(A667,INSUMOS_AUX!A:F,6,0),0)</f>
        <v>0</v>
      </c>
    </row>
    <row r="668" spans="1:7" ht="21">
      <c r="A668" s="177">
        <v>43464</v>
      </c>
      <c r="B668" s="233" t="s">
        <v>141</v>
      </c>
      <c r="C668" s="176" t="s">
        <v>123</v>
      </c>
      <c r="D668" s="176" t="s">
        <v>134</v>
      </c>
      <c r="E668" s="177">
        <v>3.0134999999999999E-2</v>
      </c>
      <c r="F668" s="107">
        <f>IF(C668="MAT.",VLOOKUP(A668,INSUMOS_AUX!A:F,6,0),0)</f>
        <v>0.01</v>
      </c>
      <c r="G668" s="106">
        <f>IF(C668="M.O.",VLOOKUP(A668,INSUMOS_AUX!A:F,6,0),0)</f>
        <v>0</v>
      </c>
    </row>
    <row r="669" spans="1:7" ht="21">
      <c r="A669" s="177">
        <v>43483</v>
      </c>
      <c r="B669" s="233" t="s">
        <v>143</v>
      </c>
      <c r="C669" s="176" t="s">
        <v>123</v>
      </c>
      <c r="D669" s="176" t="s">
        <v>134</v>
      </c>
      <c r="E669" s="177">
        <v>1.231865</v>
      </c>
      <c r="F669" s="107">
        <f>IF(C669="MAT.",VLOOKUP(A669,INSUMOS_AUX!A:F,6,0),0)</f>
        <v>1.43</v>
      </c>
      <c r="G669" s="106">
        <f>IF(C669="M.O.",VLOOKUP(A669,INSUMOS_AUX!A:F,6,0),0)</f>
        <v>0</v>
      </c>
    </row>
    <row r="670" spans="1:7" ht="21">
      <c r="A670" s="177">
        <v>43488</v>
      </c>
      <c r="B670" s="233" t="s">
        <v>144</v>
      </c>
      <c r="C670" s="176" t="s">
        <v>123</v>
      </c>
      <c r="D670" s="176" t="s">
        <v>134</v>
      </c>
      <c r="E670" s="177">
        <v>3.0134999999999999E-2</v>
      </c>
      <c r="F670" s="107">
        <f>IF(C670="MAT.",VLOOKUP(A670,INSUMOS_AUX!A:F,6,0),0)</f>
        <v>0.89</v>
      </c>
      <c r="G670" s="106">
        <f>IF(C670="M.O.",VLOOKUP(A670,INSUMOS_AUX!A:F,6,0),0)</f>
        <v>0</v>
      </c>
    </row>
    <row r="671" spans="1:7" ht="21">
      <c r="A671" s="177">
        <v>4491</v>
      </c>
      <c r="B671" s="233" t="s">
        <v>545</v>
      </c>
      <c r="C671" s="176" t="s">
        <v>123</v>
      </c>
      <c r="D671" s="176" t="s">
        <v>65</v>
      </c>
      <c r="E671" s="177">
        <v>0.14943000000000001</v>
      </c>
      <c r="F671" s="107">
        <f>IF(C671="MAT.",VLOOKUP(A671,INSUMOS_AUX!A:F,6,0),0)</f>
        <v>10.25</v>
      </c>
      <c r="G671" s="106">
        <f>IF(C671="M.O.",VLOOKUP(A671,INSUMOS_AUX!A:F,6,0),0)</f>
        <v>0</v>
      </c>
    </row>
    <row r="672" spans="1:7" ht="21">
      <c r="A672" s="177">
        <v>4517</v>
      </c>
      <c r="B672" s="233" t="s">
        <v>1244</v>
      </c>
      <c r="C672" s="176" t="s">
        <v>123</v>
      </c>
      <c r="D672" s="176" t="s">
        <v>65</v>
      </c>
      <c r="E672" s="177">
        <v>0.72996000000000005</v>
      </c>
      <c r="F672" s="107">
        <f>IF(C672="MAT.",VLOOKUP(A672,INSUMOS_AUX!A:F,6,0),0)</f>
        <v>3.58</v>
      </c>
      <c r="G672" s="106">
        <f>IF(C672="M.O.",VLOOKUP(A672,INSUMOS_AUX!A:F,6,0),0)</f>
        <v>0</v>
      </c>
    </row>
    <row r="673" spans="1:7">
      <c r="A673" s="177">
        <v>5068</v>
      </c>
      <c r="B673" s="233" t="s">
        <v>1207</v>
      </c>
      <c r="C673" s="176" t="s">
        <v>123</v>
      </c>
      <c r="D673" s="176" t="s">
        <v>63</v>
      </c>
      <c r="E673" s="177">
        <v>1.6695000000000002E-2</v>
      </c>
      <c r="F673" s="107">
        <f>IF(C673="MAT.",VLOOKUP(A673,INSUMOS_AUX!A:F,6,0),0)</f>
        <v>20.34</v>
      </c>
      <c r="G673" s="106">
        <f>IF(C673="M.O.",VLOOKUP(A673,INSUMOS_AUX!A:F,6,0),0)</f>
        <v>0</v>
      </c>
    </row>
    <row r="674" spans="1:7">
      <c r="A674" s="177">
        <v>6117</v>
      </c>
      <c r="B674" s="233" t="s">
        <v>501</v>
      </c>
      <c r="C674" s="176" t="s">
        <v>124</v>
      </c>
      <c r="D674" s="176" t="s">
        <v>134</v>
      </c>
      <c r="E674" s="177">
        <v>0.19707653999999999</v>
      </c>
      <c r="F674" s="107">
        <f>IF(C674="MAT.",VLOOKUP(A674,INSUMOS_AUX!A:F,6,0),0)</f>
        <v>0</v>
      </c>
      <c r="G674" s="106">
        <f>IF(C674="M.O.",VLOOKUP(A674,INSUMOS_AUX!A:F,6,0),0)</f>
        <v>14.73</v>
      </c>
    </row>
    <row r="675" spans="1:7">
      <c r="A675" s="182"/>
      <c r="B675" s="230"/>
      <c r="C675" s="183"/>
      <c r="D675" s="183"/>
      <c r="E675" s="183"/>
      <c r="F675" s="183"/>
      <c r="G675" s="183"/>
    </row>
    <row r="676" spans="1:7" ht="31.5">
      <c r="A676" s="179" t="s">
        <v>733</v>
      </c>
      <c r="B676" s="232" t="s">
        <v>557</v>
      </c>
      <c r="C676" s="180" t="s">
        <v>46</v>
      </c>
      <c r="D676" s="180" t="s">
        <v>63</v>
      </c>
      <c r="E676" s="181">
        <v>208</v>
      </c>
      <c r="F676" s="181">
        <f t="shared" ref="F676:G676" si="47">SUMPRODUCT($E677:$E687,F677:F687)</f>
        <v>10.674570000000001</v>
      </c>
      <c r="G676" s="181">
        <f t="shared" si="47"/>
        <v>4.1543037413999997</v>
      </c>
    </row>
    <row r="677" spans="1:7" ht="21">
      <c r="A677" s="177">
        <v>37370</v>
      </c>
      <c r="B677" s="233" t="s">
        <v>494</v>
      </c>
      <c r="C677" s="176" t="s">
        <v>123</v>
      </c>
      <c r="D677" s="176" t="s">
        <v>134</v>
      </c>
      <c r="E677" s="177">
        <v>0.192</v>
      </c>
      <c r="F677" s="107">
        <f>IF(C677="MAT.",VLOOKUP(A677,INSUMOS_AUX!A:F,6,0),0)</f>
        <v>3.32</v>
      </c>
      <c r="G677" s="106">
        <f>IF(C677="M.O.",VLOOKUP(A677,INSUMOS_AUX!A:F,6,0),0)</f>
        <v>0</v>
      </c>
    </row>
    <row r="678" spans="1:7" ht="21">
      <c r="A678" s="177">
        <v>37371</v>
      </c>
      <c r="B678" s="233" t="s">
        <v>495</v>
      </c>
      <c r="C678" s="176" t="s">
        <v>123</v>
      </c>
      <c r="D678" s="176" t="s">
        <v>134</v>
      </c>
      <c r="E678" s="177">
        <v>0.192</v>
      </c>
      <c r="F678" s="107">
        <f>IF(C678="MAT.",VLOOKUP(A678,INSUMOS_AUX!A:F,6,0),0)</f>
        <v>0.59</v>
      </c>
      <c r="G678" s="106">
        <f>IF(C678="M.O.",VLOOKUP(A678,INSUMOS_AUX!A:F,6,0),0)</f>
        <v>0</v>
      </c>
    </row>
    <row r="679" spans="1:7" ht="21">
      <c r="A679" s="177">
        <v>37372</v>
      </c>
      <c r="B679" s="233" t="s">
        <v>496</v>
      </c>
      <c r="C679" s="176" t="s">
        <v>123</v>
      </c>
      <c r="D679" s="176" t="s">
        <v>134</v>
      </c>
      <c r="E679" s="177">
        <v>0.192</v>
      </c>
      <c r="F679" s="107">
        <f>IF(C679="MAT.",VLOOKUP(A679,INSUMOS_AUX!A:F,6,0),0)</f>
        <v>1.43</v>
      </c>
      <c r="G679" s="106">
        <f>IF(C679="M.O.",VLOOKUP(A679,INSUMOS_AUX!A:F,6,0),0)</f>
        <v>0</v>
      </c>
    </row>
    <row r="680" spans="1:7" ht="21">
      <c r="A680" s="177">
        <v>37373</v>
      </c>
      <c r="B680" s="233" t="s">
        <v>497</v>
      </c>
      <c r="C680" s="176" t="s">
        <v>123</v>
      </c>
      <c r="D680" s="176" t="s">
        <v>134</v>
      </c>
      <c r="E680" s="177">
        <v>0.192</v>
      </c>
      <c r="F680" s="107">
        <f>IF(C680="MAT.",VLOOKUP(A680,INSUMOS_AUX!A:F,6,0),0)</f>
        <v>0.08</v>
      </c>
      <c r="G680" s="106">
        <f>IF(C680="M.O.",VLOOKUP(A680,INSUMOS_AUX!A:F,6,0),0)</f>
        <v>0</v>
      </c>
    </row>
    <row r="681" spans="1:7">
      <c r="A681" s="177">
        <v>378</v>
      </c>
      <c r="B681" s="233" t="s">
        <v>1252</v>
      </c>
      <c r="C681" s="176" t="s">
        <v>124</v>
      </c>
      <c r="D681" s="176" t="s">
        <v>134</v>
      </c>
      <c r="E681" s="177">
        <v>0.1669041</v>
      </c>
      <c r="F681" s="107">
        <f>IF(C681="MAT.",VLOOKUP(A681,INSUMOS_AUX!A:F,6,0),0)</f>
        <v>0</v>
      </c>
      <c r="G681" s="106">
        <f>IF(C681="M.O.",VLOOKUP(A681,INSUMOS_AUX!A:F,6,0),0)</f>
        <v>22.48</v>
      </c>
    </row>
    <row r="682" spans="1:7" ht="31.5">
      <c r="A682" s="177">
        <v>39017</v>
      </c>
      <c r="B682" s="233" t="s">
        <v>1253</v>
      </c>
      <c r="C682" s="176" t="s">
        <v>123</v>
      </c>
      <c r="D682" s="176" t="s">
        <v>23</v>
      </c>
      <c r="E682" s="177">
        <v>1.19</v>
      </c>
      <c r="F682" s="107">
        <f>IF(C682="MAT.",VLOOKUP(A682,INSUMOS_AUX!A:F,6,0),0)</f>
        <v>0.22</v>
      </c>
      <c r="G682" s="106">
        <f>IF(C682="M.O.",VLOOKUP(A682,INSUMOS_AUX!A:F,6,0),0)</f>
        <v>0</v>
      </c>
    </row>
    <row r="683" spans="1:7">
      <c r="A683" s="177">
        <v>43059</v>
      </c>
      <c r="B683" s="233" t="s">
        <v>1264</v>
      </c>
      <c r="C683" s="176" t="s">
        <v>123</v>
      </c>
      <c r="D683" s="176" t="s">
        <v>63</v>
      </c>
      <c r="E683" s="177">
        <v>1.07</v>
      </c>
      <c r="F683" s="107">
        <f>IF(C683="MAT.",VLOOKUP(A683,INSUMOS_AUX!A:F,6,0),0)</f>
        <v>7.78</v>
      </c>
      <c r="G683" s="106">
        <f>IF(C683="M.O.",VLOOKUP(A683,INSUMOS_AUX!A:F,6,0),0)</f>
        <v>0</v>
      </c>
    </row>
    <row r="684" spans="1:7" ht="21">
      <c r="A684" s="177">
        <v>43132</v>
      </c>
      <c r="B684" s="233" t="s">
        <v>1254</v>
      </c>
      <c r="C684" s="176" t="s">
        <v>123</v>
      </c>
      <c r="D684" s="176" t="s">
        <v>63</v>
      </c>
      <c r="E684" s="177">
        <v>2.5000000000000001E-2</v>
      </c>
      <c r="F684" s="107">
        <f>IF(C684="MAT.",VLOOKUP(A684,INSUMOS_AUX!A:F,6,0),0)</f>
        <v>25.85</v>
      </c>
      <c r="G684" s="106">
        <f>IF(C684="M.O.",VLOOKUP(A684,INSUMOS_AUX!A:F,6,0),0)</f>
        <v>0</v>
      </c>
    </row>
    <row r="685" spans="1:7" ht="21">
      <c r="A685" s="177">
        <v>43465</v>
      </c>
      <c r="B685" s="233" t="s">
        <v>151</v>
      </c>
      <c r="C685" s="176" t="s">
        <v>123</v>
      </c>
      <c r="D685" s="176" t="s">
        <v>134</v>
      </c>
      <c r="E685" s="177">
        <v>0.192</v>
      </c>
      <c r="F685" s="107">
        <f>IF(C685="MAT.",VLOOKUP(A685,INSUMOS_AUX!A:F,6,0),0)</f>
        <v>0.78</v>
      </c>
      <c r="G685" s="106">
        <f>IF(C685="M.O.",VLOOKUP(A685,INSUMOS_AUX!A:F,6,0),0)</f>
        <v>0</v>
      </c>
    </row>
    <row r="686" spans="1:7" ht="21">
      <c r="A686" s="177">
        <v>43489</v>
      </c>
      <c r="B686" s="233" t="s">
        <v>152</v>
      </c>
      <c r="C686" s="176" t="s">
        <v>123</v>
      </c>
      <c r="D686" s="176" t="s">
        <v>134</v>
      </c>
      <c r="E686" s="177">
        <v>0.192</v>
      </c>
      <c r="F686" s="107">
        <f>IF(C686="MAT.",VLOOKUP(A686,INSUMOS_AUX!A:F,6,0),0)</f>
        <v>1.31</v>
      </c>
      <c r="G686" s="106">
        <f>IF(C686="M.O.",VLOOKUP(A686,INSUMOS_AUX!A:F,6,0),0)</f>
        <v>0</v>
      </c>
    </row>
    <row r="687" spans="1:7">
      <c r="A687" s="177">
        <v>6114</v>
      </c>
      <c r="B687" s="233" t="s">
        <v>1255</v>
      </c>
      <c r="C687" s="176" t="s">
        <v>124</v>
      </c>
      <c r="D687" s="176" t="s">
        <v>134</v>
      </c>
      <c r="E687" s="177">
        <v>2.7311579999999998E-2</v>
      </c>
      <c r="F687" s="107">
        <f>IF(C687="MAT.",VLOOKUP(A687,INSUMOS_AUX!A:F,6,0),0)</f>
        <v>0</v>
      </c>
      <c r="G687" s="106">
        <f>IF(C687="M.O.",VLOOKUP(A687,INSUMOS_AUX!A:F,6,0),0)</f>
        <v>14.73</v>
      </c>
    </row>
    <row r="688" spans="1:7">
      <c r="A688" s="182"/>
      <c r="B688" s="230"/>
      <c r="C688" s="183"/>
      <c r="D688" s="183"/>
      <c r="E688" s="183"/>
      <c r="F688" s="183"/>
      <c r="G688" s="183"/>
    </row>
    <row r="689" spans="1:7" ht="31.5">
      <c r="A689" s="179" t="s">
        <v>734</v>
      </c>
      <c r="B689" s="232" t="s">
        <v>558</v>
      </c>
      <c r="C689" s="180" t="s">
        <v>46</v>
      </c>
      <c r="D689" s="180" t="s">
        <v>63</v>
      </c>
      <c r="E689" s="181">
        <v>167</v>
      </c>
      <c r="F689" s="181">
        <f t="shared" ref="F689:G689" si="48">SUMPRODUCT($E690:$E700,F690:F700)</f>
        <v>11.097830000000002</v>
      </c>
      <c r="G689" s="181">
        <f t="shared" si="48"/>
        <v>2.7695358276000004</v>
      </c>
    </row>
    <row r="690" spans="1:7">
      <c r="A690" s="177">
        <v>32</v>
      </c>
      <c r="B690" s="233" t="s">
        <v>1251</v>
      </c>
      <c r="C690" s="176" t="s">
        <v>123</v>
      </c>
      <c r="D690" s="176" t="s">
        <v>63</v>
      </c>
      <c r="E690" s="177">
        <v>1.07</v>
      </c>
      <c r="F690" s="107">
        <f>IF(C690="MAT.",VLOOKUP(A690,INSUMOS_AUX!A:F,6,0),0)</f>
        <v>8.67</v>
      </c>
      <c r="G690" s="106">
        <f>IF(C690="M.O.",VLOOKUP(A690,INSUMOS_AUX!A:F,6,0),0)</f>
        <v>0</v>
      </c>
    </row>
    <row r="691" spans="1:7" ht="21">
      <c r="A691" s="177">
        <v>37370</v>
      </c>
      <c r="B691" s="233" t="s">
        <v>494</v>
      </c>
      <c r="C691" s="176" t="s">
        <v>123</v>
      </c>
      <c r="D691" s="176" t="s">
        <v>134</v>
      </c>
      <c r="E691" s="177">
        <v>0.128</v>
      </c>
      <c r="F691" s="107">
        <f>IF(C691="MAT.",VLOOKUP(A691,INSUMOS_AUX!A:F,6,0),0)</f>
        <v>3.32</v>
      </c>
      <c r="G691" s="106">
        <f>IF(C691="M.O.",VLOOKUP(A691,INSUMOS_AUX!A:F,6,0),0)</f>
        <v>0</v>
      </c>
    </row>
    <row r="692" spans="1:7" ht="21">
      <c r="A692" s="177">
        <v>37371</v>
      </c>
      <c r="B692" s="233" t="s">
        <v>495</v>
      </c>
      <c r="C692" s="176" t="s">
        <v>123</v>
      </c>
      <c r="D692" s="176" t="s">
        <v>134</v>
      </c>
      <c r="E692" s="177">
        <v>0.128</v>
      </c>
      <c r="F692" s="107">
        <f>IF(C692="MAT.",VLOOKUP(A692,INSUMOS_AUX!A:F,6,0),0)</f>
        <v>0.59</v>
      </c>
      <c r="G692" s="106">
        <f>IF(C692="M.O.",VLOOKUP(A692,INSUMOS_AUX!A:F,6,0),0)</f>
        <v>0</v>
      </c>
    </row>
    <row r="693" spans="1:7" ht="21">
      <c r="A693" s="177">
        <v>37372</v>
      </c>
      <c r="B693" s="233" t="s">
        <v>496</v>
      </c>
      <c r="C693" s="176" t="s">
        <v>123</v>
      </c>
      <c r="D693" s="176" t="s">
        <v>134</v>
      </c>
      <c r="E693" s="177">
        <v>0.128</v>
      </c>
      <c r="F693" s="107">
        <f>IF(C693="MAT.",VLOOKUP(A693,INSUMOS_AUX!A:F,6,0),0)</f>
        <v>1.43</v>
      </c>
      <c r="G693" s="106">
        <f>IF(C693="M.O.",VLOOKUP(A693,INSUMOS_AUX!A:F,6,0),0)</f>
        <v>0</v>
      </c>
    </row>
    <row r="694" spans="1:7" ht="21">
      <c r="A694" s="177">
        <v>37373</v>
      </c>
      <c r="B694" s="233" t="s">
        <v>497</v>
      </c>
      <c r="C694" s="176" t="s">
        <v>123</v>
      </c>
      <c r="D694" s="176" t="s">
        <v>134</v>
      </c>
      <c r="E694" s="177">
        <v>0.128</v>
      </c>
      <c r="F694" s="107">
        <f>IF(C694="MAT.",VLOOKUP(A694,INSUMOS_AUX!A:F,6,0),0)</f>
        <v>0.08</v>
      </c>
      <c r="G694" s="106">
        <f>IF(C694="M.O.",VLOOKUP(A694,INSUMOS_AUX!A:F,6,0),0)</f>
        <v>0</v>
      </c>
    </row>
    <row r="695" spans="1:7">
      <c r="A695" s="177">
        <v>378</v>
      </c>
      <c r="B695" s="233" t="s">
        <v>1252</v>
      </c>
      <c r="C695" s="176" t="s">
        <v>124</v>
      </c>
      <c r="D695" s="176" t="s">
        <v>134</v>
      </c>
      <c r="E695" s="177">
        <v>0.1112694</v>
      </c>
      <c r="F695" s="107">
        <f>IF(C695="MAT.",VLOOKUP(A695,INSUMOS_AUX!A:F,6,0),0)</f>
        <v>0</v>
      </c>
      <c r="G695" s="106">
        <f>IF(C695="M.O.",VLOOKUP(A695,INSUMOS_AUX!A:F,6,0),0)</f>
        <v>22.48</v>
      </c>
    </row>
    <row r="696" spans="1:7" ht="31.5">
      <c r="A696" s="177">
        <v>39017</v>
      </c>
      <c r="B696" s="233" t="s">
        <v>1253</v>
      </c>
      <c r="C696" s="176" t="s">
        <v>123</v>
      </c>
      <c r="D696" s="176" t="s">
        <v>23</v>
      </c>
      <c r="E696" s="177">
        <v>0.97</v>
      </c>
      <c r="F696" s="107">
        <f>IF(C696="MAT.",VLOOKUP(A696,INSUMOS_AUX!A:F,6,0),0)</f>
        <v>0.22</v>
      </c>
      <c r="G696" s="106">
        <f>IF(C696="M.O.",VLOOKUP(A696,INSUMOS_AUX!A:F,6,0),0)</f>
        <v>0</v>
      </c>
    </row>
    <row r="697" spans="1:7" ht="21">
      <c r="A697" s="177">
        <v>43132</v>
      </c>
      <c r="B697" s="233" t="s">
        <v>1254</v>
      </c>
      <c r="C697" s="176" t="s">
        <v>123</v>
      </c>
      <c r="D697" s="176" t="s">
        <v>63</v>
      </c>
      <c r="E697" s="177">
        <v>2.5000000000000001E-2</v>
      </c>
      <c r="F697" s="107">
        <f>IF(C697="MAT.",VLOOKUP(A697,INSUMOS_AUX!A:F,6,0),0)</f>
        <v>25.85</v>
      </c>
      <c r="G697" s="106">
        <f>IF(C697="M.O.",VLOOKUP(A697,INSUMOS_AUX!A:F,6,0),0)</f>
        <v>0</v>
      </c>
    </row>
    <row r="698" spans="1:7" ht="21">
      <c r="A698" s="177">
        <v>43465</v>
      </c>
      <c r="B698" s="233" t="s">
        <v>151</v>
      </c>
      <c r="C698" s="176" t="s">
        <v>123</v>
      </c>
      <c r="D698" s="176" t="s">
        <v>134</v>
      </c>
      <c r="E698" s="177">
        <v>0.128</v>
      </c>
      <c r="F698" s="107">
        <f>IF(C698="MAT.",VLOOKUP(A698,INSUMOS_AUX!A:F,6,0),0)</f>
        <v>0.78</v>
      </c>
      <c r="G698" s="106">
        <f>IF(C698="M.O.",VLOOKUP(A698,INSUMOS_AUX!A:F,6,0),0)</f>
        <v>0</v>
      </c>
    </row>
    <row r="699" spans="1:7" ht="21">
      <c r="A699" s="177">
        <v>43489</v>
      </c>
      <c r="B699" s="233" t="s">
        <v>152</v>
      </c>
      <c r="C699" s="176" t="s">
        <v>123</v>
      </c>
      <c r="D699" s="176" t="s">
        <v>134</v>
      </c>
      <c r="E699" s="177">
        <v>0.128</v>
      </c>
      <c r="F699" s="107">
        <f>IF(C699="MAT.",VLOOKUP(A699,INSUMOS_AUX!A:F,6,0),0)</f>
        <v>1.31</v>
      </c>
      <c r="G699" s="106">
        <f>IF(C699="M.O.",VLOOKUP(A699,INSUMOS_AUX!A:F,6,0),0)</f>
        <v>0</v>
      </c>
    </row>
    <row r="700" spans="1:7">
      <c r="A700" s="177">
        <v>6114</v>
      </c>
      <c r="B700" s="233" t="s">
        <v>1255</v>
      </c>
      <c r="C700" s="176" t="s">
        <v>124</v>
      </c>
      <c r="D700" s="176" t="s">
        <v>134</v>
      </c>
      <c r="E700" s="177">
        <v>1.820772E-2</v>
      </c>
      <c r="F700" s="107">
        <f>IF(C700="MAT.",VLOOKUP(A700,INSUMOS_AUX!A:F,6,0),0)</f>
        <v>0</v>
      </c>
      <c r="G700" s="106">
        <f>IF(C700="M.O.",VLOOKUP(A700,INSUMOS_AUX!A:F,6,0),0)</f>
        <v>14.73</v>
      </c>
    </row>
    <row r="701" spans="1:7">
      <c r="A701" s="182"/>
      <c r="B701" s="230"/>
      <c r="C701" s="183"/>
      <c r="D701" s="183"/>
      <c r="E701" s="183"/>
      <c r="F701" s="183"/>
      <c r="G701" s="183"/>
    </row>
    <row r="702" spans="1:7" ht="31.5">
      <c r="A702" s="179" t="s">
        <v>741</v>
      </c>
      <c r="B702" s="232" t="s">
        <v>559</v>
      </c>
      <c r="C702" s="180" t="s">
        <v>46</v>
      </c>
      <c r="D702" s="180" t="s">
        <v>63</v>
      </c>
      <c r="E702" s="181">
        <v>23</v>
      </c>
      <c r="F702" s="181">
        <f t="shared" ref="F702:G702" si="49">SUMPRODUCT($E703:$E713,F703:F713)</f>
        <v>11.120501000000001</v>
      </c>
      <c r="G702" s="181">
        <f t="shared" si="49"/>
        <v>1.8198798217200001</v>
      </c>
    </row>
    <row r="703" spans="1:7">
      <c r="A703" s="177">
        <v>33</v>
      </c>
      <c r="B703" s="233" t="s">
        <v>1256</v>
      </c>
      <c r="C703" s="176" t="s">
        <v>123</v>
      </c>
      <c r="D703" s="176" t="s">
        <v>63</v>
      </c>
      <c r="E703" s="177">
        <v>1.1100000000000001</v>
      </c>
      <c r="F703" s="107">
        <f>IF(C703="MAT.",VLOOKUP(A703,INSUMOS_AUX!A:F,6,0),0)</f>
        <v>8.7200000000000006</v>
      </c>
      <c r="G703" s="106">
        <f>IF(C703="M.O.",VLOOKUP(A703,INSUMOS_AUX!A:F,6,0),0)</f>
        <v>0</v>
      </c>
    </row>
    <row r="704" spans="1:7" ht="21">
      <c r="A704" s="177">
        <v>37370</v>
      </c>
      <c r="B704" s="233" t="s">
        <v>494</v>
      </c>
      <c r="C704" s="176" t="s">
        <v>123</v>
      </c>
      <c r="D704" s="176" t="s">
        <v>134</v>
      </c>
      <c r="E704" s="177">
        <v>8.4099999999999994E-2</v>
      </c>
      <c r="F704" s="107">
        <f>IF(C704="MAT.",VLOOKUP(A704,INSUMOS_AUX!A:F,6,0),0)</f>
        <v>3.32</v>
      </c>
      <c r="G704" s="106">
        <f>IF(C704="M.O.",VLOOKUP(A704,INSUMOS_AUX!A:F,6,0),0)</f>
        <v>0</v>
      </c>
    </row>
    <row r="705" spans="1:7" ht="21">
      <c r="A705" s="177">
        <v>37371</v>
      </c>
      <c r="B705" s="233" t="s">
        <v>495</v>
      </c>
      <c r="C705" s="176" t="s">
        <v>123</v>
      </c>
      <c r="D705" s="176" t="s">
        <v>134</v>
      </c>
      <c r="E705" s="177">
        <v>8.4099999999999994E-2</v>
      </c>
      <c r="F705" s="107">
        <f>IF(C705="MAT.",VLOOKUP(A705,INSUMOS_AUX!A:F,6,0),0)</f>
        <v>0.59</v>
      </c>
      <c r="G705" s="106">
        <f>IF(C705="M.O.",VLOOKUP(A705,INSUMOS_AUX!A:F,6,0),0)</f>
        <v>0</v>
      </c>
    </row>
    <row r="706" spans="1:7" ht="21">
      <c r="A706" s="177">
        <v>37372</v>
      </c>
      <c r="B706" s="233" t="s">
        <v>496</v>
      </c>
      <c r="C706" s="176" t="s">
        <v>123</v>
      </c>
      <c r="D706" s="176" t="s">
        <v>134</v>
      </c>
      <c r="E706" s="177">
        <v>8.4099999999999994E-2</v>
      </c>
      <c r="F706" s="107">
        <f>IF(C706="MAT.",VLOOKUP(A706,INSUMOS_AUX!A:F,6,0),0)</f>
        <v>1.43</v>
      </c>
      <c r="G706" s="106">
        <f>IF(C706="M.O.",VLOOKUP(A706,INSUMOS_AUX!A:F,6,0),0)</f>
        <v>0</v>
      </c>
    </row>
    <row r="707" spans="1:7" ht="21">
      <c r="A707" s="177">
        <v>37373</v>
      </c>
      <c r="B707" s="233" t="s">
        <v>497</v>
      </c>
      <c r="C707" s="176" t="s">
        <v>123</v>
      </c>
      <c r="D707" s="176" t="s">
        <v>134</v>
      </c>
      <c r="E707" s="177">
        <v>8.4099999999999994E-2</v>
      </c>
      <c r="F707" s="107">
        <f>IF(C707="MAT.",VLOOKUP(A707,INSUMOS_AUX!A:F,6,0),0)</f>
        <v>0.08</v>
      </c>
      <c r="G707" s="106">
        <f>IF(C707="M.O.",VLOOKUP(A707,INSUMOS_AUX!A:F,6,0),0)</f>
        <v>0</v>
      </c>
    </row>
    <row r="708" spans="1:7">
      <c r="A708" s="177">
        <v>378</v>
      </c>
      <c r="B708" s="233" t="s">
        <v>1252</v>
      </c>
      <c r="C708" s="176" t="s">
        <v>124</v>
      </c>
      <c r="D708" s="176" t="s">
        <v>134</v>
      </c>
      <c r="E708" s="177">
        <v>7.3134342000000005E-2</v>
      </c>
      <c r="F708" s="107">
        <f>IF(C708="MAT.",VLOOKUP(A708,INSUMOS_AUX!A:F,6,0),0)</f>
        <v>0</v>
      </c>
      <c r="G708" s="106">
        <f>IF(C708="M.O.",VLOOKUP(A708,INSUMOS_AUX!A:F,6,0),0)</f>
        <v>22.48</v>
      </c>
    </row>
    <row r="709" spans="1:7" ht="31.5">
      <c r="A709" s="177">
        <v>39017</v>
      </c>
      <c r="B709" s="233" t="s">
        <v>1253</v>
      </c>
      <c r="C709" s="176" t="s">
        <v>123</v>
      </c>
      <c r="D709" s="176" t="s">
        <v>23</v>
      </c>
      <c r="E709" s="177">
        <v>0.74299999999999999</v>
      </c>
      <c r="F709" s="107">
        <f>IF(C709="MAT.",VLOOKUP(A709,INSUMOS_AUX!A:F,6,0),0)</f>
        <v>0.22</v>
      </c>
      <c r="G709" s="106">
        <f>IF(C709="M.O.",VLOOKUP(A709,INSUMOS_AUX!A:F,6,0),0)</f>
        <v>0</v>
      </c>
    </row>
    <row r="710" spans="1:7" ht="21">
      <c r="A710" s="177">
        <v>43132</v>
      </c>
      <c r="B710" s="233" t="s">
        <v>1254</v>
      </c>
      <c r="C710" s="176" t="s">
        <v>123</v>
      </c>
      <c r="D710" s="176" t="s">
        <v>63</v>
      </c>
      <c r="E710" s="177">
        <v>2.5000000000000001E-2</v>
      </c>
      <c r="F710" s="107">
        <f>IF(C710="MAT.",VLOOKUP(A710,INSUMOS_AUX!A:F,6,0),0)</f>
        <v>25.85</v>
      </c>
      <c r="G710" s="106">
        <f>IF(C710="M.O.",VLOOKUP(A710,INSUMOS_AUX!A:F,6,0),0)</f>
        <v>0</v>
      </c>
    </row>
    <row r="711" spans="1:7" ht="21">
      <c r="A711" s="177">
        <v>43465</v>
      </c>
      <c r="B711" s="233" t="s">
        <v>151</v>
      </c>
      <c r="C711" s="176" t="s">
        <v>123</v>
      </c>
      <c r="D711" s="176" t="s">
        <v>134</v>
      </c>
      <c r="E711" s="177">
        <v>8.4099999999999994E-2</v>
      </c>
      <c r="F711" s="107">
        <f>IF(C711="MAT.",VLOOKUP(A711,INSUMOS_AUX!A:F,6,0),0)</f>
        <v>0.78</v>
      </c>
      <c r="G711" s="106">
        <f>IF(C711="M.O.",VLOOKUP(A711,INSUMOS_AUX!A:F,6,0),0)</f>
        <v>0</v>
      </c>
    </row>
    <row r="712" spans="1:7" ht="21">
      <c r="A712" s="177">
        <v>43489</v>
      </c>
      <c r="B712" s="233" t="s">
        <v>152</v>
      </c>
      <c r="C712" s="176" t="s">
        <v>123</v>
      </c>
      <c r="D712" s="176" t="s">
        <v>134</v>
      </c>
      <c r="E712" s="177">
        <v>8.4099999999999994E-2</v>
      </c>
      <c r="F712" s="107">
        <f>IF(C712="MAT.",VLOOKUP(A712,INSUMOS_AUX!A:F,6,0),0)</f>
        <v>1.31</v>
      </c>
      <c r="G712" s="106">
        <f>IF(C712="M.O.",VLOOKUP(A712,INSUMOS_AUX!A:F,6,0),0)</f>
        <v>0</v>
      </c>
    </row>
    <row r="713" spans="1:7">
      <c r="A713" s="177">
        <v>6114</v>
      </c>
      <c r="B713" s="233" t="s">
        <v>1255</v>
      </c>
      <c r="C713" s="176" t="s">
        <v>124</v>
      </c>
      <c r="D713" s="176" t="s">
        <v>134</v>
      </c>
      <c r="E713" s="177">
        <v>1.1936172E-2</v>
      </c>
      <c r="F713" s="107">
        <f>IF(C713="MAT.",VLOOKUP(A713,INSUMOS_AUX!A:F,6,0),0)</f>
        <v>0</v>
      </c>
      <c r="G713" s="106">
        <f>IF(C713="M.O.",VLOOKUP(A713,INSUMOS_AUX!A:F,6,0),0)</f>
        <v>14.73</v>
      </c>
    </row>
    <row r="714" spans="1:7">
      <c r="A714" s="182"/>
      <c r="B714" s="230"/>
      <c r="C714" s="183"/>
      <c r="D714" s="183"/>
      <c r="E714" s="183"/>
      <c r="F714" s="183"/>
      <c r="G714" s="183"/>
    </row>
    <row r="715" spans="1:7" ht="31.5">
      <c r="A715" s="179" t="s">
        <v>735</v>
      </c>
      <c r="B715" s="232" t="s">
        <v>560</v>
      </c>
      <c r="C715" s="180" t="s">
        <v>46</v>
      </c>
      <c r="D715" s="180" t="s">
        <v>63</v>
      </c>
      <c r="E715" s="181">
        <v>413</v>
      </c>
      <c r="F715" s="181">
        <f t="shared" ref="F715:G715" si="50">SUMPRODUCT($E716:$E726,F716:F726)</f>
        <v>10.308968000000002</v>
      </c>
      <c r="G715" s="181">
        <f t="shared" si="50"/>
        <v>1.20771199836</v>
      </c>
    </row>
    <row r="716" spans="1:7">
      <c r="A716" s="177">
        <v>34</v>
      </c>
      <c r="B716" s="233" t="s">
        <v>1263</v>
      </c>
      <c r="C716" s="176" t="s">
        <v>123</v>
      </c>
      <c r="D716" s="176" t="s">
        <v>63</v>
      </c>
      <c r="E716" s="177">
        <v>1.1100000000000001</v>
      </c>
      <c r="F716" s="107">
        <f>IF(C716="MAT.",VLOOKUP(A716,INSUMOS_AUX!A:F,6,0),0)</f>
        <v>8.2200000000000006</v>
      </c>
      <c r="G716" s="106">
        <f>IF(C716="M.O.",VLOOKUP(A716,INSUMOS_AUX!A:F,6,0),0)</f>
        <v>0</v>
      </c>
    </row>
    <row r="717" spans="1:7" ht="21">
      <c r="A717" s="177">
        <v>37370</v>
      </c>
      <c r="B717" s="233" t="s">
        <v>494</v>
      </c>
      <c r="C717" s="176" t="s">
        <v>123</v>
      </c>
      <c r="D717" s="176" t="s">
        <v>134</v>
      </c>
      <c r="E717" s="177">
        <v>5.5800000000000002E-2</v>
      </c>
      <c r="F717" s="107">
        <f>IF(C717="MAT.",VLOOKUP(A717,INSUMOS_AUX!A:F,6,0),0)</f>
        <v>3.32</v>
      </c>
      <c r="G717" s="106">
        <f>IF(C717="M.O.",VLOOKUP(A717,INSUMOS_AUX!A:F,6,0),0)</f>
        <v>0</v>
      </c>
    </row>
    <row r="718" spans="1:7" ht="21">
      <c r="A718" s="177">
        <v>37371</v>
      </c>
      <c r="B718" s="233" t="s">
        <v>495</v>
      </c>
      <c r="C718" s="176" t="s">
        <v>123</v>
      </c>
      <c r="D718" s="176" t="s">
        <v>134</v>
      </c>
      <c r="E718" s="177">
        <v>5.5800000000000002E-2</v>
      </c>
      <c r="F718" s="107">
        <f>IF(C718="MAT.",VLOOKUP(A718,INSUMOS_AUX!A:F,6,0),0)</f>
        <v>0.59</v>
      </c>
      <c r="G718" s="106">
        <f>IF(C718="M.O.",VLOOKUP(A718,INSUMOS_AUX!A:F,6,0),0)</f>
        <v>0</v>
      </c>
    </row>
    <row r="719" spans="1:7" ht="21">
      <c r="A719" s="177">
        <v>37372</v>
      </c>
      <c r="B719" s="233" t="s">
        <v>496</v>
      </c>
      <c r="C719" s="176" t="s">
        <v>123</v>
      </c>
      <c r="D719" s="176" t="s">
        <v>134</v>
      </c>
      <c r="E719" s="177">
        <v>5.5800000000000002E-2</v>
      </c>
      <c r="F719" s="107">
        <f>IF(C719="MAT.",VLOOKUP(A719,INSUMOS_AUX!A:F,6,0),0)</f>
        <v>1.43</v>
      </c>
      <c r="G719" s="106">
        <f>IF(C719="M.O.",VLOOKUP(A719,INSUMOS_AUX!A:F,6,0),0)</f>
        <v>0</v>
      </c>
    </row>
    <row r="720" spans="1:7" ht="21">
      <c r="A720" s="177">
        <v>37373</v>
      </c>
      <c r="B720" s="233" t="s">
        <v>497</v>
      </c>
      <c r="C720" s="176" t="s">
        <v>123</v>
      </c>
      <c r="D720" s="176" t="s">
        <v>134</v>
      </c>
      <c r="E720" s="177">
        <v>5.5800000000000002E-2</v>
      </c>
      <c r="F720" s="107">
        <f>IF(C720="MAT.",VLOOKUP(A720,INSUMOS_AUX!A:F,6,0),0)</f>
        <v>0.08</v>
      </c>
      <c r="G720" s="106">
        <f>IF(C720="M.O.",VLOOKUP(A720,INSUMOS_AUX!A:F,6,0),0)</f>
        <v>0</v>
      </c>
    </row>
    <row r="721" spans="1:7">
      <c r="A721" s="177">
        <v>378</v>
      </c>
      <c r="B721" s="233" t="s">
        <v>1252</v>
      </c>
      <c r="C721" s="176" t="s">
        <v>124</v>
      </c>
      <c r="D721" s="176" t="s">
        <v>134</v>
      </c>
      <c r="E721" s="177">
        <v>4.855392E-2</v>
      </c>
      <c r="F721" s="107">
        <f>IF(C721="MAT.",VLOOKUP(A721,INSUMOS_AUX!A:F,6,0),0)</f>
        <v>0</v>
      </c>
      <c r="G721" s="106">
        <f>IF(C721="M.O.",VLOOKUP(A721,INSUMOS_AUX!A:F,6,0),0)</f>
        <v>22.48</v>
      </c>
    </row>
    <row r="722" spans="1:7" ht="31.5">
      <c r="A722" s="177">
        <v>39017</v>
      </c>
      <c r="B722" s="233" t="s">
        <v>1253</v>
      </c>
      <c r="C722" s="176" t="s">
        <v>123</v>
      </c>
      <c r="D722" s="176" t="s">
        <v>23</v>
      </c>
      <c r="E722" s="177">
        <v>0.54300000000000004</v>
      </c>
      <c r="F722" s="107">
        <f>IF(C722="MAT.",VLOOKUP(A722,INSUMOS_AUX!A:F,6,0),0)</f>
        <v>0.22</v>
      </c>
      <c r="G722" s="106">
        <f>IF(C722="M.O.",VLOOKUP(A722,INSUMOS_AUX!A:F,6,0),0)</f>
        <v>0</v>
      </c>
    </row>
    <row r="723" spans="1:7" ht="21">
      <c r="A723" s="177">
        <v>43132</v>
      </c>
      <c r="B723" s="233" t="s">
        <v>1254</v>
      </c>
      <c r="C723" s="176" t="s">
        <v>123</v>
      </c>
      <c r="D723" s="176" t="s">
        <v>63</v>
      </c>
      <c r="E723" s="177">
        <v>2.5000000000000001E-2</v>
      </c>
      <c r="F723" s="107">
        <f>IF(C723="MAT.",VLOOKUP(A723,INSUMOS_AUX!A:F,6,0),0)</f>
        <v>25.85</v>
      </c>
      <c r="G723" s="106">
        <f>IF(C723="M.O.",VLOOKUP(A723,INSUMOS_AUX!A:F,6,0),0)</f>
        <v>0</v>
      </c>
    </row>
    <row r="724" spans="1:7" ht="21">
      <c r="A724" s="177">
        <v>43465</v>
      </c>
      <c r="B724" s="233" t="s">
        <v>151</v>
      </c>
      <c r="C724" s="176" t="s">
        <v>123</v>
      </c>
      <c r="D724" s="176" t="s">
        <v>134</v>
      </c>
      <c r="E724" s="177">
        <v>5.5800000000000002E-2</v>
      </c>
      <c r="F724" s="107">
        <f>IF(C724="MAT.",VLOOKUP(A724,INSUMOS_AUX!A:F,6,0),0)</f>
        <v>0.78</v>
      </c>
      <c r="G724" s="106">
        <f>IF(C724="M.O.",VLOOKUP(A724,INSUMOS_AUX!A:F,6,0),0)</f>
        <v>0</v>
      </c>
    </row>
    <row r="725" spans="1:7" ht="21">
      <c r="A725" s="177">
        <v>43489</v>
      </c>
      <c r="B725" s="233" t="s">
        <v>152</v>
      </c>
      <c r="C725" s="176" t="s">
        <v>123</v>
      </c>
      <c r="D725" s="176" t="s">
        <v>134</v>
      </c>
      <c r="E725" s="177">
        <v>5.5800000000000002E-2</v>
      </c>
      <c r="F725" s="107">
        <f>IF(C725="MAT.",VLOOKUP(A725,INSUMOS_AUX!A:F,6,0),0)</f>
        <v>1.31</v>
      </c>
      <c r="G725" s="106">
        <f>IF(C725="M.O.",VLOOKUP(A725,INSUMOS_AUX!A:F,6,0),0)</f>
        <v>0</v>
      </c>
    </row>
    <row r="726" spans="1:7">
      <c r="A726" s="177">
        <v>6114</v>
      </c>
      <c r="B726" s="233" t="s">
        <v>1255</v>
      </c>
      <c r="C726" s="176" t="s">
        <v>124</v>
      </c>
      <c r="D726" s="176" t="s">
        <v>134</v>
      </c>
      <c r="E726" s="177">
        <v>7.8900120000000001E-3</v>
      </c>
      <c r="F726" s="107">
        <f>IF(C726="MAT.",VLOOKUP(A726,INSUMOS_AUX!A:F,6,0),0)</f>
        <v>0</v>
      </c>
      <c r="G726" s="106">
        <f>IF(C726="M.O.",VLOOKUP(A726,INSUMOS_AUX!A:F,6,0),0)</f>
        <v>14.73</v>
      </c>
    </row>
    <row r="727" spans="1:7">
      <c r="A727" s="182"/>
      <c r="B727" s="230"/>
      <c r="C727" s="183"/>
      <c r="D727" s="183"/>
      <c r="E727" s="183"/>
      <c r="F727" s="183"/>
      <c r="G727" s="183"/>
    </row>
    <row r="728" spans="1:7" ht="31.5">
      <c r="A728" s="179" t="s">
        <v>736</v>
      </c>
      <c r="B728" s="232" t="s">
        <v>561</v>
      </c>
      <c r="C728" s="180" t="s">
        <v>46</v>
      </c>
      <c r="D728" s="180" t="s">
        <v>63</v>
      </c>
      <c r="E728" s="181">
        <v>179</v>
      </c>
      <c r="F728" s="181">
        <f t="shared" ref="F728:G728" si="51">SUMPRODUCT($E729:$E739,F729:F739)</f>
        <v>8.8967950000000009</v>
      </c>
      <c r="G728" s="181">
        <f t="shared" si="51"/>
        <v>0.76805220660000006</v>
      </c>
    </row>
    <row r="729" spans="1:7" ht="21">
      <c r="A729" s="177">
        <v>37370</v>
      </c>
      <c r="B729" s="233" t="s">
        <v>494</v>
      </c>
      <c r="C729" s="176" t="s">
        <v>123</v>
      </c>
      <c r="D729" s="176" t="s">
        <v>134</v>
      </c>
      <c r="E729" s="177">
        <v>3.5499999999999997E-2</v>
      </c>
      <c r="F729" s="107">
        <f>IF(C729="MAT.",VLOOKUP(A729,INSUMOS_AUX!A:F,6,0),0)</f>
        <v>3.32</v>
      </c>
      <c r="G729" s="106">
        <f>IF(C729="M.O.",VLOOKUP(A729,INSUMOS_AUX!A:F,6,0),0)</f>
        <v>0</v>
      </c>
    </row>
    <row r="730" spans="1:7" ht="21">
      <c r="A730" s="177">
        <v>37371</v>
      </c>
      <c r="B730" s="233" t="s">
        <v>495</v>
      </c>
      <c r="C730" s="176" t="s">
        <v>123</v>
      </c>
      <c r="D730" s="176" t="s">
        <v>134</v>
      </c>
      <c r="E730" s="177">
        <v>3.5499999999999997E-2</v>
      </c>
      <c r="F730" s="107">
        <f>IF(C730="MAT.",VLOOKUP(A730,INSUMOS_AUX!A:F,6,0),0)</f>
        <v>0.59</v>
      </c>
      <c r="G730" s="106">
        <f>IF(C730="M.O.",VLOOKUP(A730,INSUMOS_AUX!A:F,6,0),0)</f>
        <v>0</v>
      </c>
    </row>
    <row r="731" spans="1:7" ht="21">
      <c r="A731" s="177">
        <v>37372</v>
      </c>
      <c r="B731" s="233" t="s">
        <v>496</v>
      </c>
      <c r="C731" s="176" t="s">
        <v>123</v>
      </c>
      <c r="D731" s="176" t="s">
        <v>134</v>
      </c>
      <c r="E731" s="177">
        <v>3.5499999999999997E-2</v>
      </c>
      <c r="F731" s="107">
        <f>IF(C731="MAT.",VLOOKUP(A731,INSUMOS_AUX!A:F,6,0),0)</f>
        <v>1.43</v>
      </c>
      <c r="G731" s="106">
        <f>IF(C731="M.O.",VLOOKUP(A731,INSUMOS_AUX!A:F,6,0),0)</f>
        <v>0</v>
      </c>
    </row>
    <row r="732" spans="1:7" ht="21">
      <c r="A732" s="177">
        <v>37373</v>
      </c>
      <c r="B732" s="233" t="s">
        <v>497</v>
      </c>
      <c r="C732" s="176" t="s">
        <v>123</v>
      </c>
      <c r="D732" s="176" t="s">
        <v>134</v>
      </c>
      <c r="E732" s="177">
        <v>3.5499999999999997E-2</v>
      </c>
      <c r="F732" s="107">
        <f>IF(C732="MAT.",VLOOKUP(A732,INSUMOS_AUX!A:F,6,0),0)</f>
        <v>0.08</v>
      </c>
      <c r="G732" s="106">
        <f>IF(C732="M.O.",VLOOKUP(A732,INSUMOS_AUX!A:F,6,0),0)</f>
        <v>0</v>
      </c>
    </row>
    <row r="733" spans="1:7">
      <c r="A733" s="177">
        <v>378</v>
      </c>
      <c r="B733" s="233" t="s">
        <v>1252</v>
      </c>
      <c r="C733" s="176" t="s">
        <v>124</v>
      </c>
      <c r="D733" s="176" t="s">
        <v>134</v>
      </c>
      <c r="E733" s="177">
        <v>3.0851969999999999E-2</v>
      </c>
      <c r="F733" s="107">
        <f>IF(C733="MAT.",VLOOKUP(A733,INSUMOS_AUX!A:F,6,0),0)</f>
        <v>0</v>
      </c>
      <c r="G733" s="106">
        <f>IF(C733="M.O.",VLOOKUP(A733,INSUMOS_AUX!A:F,6,0),0)</f>
        <v>22.48</v>
      </c>
    </row>
    <row r="734" spans="1:7" ht="31.5">
      <c r="A734" s="177">
        <v>39017</v>
      </c>
      <c r="B734" s="233" t="s">
        <v>1253</v>
      </c>
      <c r="C734" s="176" t="s">
        <v>123</v>
      </c>
      <c r="D734" s="176" t="s">
        <v>23</v>
      </c>
      <c r="E734" s="177">
        <v>0.36699999999999999</v>
      </c>
      <c r="F734" s="107">
        <f>IF(C734="MAT.",VLOOKUP(A734,INSUMOS_AUX!A:F,6,0),0)</f>
        <v>0.22</v>
      </c>
      <c r="G734" s="106">
        <f>IF(C734="M.O.",VLOOKUP(A734,INSUMOS_AUX!A:F,6,0),0)</f>
        <v>0</v>
      </c>
    </row>
    <row r="735" spans="1:7">
      <c r="A735" s="177">
        <v>43055</v>
      </c>
      <c r="B735" s="233" t="s">
        <v>1265</v>
      </c>
      <c r="C735" s="176" t="s">
        <v>123</v>
      </c>
      <c r="D735" s="176" t="s">
        <v>63</v>
      </c>
      <c r="E735" s="177">
        <v>1.1100000000000001</v>
      </c>
      <c r="F735" s="107">
        <f>IF(C735="MAT.",VLOOKUP(A735,INSUMOS_AUX!A:F,6,0),0)</f>
        <v>7.12</v>
      </c>
      <c r="G735" s="106">
        <f>IF(C735="M.O.",VLOOKUP(A735,INSUMOS_AUX!A:F,6,0),0)</f>
        <v>0</v>
      </c>
    </row>
    <row r="736" spans="1:7" ht="21">
      <c r="A736" s="177">
        <v>43132</v>
      </c>
      <c r="B736" s="233" t="s">
        <v>1254</v>
      </c>
      <c r="C736" s="176" t="s">
        <v>123</v>
      </c>
      <c r="D736" s="176" t="s">
        <v>63</v>
      </c>
      <c r="E736" s="177">
        <v>2.5000000000000001E-2</v>
      </c>
      <c r="F736" s="107">
        <f>IF(C736="MAT.",VLOOKUP(A736,INSUMOS_AUX!A:F,6,0),0)</f>
        <v>25.85</v>
      </c>
      <c r="G736" s="106">
        <f>IF(C736="M.O.",VLOOKUP(A736,INSUMOS_AUX!A:F,6,0),0)</f>
        <v>0</v>
      </c>
    </row>
    <row r="737" spans="1:7" ht="21">
      <c r="A737" s="177">
        <v>43465</v>
      </c>
      <c r="B737" s="233" t="s">
        <v>151</v>
      </c>
      <c r="C737" s="176" t="s">
        <v>123</v>
      </c>
      <c r="D737" s="176" t="s">
        <v>134</v>
      </c>
      <c r="E737" s="177">
        <v>3.5499999999999997E-2</v>
      </c>
      <c r="F737" s="107">
        <f>IF(C737="MAT.",VLOOKUP(A737,INSUMOS_AUX!A:F,6,0),0)</f>
        <v>0.78</v>
      </c>
      <c r="G737" s="106">
        <f>IF(C737="M.O.",VLOOKUP(A737,INSUMOS_AUX!A:F,6,0),0)</f>
        <v>0</v>
      </c>
    </row>
    <row r="738" spans="1:7" ht="21">
      <c r="A738" s="177">
        <v>43489</v>
      </c>
      <c r="B738" s="233" t="s">
        <v>152</v>
      </c>
      <c r="C738" s="176" t="s">
        <v>123</v>
      </c>
      <c r="D738" s="176" t="s">
        <v>134</v>
      </c>
      <c r="E738" s="177">
        <v>3.5499999999999997E-2</v>
      </c>
      <c r="F738" s="107">
        <f>IF(C738="MAT.",VLOOKUP(A738,INSUMOS_AUX!A:F,6,0),0)</f>
        <v>1.31</v>
      </c>
      <c r="G738" s="106">
        <f>IF(C738="M.O.",VLOOKUP(A738,INSUMOS_AUX!A:F,6,0),0)</f>
        <v>0</v>
      </c>
    </row>
    <row r="739" spans="1:7">
      <c r="A739" s="177">
        <v>6114</v>
      </c>
      <c r="B739" s="233" t="s">
        <v>1255</v>
      </c>
      <c r="C739" s="176" t="s">
        <v>124</v>
      </c>
      <c r="D739" s="176" t="s">
        <v>134</v>
      </c>
      <c r="E739" s="177">
        <v>5.0577E-3</v>
      </c>
      <c r="F739" s="107">
        <f>IF(C739="MAT.",VLOOKUP(A739,INSUMOS_AUX!A:F,6,0),0)</f>
        <v>0</v>
      </c>
      <c r="G739" s="106">
        <f>IF(C739="M.O.",VLOOKUP(A739,INSUMOS_AUX!A:F,6,0),0)</f>
        <v>14.73</v>
      </c>
    </row>
    <row r="740" spans="1:7">
      <c r="A740" s="182"/>
      <c r="B740" s="230"/>
      <c r="C740" s="183"/>
      <c r="D740" s="183"/>
      <c r="E740" s="183"/>
      <c r="F740" s="183"/>
      <c r="G740" s="183"/>
    </row>
    <row r="741" spans="1:7" ht="31.5">
      <c r="A741" s="179" t="s">
        <v>742</v>
      </c>
      <c r="B741" s="232" t="s">
        <v>562</v>
      </c>
      <c r="C741" s="180" t="s">
        <v>46</v>
      </c>
      <c r="D741" s="180" t="s">
        <v>63</v>
      </c>
      <c r="E741" s="181">
        <v>512</v>
      </c>
      <c r="F741" s="181">
        <f t="shared" ref="F741:G741" si="52">SUMPRODUCT($E742:$E752,F742:F752)</f>
        <v>8.7845910000000007</v>
      </c>
      <c r="G741" s="181">
        <f t="shared" si="52"/>
        <v>0.54567322992</v>
      </c>
    </row>
    <row r="742" spans="1:7" ht="21">
      <c r="A742" s="177">
        <v>37370</v>
      </c>
      <c r="B742" s="233" t="s">
        <v>494</v>
      </c>
      <c r="C742" s="176" t="s">
        <v>123</v>
      </c>
      <c r="D742" s="176" t="s">
        <v>134</v>
      </c>
      <c r="E742" s="177">
        <v>2.5100000000000001E-2</v>
      </c>
      <c r="F742" s="107">
        <f>IF(C742="MAT.",VLOOKUP(A742,INSUMOS_AUX!A:F,6,0),0)</f>
        <v>3.32</v>
      </c>
      <c r="G742" s="106">
        <f>IF(C742="M.O.",VLOOKUP(A742,INSUMOS_AUX!A:F,6,0),0)</f>
        <v>0</v>
      </c>
    </row>
    <row r="743" spans="1:7" ht="21">
      <c r="A743" s="177">
        <v>37371</v>
      </c>
      <c r="B743" s="233" t="s">
        <v>495</v>
      </c>
      <c r="C743" s="176" t="s">
        <v>123</v>
      </c>
      <c r="D743" s="176" t="s">
        <v>134</v>
      </c>
      <c r="E743" s="177">
        <v>2.5100000000000001E-2</v>
      </c>
      <c r="F743" s="107">
        <f>IF(C743="MAT.",VLOOKUP(A743,INSUMOS_AUX!A:F,6,0),0)</f>
        <v>0.59</v>
      </c>
      <c r="G743" s="106">
        <f>IF(C743="M.O.",VLOOKUP(A743,INSUMOS_AUX!A:F,6,0),0)</f>
        <v>0</v>
      </c>
    </row>
    <row r="744" spans="1:7" ht="21">
      <c r="A744" s="177">
        <v>37372</v>
      </c>
      <c r="B744" s="233" t="s">
        <v>496</v>
      </c>
      <c r="C744" s="176" t="s">
        <v>123</v>
      </c>
      <c r="D744" s="176" t="s">
        <v>134</v>
      </c>
      <c r="E744" s="177">
        <v>2.5100000000000001E-2</v>
      </c>
      <c r="F744" s="107">
        <f>IF(C744="MAT.",VLOOKUP(A744,INSUMOS_AUX!A:F,6,0),0)</f>
        <v>1.43</v>
      </c>
      <c r="G744" s="106">
        <f>IF(C744="M.O.",VLOOKUP(A744,INSUMOS_AUX!A:F,6,0),0)</f>
        <v>0</v>
      </c>
    </row>
    <row r="745" spans="1:7" ht="21">
      <c r="A745" s="177">
        <v>37373</v>
      </c>
      <c r="B745" s="233" t="s">
        <v>497</v>
      </c>
      <c r="C745" s="176" t="s">
        <v>123</v>
      </c>
      <c r="D745" s="176" t="s">
        <v>134</v>
      </c>
      <c r="E745" s="177">
        <v>2.5100000000000001E-2</v>
      </c>
      <c r="F745" s="107">
        <f>IF(C745="MAT.",VLOOKUP(A745,INSUMOS_AUX!A:F,6,0),0)</f>
        <v>0.08</v>
      </c>
      <c r="G745" s="106">
        <f>IF(C745="M.O.",VLOOKUP(A745,INSUMOS_AUX!A:F,6,0),0)</f>
        <v>0</v>
      </c>
    </row>
    <row r="746" spans="1:7">
      <c r="A746" s="177">
        <v>378</v>
      </c>
      <c r="B746" s="233" t="s">
        <v>1252</v>
      </c>
      <c r="C746" s="176" t="s">
        <v>124</v>
      </c>
      <c r="D746" s="176" t="s">
        <v>134</v>
      </c>
      <c r="E746" s="177">
        <v>2.2152726000000001E-2</v>
      </c>
      <c r="F746" s="107">
        <f>IF(C746="MAT.",VLOOKUP(A746,INSUMOS_AUX!A:F,6,0),0)</f>
        <v>0</v>
      </c>
      <c r="G746" s="106">
        <f>IF(C746="M.O.",VLOOKUP(A746,INSUMOS_AUX!A:F,6,0),0)</f>
        <v>22.48</v>
      </c>
    </row>
    <row r="747" spans="1:7" ht="31.5">
      <c r="A747" s="177">
        <v>39017</v>
      </c>
      <c r="B747" s="233" t="s">
        <v>1253</v>
      </c>
      <c r="C747" s="176" t="s">
        <v>123</v>
      </c>
      <c r="D747" s="176" t="s">
        <v>23</v>
      </c>
      <c r="E747" s="177">
        <v>0.21199999999999999</v>
      </c>
      <c r="F747" s="107">
        <f>IF(C747="MAT.",VLOOKUP(A747,INSUMOS_AUX!A:F,6,0),0)</f>
        <v>0.22</v>
      </c>
      <c r="G747" s="106">
        <f>IF(C747="M.O.",VLOOKUP(A747,INSUMOS_AUX!A:F,6,0),0)</f>
        <v>0</v>
      </c>
    </row>
    <row r="748" spans="1:7">
      <c r="A748" s="177">
        <v>43055</v>
      </c>
      <c r="B748" s="233" t="s">
        <v>1265</v>
      </c>
      <c r="C748" s="176" t="s">
        <v>123</v>
      </c>
      <c r="D748" s="176" t="s">
        <v>63</v>
      </c>
      <c r="E748" s="177">
        <v>1.1100000000000001</v>
      </c>
      <c r="F748" s="107">
        <f>IF(C748="MAT.",VLOOKUP(A748,INSUMOS_AUX!A:F,6,0),0)</f>
        <v>7.12</v>
      </c>
      <c r="G748" s="106">
        <f>IF(C748="M.O.",VLOOKUP(A748,INSUMOS_AUX!A:F,6,0),0)</f>
        <v>0</v>
      </c>
    </row>
    <row r="749" spans="1:7" ht="21">
      <c r="A749" s="177">
        <v>43132</v>
      </c>
      <c r="B749" s="233" t="s">
        <v>1254</v>
      </c>
      <c r="C749" s="176" t="s">
        <v>123</v>
      </c>
      <c r="D749" s="176" t="s">
        <v>63</v>
      </c>
      <c r="E749" s="177">
        <v>2.5000000000000001E-2</v>
      </c>
      <c r="F749" s="107">
        <f>IF(C749="MAT.",VLOOKUP(A749,INSUMOS_AUX!A:F,6,0),0)</f>
        <v>25.85</v>
      </c>
      <c r="G749" s="106">
        <f>IF(C749="M.O.",VLOOKUP(A749,INSUMOS_AUX!A:F,6,0),0)</f>
        <v>0</v>
      </c>
    </row>
    <row r="750" spans="1:7" ht="21">
      <c r="A750" s="177">
        <v>43465</v>
      </c>
      <c r="B750" s="233" t="s">
        <v>151</v>
      </c>
      <c r="C750" s="176" t="s">
        <v>123</v>
      </c>
      <c r="D750" s="176" t="s">
        <v>134</v>
      </c>
      <c r="E750" s="177">
        <v>2.5100000000000001E-2</v>
      </c>
      <c r="F750" s="107">
        <f>IF(C750="MAT.",VLOOKUP(A750,INSUMOS_AUX!A:F,6,0),0)</f>
        <v>0.78</v>
      </c>
      <c r="G750" s="106">
        <f>IF(C750="M.O.",VLOOKUP(A750,INSUMOS_AUX!A:F,6,0),0)</f>
        <v>0</v>
      </c>
    </row>
    <row r="751" spans="1:7" ht="21">
      <c r="A751" s="177">
        <v>43489</v>
      </c>
      <c r="B751" s="233" t="s">
        <v>152</v>
      </c>
      <c r="C751" s="176" t="s">
        <v>123</v>
      </c>
      <c r="D751" s="176" t="s">
        <v>134</v>
      </c>
      <c r="E751" s="177">
        <v>2.5100000000000001E-2</v>
      </c>
      <c r="F751" s="107">
        <f>IF(C751="MAT.",VLOOKUP(A751,INSUMOS_AUX!A:F,6,0),0)</f>
        <v>1.31</v>
      </c>
      <c r="G751" s="106">
        <f>IF(C751="M.O.",VLOOKUP(A751,INSUMOS_AUX!A:F,6,0),0)</f>
        <v>0</v>
      </c>
    </row>
    <row r="752" spans="1:7">
      <c r="A752" s="177">
        <v>6114</v>
      </c>
      <c r="B752" s="233" t="s">
        <v>1255</v>
      </c>
      <c r="C752" s="176" t="s">
        <v>124</v>
      </c>
      <c r="D752" s="176" t="s">
        <v>134</v>
      </c>
      <c r="E752" s="177">
        <v>3.236928E-3</v>
      </c>
      <c r="F752" s="107">
        <f>IF(C752="MAT.",VLOOKUP(A752,INSUMOS_AUX!A:F,6,0),0)</f>
        <v>0</v>
      </c>
      <c r="G752" s="106">
        <f>IF(C752="M.O.",VLOOKUP(A752,INSUMOS_AUX!A:F,6,0),0)</f>
        <v>14.73</v>
      </c>
    </row>
    <row r="753" spans="1:7">
      <c r="A753" s="182"/>
      <c r="B753" s="230"/>
      <c r="C753" s="183"/>
      <c r="D753" s="183"/>
      <c r="E753" s="183"/>
      <c r="F753" s="183"/>
      <c r="G753" s="183"/>
    </row>
    <row r="754" spans="1:7" ht="31.5">
      <c r="A754" s="179" t="s">
        <v>743</v>
      </c>
      <c r="B754" s="232" t="s">
        <v>563</v>
      </c>
      <c r="C754" s="180" t="s">
        <v>46</v>
      </c>
      <c r="D754" s="180" t="s">
        <v>63</v>
      </c>
      <c r="E754" s="181">
        <v>236</v>
      </c>
      <c r="F754" s="181">
        <f t="shared" ref="F754:G754" si="53">SUMPRODUCT($E755:$E765,F755:F765)</f>
        <v>10.173200000000001</v>
      </c>
      <c r="G754" s="181">
        <f t="shared" si="53"/>
        <v>0.4124503773</v>
      </c>
    </row>
    <row r="755" spans="1:7" ht="21">
      <c r="A755" s="177">
        <v>37370</v>
      </c>
      <c r="B755" s="233" t="s">
        <v>494</v>
      </c>
      <c r="C755" s="176" t="s">
        <v>123</v>
      </c>
      <c r="D755" s="176" t="s">
        <v>134</v>
      </c>
      <c r="E755" s="177">
        <v>1.9E-2</v>
      </c>
      <c r="F755" s="107">
        <f>IF(C755="MAT.",VLOOKUP(A755,INSUMOS_AUX!A:F,6,0),0)</f>
        <v>3.32</v>
      </c>
      <c r="G755" s="106">
        <f>IF(C755="M.O.",VLOOKUP(A755,INSUMOS_AUX!A:F,6,0),0)</f>
        <v>0</v>
      </c>
    </row>
    <row r="756" spans="1:7" ht="21">
      <c r="A756" s="177">
        <v>37371</v>
      </c>
      <c r="B756" s="233" t="s">
        <v>495</v>
      </c>
      <c r="C756" s="176" t="s">
        <v>123</v>
      </c>
      <c r="D756" s="176" t="s">
        <v>134</v>
      </c>
      <c r="E756" s="177">
        <v>1.9E-2</v>
      </c>
      <c r="F756" s="107">
        <f>IF(C756="MAT.",VLOOKUP(A756,INSUMOS_AUX!A:F,6,0),0)</f>
        <v>0.59</v>
      </c>
      <c r="G756" s="106">
        <f>IF(C756="M.O.",VLOOKUP(A756,INSUMOS_AUX!A:F,6,0),0)</f>
        <v>0</v>
      </c>
    </row>
    <row r="757" spans="1:7" ht="21">
      <c r="A757" s="177">
        <v>37372</v>
      </c>
      <c r="B757" s="233" t="s">
        <v>496</v>
      </c>
      <c r="C757" s="176" t="s">
        <v>123</v>
      </c>
      <c r="D757" s="176" t="s">
        <v>134</v>
      </c>
      <c r="E757" s="177">
        <v>1.9E-2</v>
      </c>
      <c r="F757" s="107">
        <f>IF(C757="MAT.",VLOOKUP(A757,INSUMOS_AUX!A:F,6,0),0)</f>
        <v>1.43</v>
      </c>
      <c r="G757" s="106">
        <f>IF(C757="M.O.",VLOOKUP(A757,INSUMOS_AUX!A:F,6,0),0)</f>
        <v>0</v>
      </c>
    </row>
    <row r="758" spans="1:7" ht="21">
      <c r="A758" s="177">
        <v>37373</v>
      </c>
      <c r="B758" s="233" t="s">
        <v>497</v>
      </c>
      <c r="C758" s="176" t="s">
        <v>123</v>
      </c>
      <c r="D758" s="176" t="s">
        <v>134</v>
      </c>
      <c r="E758" s="177">
        <v>1.9E-2</v>
      </c>
      <c r="F758" s="107">
        <f>IF(C758="MAT.",VLOOKUP(A758,INSUMOS_AUX!A:F,6,0),0)</f>
        <v>0.08</v>
      </c>
      <c r="G758" s="106">
        <f>IF(C758="M.O.",VLOOKUP(A758,INSUMOS_AUX!A:F,6,0),0)</f>
        <v>0</v>
      </c>
    </row>
    <row r="759" spans="1:7">
      <c r="A759" s="177">
        <v>378</v>
      </c>
      <c r="B759" s="233" t="s">
        <v>1252</v>
      </c>
      <c r="C759" s="176" t="s">
        <v>124</v>
      </c>
      <c r="D759" s="176" t="s">
        <v>134</v>
      </c>
      <c r="E759" s="177">
        <v>1.6690409999999999E-2</v>
      </c>
      <c r="F759" s="107">
        <f>IF(C759="MAT.",VLOOKUP(A759,INSUMOS_AUX!A:F,6,0),0)</f>
        <v>0</v>
      </c>
      <c r="G759" s="106">
        <f>IF(C759="M.O.",VLOOKUP(A759,INSUMOS_AUX!A:F,6,0),0)</f>
        <v>22.48</v>
      </c>
    </row>
    <row r="760" spans="1:7" ht="31.5">
      <c r="A760" s="177">
        <v>39017</v>
      </c>
      <c r="B760" s="233" t="s">
        <v>1253</v>
      </c>
      <c r="C760" s="176" t="s">
        <v>123</v>
      </c>
      <c r="D760" s="176" t="s">
        <v>23</v>
      </c>
      <c r="E760" s="177">
        <v>0.113</v>
      </c>
      <c r="F760" s="107">
        <f>IF(C760="MAT.",VLOOKUP(A760,INSUMOS_AUX!A:F,6,0),0)</f>
        <v>0.22</v>
      </c>
      <c r="G760" s="106">
        <f>IF(C760="M.O.",VLOOKUP(A760,INSUMOS_AUX!A:F,6,0),0)</f>
        <v>0</v>
      </c>
    </row>
    <row r="761" spans="1:7">
      <c r="A761" s="177">
        <v>43056</v>
      </c>
      <c r="B761" s="233" t="s">
        <v>1274</v>
      </c>
      <c r="C761" s="176" t="s">
        <v>123</v>
      </c>
      <c r="D761" s="176" t="s">
        <v>63</v>
      </c>
      <c r="E761" s="177">
        <v>1.1399999999999999</v>
      </c>
      <c r="F761" s="107">
        <f>IF(C761="MAT.",VLOOKUP(A761,INSUMOS_AUX!A:F,6,0),0)</f>
        <v>8.2100000000000009</v>
      </c>
      <c r="G761" s="106">
        <f>IF(C761="M.O.",VLOOKUP(A761,INSUMOS_AUX!A:F,6,0),0)</f>
        <v>0</v>
      </c>
    </row>
    <row r="762" spans="1:7" ht="21">
      <c r="A762" s="177">
        <v>43132</v>
      </c>
      <c r="B762" s="233" t="s">
        <v>1254</v>
      </c>
      <c r="C762" s="176" t="s">
        <v>123</v>
      </c>
      <c r="D762" s="176" t="s">
        <v>63</v>
      </c>
      <c r="E762" s="177">
        <v>2.5000000000000001E-2</v>
      </c>
      <c r="F762" s="107">
        <f>IF(C762="MAT.",VLOOKUP(A762,INSUMOS_AUX!A:F,6,0),0)</f>
        <v>25.85</v>
      </c>
      <c r="G762" s="106">
        <f>IF(C762="M.O.",VLOOKUP(A762,INSUMOS_AUX!A:F,6,0),0)</f>
        <v>0</v>
      </c>
    </row>
    <row r="763" spans="1:7" ht="21">
      <c r="A763" s="177">
        <v>43465</v>
      </c>
      <c r="B763" s="233" t="s">
        <v>151</v>
      </c>
      <c r="C763" s="176" t="s">
        <v>123</v>
      </c>
      <c r="D763" s="176" t="s">
        <v>134</v>
      </c>
      <c r="E763" s="177">
        <v>1.9E-2</v>
      </c>
      <c r="F763" s="107">
        <f>IF(C763="MAT.",VLOOKUP(A763,INSUMOS_AUX!A:F,6,0),0)</f>
        <v>0.78</v>
      </c>
      <c r="G763" s="106">
        <f>IF(C763="M.O.",VLOOKUP(A763,INSUMOS_AUX!A:F,6,0),0)</f>
        <v>0</v>
      </c>
    </row>
    <row r="764" spans="1:7" ht="21">
      <c r="A764" s="177">
        <v>43489</v>
      </c>
      <c r="B764" s="233" t="s">
        <v>152</v>
      </c>
      <c r="C764" s="176" t="s">
        <v>123</v>
      </c>
      <c r="D764" s="176" t="s">
        <v>134</v>
      </c>
      <c r="E764" s="177">
        <v>1.9E-2</v>
      </c>
      <c r="F764" s="107">
        <f>IF(C764="MAT.",VLOOKUP(A764,INSUMOS_AUX!A:F,6,0),0)</f>
        <v>1.31</v>
      </c>
      <c r="G764" s="106">
        <f>IF(C764="M.O.",VLOOKUP(A764,INSUMOS_AUX!A:F,6,0),0)</f>
        <v>0</v>
      </c>
    </row>
    <row r="765" spans="1:7">
      <c r="A765" s="177">
        <v>6114</v>
      </c>
      <c r="B765" s="233" t="s">
        <v>1255</v>
      </c>
      <c r="C765" s="176" t="s">
        <v>124</v>
      </c>
      <c r="D765" s="176" t="s">
        <v>134</v>
      </c>
      <c r="E765" s="177">
        <v>2.52885E-3</v>
      </c>
      <c r="F765" s="107">
        <f>IF(C765="MAT.",VLOOKUP(A765,INSUMOS_AUX!A:F,6,0),0)</f>
        <v>0</v>
      </c>
      <c r="G765" s="106">
        <f>IF(C765="M.O.",VLOOKUP(A765,INSUMOS_AUX!A:F,6,0),0)</f>
        <v>14.73</v>
      </c>
    </row>
    <row r="766" spans="1:7">
      <c r="A766" s="182"/>
      <c r="B766" s="230"/>
      <c r="C766" s="183"/>
      <c r="D766" s="183"/>
      <c r="E766" s="183"/>
      <c r="F766" s="183"/>
      <c r="G766" s="183"/>
    </row>
    <row r="767" spans="1:7" ht="31.5">
      <c r="A767" s="179" t="s">
        <v>744</v>
      </c>
      <c r="B767" s="232" t="s">
        <v>745</v>
      </c>
      <c r="C767" s="180" t="s">
        <v>46</v>
      </c>
      <c r="D767" s="180" t="s">
        <v>58</v>
      </c>
      <c r="E767" s="181">
        <v>19.7</v>
      </c>
      <c r="F767" s="181">
        <f t="shared" ref="F767:G767" si="54">SUMPRODUCT($E768:$E783,F768:F783)</f>
        <v>749.96307066242025</v>
      </c>
      <c r="G767" s="181">
        <f t="shared" si="54"/>
        <v>32.275290408000004</v>
      </c>
    </row>
    <row r="768" spans="1:7">
      <c r="A768" s="177">
        <v>1213</v>
      </c>
      <c r="B768" s="233" t="s">
        <v>133</v>
      </c>
      <c r="C768" s="176" t="s">
        <v>124</v>
      </c>
      <c r="D768" s="176" t="s">
        <v>134</v>
      </c>
      <c r="E768" s="177">
        <v>0.12644250000000001</v>
      </c>
      <c r="F768" s="107">
        <f>IF(C768="MAT.",VLOOKUP(A768,INSUMOS_AUX!A:F,6,0),0)</f>
        <v>0</v>
      </c>
      <c r="G768" s="106">
        <f>IF(C768="M.O.",VLOOKUP(A768,INSUMOS_AUX!A:F,6,0),0)</f>
        <v>22.48</v>
      </c>
    </row>
    <row r="769" spans="1:7" ht="21">
      <c r="A769" s="177">
        <v>13896</v>
      </c>
      <c r="B769" s="233" t="s">
        <v>1248</v>
      </c>
      <c r="C769" s="176" t="s">
        <v>123</v>
      </c>
      <c r="D769" s="176" t="s">
        <v>23</v>
      </c>
      <c r="E769" s="177">
        <v>5.1557999999999997E-5</v>
      </c>
      <c r="F769" s="107">
        <f>IF(C769="MAT.",VLOOKUP(A769,INSUMOS_AUX!A:F,6,0),0)</f>
        <v>3390.99</v>
      </c>
      <c r="G769" s="106">
        <f>IF(C769="M.O.",VLOOKUP(A769,INSUMOS_AUX!A:F,6,0),0)</f>
        <v>0</v>
      </c>
    </row>
    <row r="770" spans="1:7" ht="31.5">
      <c r="A770" s="177">
        <v>1525</v>
      </c>
      <c r="B770" s="233" t="s">
        <v>1249</v>
      </c>
      <c r="C770" s="176" t="s">
        <v>123</v>
      </c>
      <c r="D770" s="176" t="s">
        <v>58</v>
      </c>
      <c r="E770" s="177">
        <v>1.103</v>
      </c>
      <c r="F770" s="107">
        <f>IF(C770="MAT.",VLOOKUP(A770,INSUMOS_AUX!A:F,6,0),0)</f>
        <v>668.21</v>
      </c>
      <c r="G770" s="106">
        <f>IF(C770="M.O.",VLOOKUP(A770,INSUMOS_AUX!A:F,6,0),0)</f>
        <v>0</v>
      </c>
    </row>
    <row r="771" spans="1:7">
      <c r="A771" s="177">
        <v>2705</v>
      </c>
      <c r="B771" s="233" t="s">
        <v>136</v>
      </c>
      <c r="C771" s="176" t="s">
        <v>123</v>
      </c>
      <c r="D771" s="176" t="s">
        <v>137</v>
      </c>
      <c r="E771" s="177">
        <v>6.2399999999999997E-2</v>
      </c>
      <c r="F771" s="107">
        <f>IF(C771="MAT.",VLOOKUP(A771,INSUMOS_AUX!A:F,6,0),0)</f>
        <v>0.92</v>
      </c>
      <c r="G771" s="106">
        <f>IF(C771="M.O.",VLOOKUP(A771,INSUMOS_AUX!A:F,6,0),0)</f>
        <v>0</v>
      </c>
    </row>
    <row r="772" spans="1:7" ht="21">
      <c r="A772" s="177">
        <v>37370</v>
      </c>
      <c r="B772" s="233" t="s">
        <v>494</v>
      </c>
      <c r="C772" s="176" t="s">
        <v>123</v>
      </c>
      <c r="D772" s="176" t="s">
        <v>134</v>
      </c>
      <c r="E772" s="177">
        <v>1.704</v>
      </c>
      <c r="F772" s="107">
        <f>IF(C772="MAT.",VLOOKUP(A772,INSUMOS_AUX!A:F,6,0),0)</f>
        <v>3.32</v>
      </c>
      <c r="G772" s="106">
        <f>IF(C772="M.O.",VLOOKUP(A772,INSUMOS_AUX!A:F,6,0),0)</f>
        <v>0</v>
      </c>
    </row>
    <row r="773" spans="1:7" ht="21">
      <c r="A773" s="177">
        <v>37371</v>
      </c>
      <c r="B773" s="233" t="s">
        <v>495</v>
      </c>
      <c r="C773" s="176" t="s">
        <v>123</v>
      </c>
      <c r="D773" s="176" t="s">
        <v>134</v>
      </c>
      <c r="E773" s="177">
        <v>1.704</v>
      </c>
      <c r="F773" s="107">
        <f>IF(C773="MAT.",VLOOKUP(A773,INSUMOS_AUX!A:F,6,0),0)</f>
        <v>0.59</v>
      </c>
      <c r="G773" s="106">
        <f>IF(C773="M.O.",VLOOKUP(A773,INSUMOS_AUX!A:F,6,0),0)</f>
        <v>0</v>
      </c>
    </row>
    <row r="774" spans="1:7" ht="21">
      <c r="A774" s="177">
        <v>37372</v>
      </c>
      <c r="B774" s="233" t="s">
        <v>496</v>
      </c>
      <c r="C774" s="176" t="s">
        <v>123</v>
      </c>
      <c r="D774" s="176" t="s">
        <v>134</v>
      </c>
      <c r="E774" s="177">
        <v>1.704</v>
      </c>
      <c r="F774" s="107">
        <f>IF(C774="MAT.",VLOOKUP(A774,INSUMOS_AUX!A:F,6,0),0)</f>
        <v>1.43</v>
      </c>
      <c r="G774" s="106">
        <f>IF(C774="M.O.",VLOOKUP(A774,INSUMOS_AUX!A:F,6,0),0)</f>
        <v>0</v>
      </c>
    </row>
    <row r="775" spans="1:7" ht="21">
      <c r="A775" s="177">
        <v>37373</v>
      </c>
      <c r="B775" s="233" t="s">
        <v>497</v>
      </c>
      <c r="C775" s="176" t="s">
        <v>123</v>
      </c>
      <c r="D775" s="176" t="s">
        <v>134</v>
      </c>
      <c r="E775" s="177">
        <v>1.704</v>
      </c>
      <c r="F775" s="107">
        <f>IF(C775="MAT.",VLOOKUP(A775,INSUMOS_AUX!A:F,6,0),0)</f>
        <v>0.08</v>
      </c>
      <c r="G775" s="106">
        <f>IF(C775="M.O.",VLOOKUP(A775,INSUMOS_AUX!A:F,6,0),0)</f>
        <v>0</v>
      </c>
    </row>
    <row r="776" spans="1:7" ht="21">
      <c r="A776" s="177">
        <v>43459</v>
      </c>
      <c r="B776" s="233" t="s">
        <v>140</v>
      </c>
      <c r="C776" s="176" t="s">
        <v>123</v>
      </c>
      <c r="D776" s="176" t="s">
        <v>134</v>
      </c>
      <c r="E776" s="177">
        <v>0.125</v>
      </c>
      <c r="F776" s="107">
        <f>IF(C776="MAT.",VLOOKUP(A776,INSUMOS_AUX!A:F,6,0),0)</f>
        <v>0.44</v>
      </c>
      <c r="G776" s="106">
        <f>IF(C776="M.O.",VLOOKUP(A776,INSUMOS_AUX!A:F,6,0),0)</f>
        <v>0</v>
      </c>
    </row>
    <row r="777" spans="1:7" ht="21">
      <c r="A777" s="177">
        <v>43465</v>
      </c>
      <c r="B777" s="233" t="s">
        <v>151</v>
      </c>
      <c r="C777" s="176" t="s">
        <v>123</v>
      </c>
      <c r="D777" s="176" t="s">
        <v>134</v>
      </c>
      <c r="E777" s="177">
        <v>0.753</v>
      </c>
      <c r="F777" s="107">
        <f>IF(C777="MAT.",VLOOKUP(A777,INSUMOS_AUX!A:F,6,0),0)</f>
        <v>0.78</v>
      </c>
      <c r="G777" s="106">
        <f>IF(C777="M.O.",VLOOKUP(A777,INSUMOS_AUX!A:F,6,0),0)</f>
        <v>0</v>
      </c>
    </row>
    <row r="778" spans="1:7" ht="21">
      <c r="A778" s="177">
        <v>43467</v>
      </c>
      <c r="B778" s="233" t="s">
        <v>142</v>
      </c>
      <c r="C778" s="176" t="s">
        <v>123</v>
      </c>
      <c r="D778" s="176" t="s">
        <v>134</v>
      </c>
      <c r="E778" s="177">
        <v>0.82599999999999996</v>
      </c>
      <c r="F778" s="107">
        <f>IF(C778="MAT.",VLOOKUP(A778,INSUMOS_AUX!A:F,6,0),0)</f>
        <v>0.61</v>
      </c>
      <c r="G778" s="106">
        <f>IF(C778="M.O.",VLOOKUP(A778,INSUMOS_AUX!A:F,6,0),0)</f>
        <v>0</v>
      </c>
    </row>
    <row r="779" spans="1:7" ht="21">
      <c r="A779" s="177">
        <v>43483</v>
      </c>
      <c r="B779" s="233" t="s">
        <v>143</v>
      </c>
      <c r="C779" s="176" t="s">
        <v>123</v>
      </c>
      <c r="D779" s="176" t="s">
        <v>134</v>
      </c>
      <c r="E779" s="177">
        <v>0.125</v>
      </c>
      <c r="F779" s="107">
        <f>IF(C779="MAT.",VLOOKUP(A779,INSUMOS_AUX!A:F,6,0),0)</f>
        <v>1.43</v>
      </c>
      <c r="G779" s="106">
        <f>IF(C779="M.O.",VLOOKUP(A779,INSUMOS_AUX!A:F,6,0),0)</f>
        <v>0</v>
      </c>
    </row>
    <row r="780" spans="1:7" ht="21">
      <c r="A780" s="177">
        <v>43489</v>
      </c>
      <c r="B780" s="233" t="s">
        <v>152</v>
      </c>
      <c r="C780" s="176" t="s">
        <v>123</v>
      </c>
      <c r="D780" s="176" t="s">
        <v>134</v>
      </c>
      <c r="E780" s="177">
        <v>0.753</v>
      </c>
      <c r="F780" s="107">
        <f>IF(C780="MAT.",VLOOKUP(A780,INSUMOS_AUX!A:F,6,0),0)</f>
        <v>1.31</v>
      </c>
      <c r="G780" s="106">
        <f>IF(C780="M.O.",VLOOKUP(A780,INSUMOS_AUX!A:F,6,0),0)</f>
        <v>0</v>
      </c>
    </row>
    <row r="781" spans="1:7" ht="21">
      <c r="A781" s="177">
        <v>43491</v>
      </c>
      <c r="B781" s="233" t="s">
        <v>145</v>
      </c>
      <c r="C781" s="176" t="s">
        <v>123</v>
      </c>
      <c r="D781" s="176" t="s">
        <v>134</v>
      </c>
      <c r="E781" s="177">
        <v>0.82599999999999996</v>
      </c>
      <c r="F781" s="107">
        <f>IF(C781="MAT.",VLOOKUP(A781,INSUMOS_AUX!A:F,6,0),0)</f>
        <v>1.39</v>
      </c>
      <c r="G781" s="106">
        <f>IF(C781="M.O.",VLOOKUP(A781,INSUMOS_AUX!A:F,6,0),0)</f>
        <v>0</v>
      </c>
    </row>
    <row r="782" spans="1:7">
      <c r="A782" s="177">
        <v>4750</v>
      </c>
      <c r="B782" s="233" t="s">
        <v>153</v>
      </c>
      <c r="C782" s="176" t="s">
        <v>124</v>
      </c>
      <c r="D782" s="176" t="s">
        <v>134</v>
      </c>
      <c r="E782" s="177">
        <v>0.76896359999999997</v>
      </c>
      <c r="F782" s="107">
        <f>IF(C782="MAT.",VLOOKUP(A782,INSUMOS_AUX!A:F,6,0),0)</f>
        <v>0</v>
      </c>
      <c r="G782" s="106">
        <f>IF(C782="M.O.",VLOOKUP(A782,INSUMOS_AUX!A:F,6,0),0)</f>
        <v>22.48</v>
      </c>
    </row>
    <row r="783" spans="1:7">
      <c r="A783" s="177">
        <v>6111</v>
      </c>
      <c r="B783" s="233" t="s">
        <v>498</v>
      </c>
      <c r="C783" s="176" t="s">
        <v>124</v>
      </c>
      <c r="D783" s="176" t="s">
        <v>134</v>
      </c>
      <c r="E783" s="177">
        <v>0.84351120000000002</v>
      </c>
      <c r="F783" s="107">
        <f>IF(C783="MAT.",VLOOKUP(A783,INSUMOS_AUX!A:F,6,0),0)</f>
        <v>0</v>
      </c>
      <c r="G783" s="106">
        <f>IF(C783="M.O.",VLOOKUP(A783,INSUMOS_AUX!A:F,6,0),0)</f>
        <v>14.4</v>
      </c>
    </row>
    <row r="784" spans="1:7">
      <c r="A784" s="182"/>
      <c r="B784" s="230"/>
      <c r="C784" s="183"/>
      <c r="D784" s="183"/>
      <c r="E784" s="183"/>
      <c r="F784" s="183"/>
      <c r="G784" s="183"/>
    </row>
    <row r="785" spans="1:7">
      <c r="A785" s="178" t="s">
        <v>1275</v>
      </c>
      <c r="B785" s="231" t="s">
        <v>746</v>
      </c>
      <c r="C785" s="184"/>
      <c r="D785" s="184"/>
      <c r="E785" s="184"/>
      <c r="F785" s="184"/>
      <c r="G785" s="184"/>
    </row>
    <row r="786" spans="1:7">
      <c r="A786" s="182"/>
      <c r="B786" s="230"/>
      <c r="C786" s="183"/>
      <c r="D786" s="183"/>
      <c r="E786" s="183"/>
      <c r="F786" s="183"/>
      <c r="G786" s="183"/>
    </row>
    <row r="787" spans="1:7" ht="31.5">
      <c r="A787" s="179" t="s">
        <v>747</v>
      </c>
      <c r="B787" s="232" t="s">
        <v>381</v>
      </c>
      <c r="C787" s="180" t="s">
        <v>46</v>
      </c>
      <c r="D787" s="180" t="s">
        <v>53</v>
      </c>
      <c r="E787" s="181">
        <v>21.75</v>
      </c>
      <c r="F787" s="181">
        <f t="shared" ref="F787:G787" si="55">SUMPRODUCT($E788:$E804,F788:F804)</f>
        <v>26.523423316500008</v>
      </c>
      <c r="G787" s="181">
        <f t="shared" si="55"/>
        <v>9.3788721439300016</v>
      </c>
    </row>
    <row r="788" spans="1:7" ht="31.5">
      <c r="A788" s="177">
        <v>10749</v>
      </c>
      <c r="B788" s="233" t="s">
        <v>1272</v>
      </c>
      <c r="C788" s="176" t="s">
        <v>123</v>
      </c>
      <c r="D788" s="176" t="s">
        <v>47</v>
      </c>
      <c r="E788" s="177">
        <v>0.39700000000000002</v>
      </c>
      <c r="F788" s="107">
        <f>IF(C788="MAT.",VLOOKUP(A788,INSUMOS_AUX!A:F,6,0),0)</f>
        <v>24.85</v>
      </c>
      <c r="G788" s="106">
        <f>IF(C788="M.O.",VLOOKUP(A788,INSUMOS_AUX!A:F,6,0),0)</f>
        <v>0</v>
      </c>
    </row>
    <row r="789" spans="1:7">
      <c r="A789" s="177">
        <v>1213</v>
      </c>
      <c r="B789" s="233" t="s">
        <v>133</v>
      </c>
      <c r="C789" s="176" t="s">
        <v>124</v>
      </c>
      <c r="D789" s="176" t="s">
        <v>134</v>
      </c>
      <c r="E789" s="177">
        <v>0.37066366000000001</v>
      </c>
      <c r="F789" s="107">
        <f>IF(C789="MAT.",VLOOKUP(A789,INSUMOS_AUX!A:F,6,0),0)</f>
        <v>0</v>
      </c>
      <c r="G789" s="106">
        <f>IF(C789="M.O.",VLOOKUP(A789,INSUMOS_AUX!A:F,6,0),0)</f>
        <v>22.48</v>
      </c>
    </row>
    <row r="790" spans="1:7" ht="31.5">
      <c r="A790" s="177">
        <v>1345</v>
      </c>
      <c r="B790" s="233" t="s">
        <v>1267</v>
      </c>
      <c r="C790" s="176" t="s">
        <v>123</v>
      </c>
      <c r="D790" s="176" t="s">
        <v>53</v>
      </c>
      <c r="E790" s="177">
        <v>9.1350000000000001E-2</v>
      </c>
      <c r="F790" s="107">
        <f>IF(C790="MAT.",VLOOKUP(A790,INSUMOS_AUX!A:F,6,0),0)</f>
        <v>97.73</v>
      </c>
      <c r="G790" s="106">
        <f>IF(C790="M.O.",VLOOKUP(A790,INSUMOS_AUX!A:F,6,0),0)</f>
        <v>0</v>
      </c>
    </row>
    <row r="791" spans="1:7" ht="21">
      <c r="A791" s="177">
        <v>14618</v>
      </c>
      <c r="B791" s="233" t="s">
        <v>353</v>
      </c>
      <c r="C791" s="176" t="s">
        <v>123</v>
      </c>
      <c r="D791" s="176" t="s">
        <v>23</v>
      </c>
      <c r="E791" s="177">
        <v>2.2499999999999999E-7</v>
      </c>
      <c r="F791" s="107">
        <f>IF(C791="MAT.",VLOOKUP(A791,INSUMOS_AUX!A:F,6,0),0)</f>
        <v>1313.62</v>
      </c>
      <c r="G791" s="106">
        <f>IF(C791="M.O.",VLOOKUP(A791,INSUMOS_AUX!A:F,6,0),0)</f>
        <v>0</v>
      </c>
    </row>
    <row r="792" spans="1:7" ht="21">
      <c r="A792" s="177">
        <v>2692</v>
      </c>
      <c r="B792" s="233" t="s">
        <v>1242</v>
      </c>
      <c r="C792" s="176" t="s">
        <v>123</v>
      </c>
      <c r="D792" s="176" t="s">
        <v>168</v>
      </c>
      <c r="E792" s="177">
        <v>4.0000000000000001E-3</v>
      </c>
      <c r="F792" s="107">
        <f>IF(C792="MAT.",VLOOKUP(A792,INSUMOS_AUX!A:F,6,0),0)</f>
        <v>7.15</v>
      </c>
      <c r="G792" s="106">
        <f>IF(C792="M.O.",VLOOKUP(A792,INSUMOS_AUX!A:F,6,0),0)</f>
        <v>0</v>
      </c>
    </row>
    <row r="793" spans="1:7">
      <c r="A793" s="177">
        <v>2705</v>
      </c>
      <c r="B793" s="233" t="s">
        <v>136</v>
      </c>
      <c r="C793" s="176" t="s">
        <v>123</v>
      </c>
      <c r="D793" s="176" t="s">
        <v>137</v>
      </c>
      <c r="E793" s="177">
        <v>5.9159999999999996E-4</v>
      </c>
      <c r="F793" s="107">
        <f>IF(C793="MAT.",VLOOKUP(A793,INSUMOS_AUX!A:F,6,0),0)</f>
        <v>0.92</v>
      </c>
      <c r="G793" s="106">
        <f>IF(C793="M.O.",VLOOKUP(A793,INSUMOS_AUX!A:F,6,0),0)</f>
        <v>0</v>
      </c>
    </row>
    <row r="794" spans="1:7" ht="21">
      <c r="A794" s="177">
        <v>37370</v>
      </c>
      <c r="B794" s="233" t="s">
        <v>494</v>
      </c>
      <c r="C794" s="176" t="s">
        <v>123</v>
      </c>
      <c r="D794" s="176" t="s">
        <v>134</v>
      </c>
      <c r="E794" s="177">
        <v>0.43621900000000002</v>
      </c>
      <c r="F794" s="107">
        <f>IF(C794="MAT.",VLOOKUP(A794,INSUMOS_AUX!A:F,6,0),0)</f>
        <v>3.32</v>
      </c>
      <c r="G794" s="106">
        <f>IF(C794="M.O.",VLOOKUP(A794,INSUMOS_AUX!A:F,6,0),0)</f>
        <v>0</v>
      </c>
    </row>
    <row r="795" spans="1:7" ht="21">
      <c r="A795" s="177">
        <v>37371</v>
      </c>
      <c r="B795" s="233" t="s">
        <v>495</v>
      </c>
      <c r="C795" s="176" t="s">
        <v>123</v>
      </c>
      <c r="D795" s="176" t="s">
        <v>134</v>
      </c>
      <c r="E795" s="177">
        <v>0.43621900000000002</v>
      </c>
      <c r="F795" s="107">
        <f>IF(C795="MAT.",VLOOKUP(A795,INSUMOS_AUX!A:F,6,0),0)</f>
        <v>0.59</v>
      </c>
      <c r="G795" s="106">
        <f>IF(C795="M.O.",VLOOKUP(A795,INSUMOS_AUX!A:F,6,0),0)</f>
        <v>0</v>
      </c>
    </row>
    <row r="796" spans="1:7" ht="21">
      <c r="A796" s="177">
        <v>37372</v>
      </c>
      <c r="B796" s="233" t="s">
        <v>496</v>
      </c>
      <c r="C796" s="176" t="s">
        <v>123</v>
      </c>
      <c r="D796" s="176" t="s">
        <v>134</v>
      </c>
      <c r="E796" s="177">
        <v>0.43621900000000002</v>
      </c>
      <c r="F796" s="107">
        <f>IF(C796="MAT.",VLOOKUP(A796,INSUMOS_AUX!A:F,6,0),0)</f>
        <v>1.43</v>
      </c>
      <c r="G796" s="106">
        <f>IF(C796="M.O.",VLOOKUP(A796,INSUMOS_AUX!A:F,6,0),0)</f>
        <v>0</v>
      </c>
    </row>
    <row r="797" spans="1:7" ht="21">
      <c r="A797" s="177">
        <v>37373</v>
      </c>
      <c r="B797" s="233" t="s">
        <v>497</v>
      </c>
      <c r="C797" s="176" t="s">
        <v>123</v>
      </c>
      <c r="D797" s="176" t="s">
        <v>134</v>
      </c>
      <c r="E797" s="177">
        <v>0.43621900000000002</v>
      </c>
      <c r="F797" s="107">
        <f>IF(C797="MAT.",VLOOKUP(A797,INSUMOS_AUX!A:F,6,0),0)</f>
        <v>0.08</v>
      </c>
      <c r="G797" s="106">
        <f>IF(C797="M.O.",VLOOKUP(A797,INSUMOS_AUX!A:F,6,0),0)</f>
        <v>0</v>
      </c>
    </row>
    <row r="798" spans="1:7" ht="21">
      <c r="A798" s="177">
        <v>40270</v>
      </c>
      <c r="B798" s="233" t="s">
        <v>1276</v>
      </c>
      <c r="C798" s="176" t="s">
        <v>123</v>
      </c>
      <c r="D798" s="176" t="s">
        <v>65</v>
      </c>
      <c r="E798" s="177">
        <v>3.7999999999999999E-2</v>
      </c>
      <c r="F798" s="107">
        <f>IF(C798="MAT.",VLOOKUP(A798,INSUMOS_AUX!A:F,6,0),0)</f>
        <v>119.03</v>
      </c>
      <c r="G798" s="106">
        <f>IF(C798="M.O.",VLOOKUP(A798,INSUMOS_AUX!A:F,6,0),0)</f>
        <v>0</v>
      </c>
    </row>
    <row r="799" spans="1:7">
      <c r="A799" s="177">
        <v>4230</v>
      </c>
      <c r="B799" s="233" t="s">
        <v>502</v>
      </c>
      <c r="C799" s="176" t="s">
        <v>124</v>
      </c>
      <c r="D799" s="176" t="s">
        <v>134</v>
      </c>
      <c r="E799" s="177">
        <v>2.376108E-3</v>
      </c>
      <c r="F799" s="107">
        <f>IF(C799="MAT.",VLOOKUP(A799,INSUMOS_AUX!A:F,6,0),0)</f>
        <v>0</v>
      </c>
      <c r="G799" s="106">
        <f>IF(C799="M.O.",VLOOKUP(A799,INSUMOS_AUX!A:F,6,0),0)</f>
        <v>16.149999999999999</v>
      </c>
    </row>
    <row r="800" spans="1:7" ht="21">
      <c r="A800" s="177">
        <v>43459</v>
      </c>
      <c r="B800" s="233" t="s">
        <v>140</v>
      </c>
      <c r="C800" s="176" t="s">
        <v>123</v>
      </c>
      <c r="D800" s="176" t="s">
        <v>134</v>
      </c>
      <c r="E800" s="177">
        <v>0.43386999999999998</v>
      </c>
      <c r="F800" s="107">
        <f>IF(C800="MAT.",VLOOKUP(A800,INSUMOS_AUX!A:F,6,0),0)</f>
        <v>0.44</v>
      </c>
      <c r="G800" s="106">
        <f>IF(C800="M.O.",VLOOKUP(A800,INSUMOS_AUX!A:F,6,0),0)</f>
        <v>0</v>
      </c>
    </row>
    <row r="801" spans="1:7" ht="21">
      <c r="A801" s="177">
        <v>43464</v>
      </c>
      <c r="B801" s="233" t="s">
        <v>141</v>
      </c>
      <c r="C801" s="176" t="s">
        <v>123</v>
      </c>
      <c r="D801" s="176" t="s">
        <v>134</v>
      </c>
      <c r="E801" s="177">
        <v>2.349E-3</v>
      </c>
      <c r="F801" s="107">
        <f>IF(C801="MAT.",VLOOKUP(A801,INSUMOS_AUX!A:F,6,0),0)</f>
        <v>0.01</v>
      </c>
      <c r="G801" s="106">
        <f>IF(C801="M.O.",VLOOKUP(A801,INSUMOS_AUX!A:F,6,0),0)</f>
        <v>0</v>
      </c>
    </row>
    <row r="802" spans="1:7" ht="21">
      <c r="A802" s="177">
        <v>43483</v>
      </c>
      <c r="B802" s="233" t="s">
        <v>143</v>
      </c>
      <c r="C802" s="176" t="s">
        <v>123</v>
      </c>
      <c r="D802" s="176" t="s">
        <v>134</v>
      </c>
      <c r="E802" s="177">
        <v>0.43386999999999998</v>
      </c>
      <c r="F802" s="107">
        <f>IF(C802="MAT.",VLOOKUP(A802,INSUMOS_AUX!A:F,6,0),0)</f>
        <v>1.43</v>
      </c>
      <c r="G802" s="106">
        <f>IF(C802="M.O.",VLOOKUP(A802,INSUMOS_AUX!A:F,6,0),0)</f>
        <v>0</v>
      </c>
    </row>
    <row r="803" spans="1:7" ht="21">
      <c r="A803" s="177">
        <v>43488</v>
      </c>
      <c r="B803" s="233" t="s">
        <v>144</v>
      </c>
      <c r="C803" s="176" t="s">
        <v>123</v>
      </c>
      <c r="D803" s="176" t="s">
        <v>134</v>
      </c>
      <c r="E803" s="177">
        <v>2.349E-3</v>
      </c>
      <c r="F803" s="107">
        <f>IF(C803="MAT.",VLOOKUP(A803,INSUMOS_AUX!A:F,6,0),0)</f>
        <v>0.89</v>
      </c>
      <c r="G803" s="106">
        <f>IF(C803="M.O.",VLOOKUP(A803,INSUMOS_AUX!A:F,6,0),0)</f>
        <v>0</v>
      </c>
    </row>
    <row r="804" spans="1:7">
      <c r="A804" s="177">
        <v>6117</v>
      </c>
      <c r="B804" s="233" t="s">
        <v>501</v>
      </c>
      <c r="C804" s="176" t="s">
        <v>124</v>
      </c>
      <c r="D804" s="176" t="s">
        <v>134</v>
      </c>
      <c r="E804" s="177">
        <v>6.8430341000000006E-2</v>
      </c>
      <c r="F804" s="107">
        <f>IF(C804="MAT.",VLOOKUP(A804,INSUMOS_AUX!A:F,6,0),0)</f>
        <v>0</v>
      </c>
      <c r="G804" s="106">
        <f>IF(C804="M.O.",VLOOKUP(A804,INSUMOS_AUX!A:F,6,0),0)</f>
        <v>14.73</v>
      </c>
    </row>
    <row r="805" spans="1:7">
      <c r="A805" s="182"/>
      <c r="B805" s="230"/>
      <c r="C805" s="183"/>
      <c r="D805" s="183"/>
      <c r="E805" s="183"/>
      <c r="F805" s="183"/>
      <c r="G805" s="183"/>
    </row>
    <row r="806" spans="1:7" ht="31.5">
      <c r="A806" s="179" t="s">
        <v>748</v>
      </c>
      <c r="B806" s="232" t="s">
        <v>564</v>
      </c>
      <c r="C806" s="180" t="s">
        <v>46</v>
      </c>
      <c r="D806" s="180" t="s">
        <v>63</v>
      </c>
      <c r="E806" s="181">
        <v>416</v>
      </c>
      <c r="F806" s="181">
        <f t="shared" ref="F806:G806" si="56">SUMPRODUCT($E807:$E817,F807:F817)</f>
        <v>10.674458</v>
      </c>
      <c r="G806" s="181">
        <f t="shared" si="56"/>
        <v>3.56636533566</v>
      </c>
    </row>
    <row r="807" spans="1:7" ht="21">
      <c r="A807" s="177">
        <v>37370</v>
      </c>
      <c r="B807" s="233" t="s">
        <v>494</v>
      </c>
      <c r="C807" s="176" t="s">
        <v>123</v>
      </c>
      <c r="D807" s="176" t="s">
        <v>134</v>
      </c>
      <c r="E807" s="177">
        <v>0.1648</v>
      </c>
      <c r="F807" s="107">
        <f>IF(C807="MAT.",VLOOKUP(A807,INSUMOS_AUX!A:F,6,0),0)</f>
        <v>3.32</v>
      </c>
      <c r="G807" s="106">
        <f>IF(C807="M.O.",VLOOKUP(A807,INSUMOS_AUX!A:F,6,0),0)</f>
        <v>0</v>
      </c>
    </row>
    <row r="808" spans="1:7" ht="21">
      <c r="A808" s="177">
        <v>37371</v>
      </c>
      <c r="B808" s="233" t="s">
        <v>495</v>
      </c>
      <c r="C808" s="176" t="s">
        <v>123</v>
      </c>
      <c r="D808" s="176" t="s">
        <v>134</v>
      </c>
      <c r="E808" s="177">
        <v>0.1648</v>
      </c>
      <c r="F808" s="107">
        <f>IF(C808="MAT.",VLOOKUP(A808,INSUMOS_AUX!A:F,6,0),0)</f>
        <v>0.59</v>
      </c>
      <c r="G808" s="106">
        <f>IF(C808="M.O.",VLOOKUP(A808,INSUMOS_AUX!A:F,6,0),0)</f>
        <v>0</v>
      </c>
    </row>
    <row r="809" spans="1:7" ht="21">
      <c r="A809" s="177">
        <v>37372</v>
      </c>
      <c r="B809" s="233" t="s">
        <v>496</v>
      </c>
      <c r="C809" s="176" t="s">
        <v>123</v>
      </c>
      <c r="D809" s="176" t="s">
        <v>134</v>
      </c>
      <c r="E809" s="177">
        <v>0.1648</v>
      </c>
      <c r="F809" s="107">
        <f>IF(C809="MAT.",VLOOKUP(A809,INSUMOS_AUX!A:F,6,0),0)</f>
        <v>1.43</v>
      </c>
      <c r="G809" s="106">
        <f>IF(C809="M.O.",VLOOKUP(A809,INSUMOS_AUX!A:F,6,0),0)</f>
        <v>0</v>
      </c>
    </row>
    <row r="810" spans="1:7" ht="21">
      <c r="A810" s="177">
        <v>37373</v>
      </c>
      <c r="B810" s="233" t="s">
        <v>497</v>
      </c>
      <c r="C810" s="176" t="s">
        <v>123</v>
      </c>
      <c r="D810" s="176" t="s">
        <v>134</v>
      </c>
      <c r="E810" s="177">
        <v>0.1648</v>
      </c>
      <c r="F810" s="107">
        <f>IF(C810="MAT.",VLOOKUP(A810,INSUMOS_AUX!A:F,6,0),0)</f>
        <v>0.08</v>
      </c>
      <c r="G810" s="106">
        <f>IF(C810="M.O.",VLOOKUP(A810,INSUMOS_AUX!A:F,6,0),0)</f>
        <v>0</v>
      </c>
    </row>
    <row r="811" spans="1:7">
      <c r="A811" s="177">
        <v>378</v>
      </c>
      <c r="B811" s="233" t="s">
        <v>1252</v>
      </c>
      <c r="C811" s="176" t="s">
        <v>124</v>
      </c>
      <c r="D811" s="176" t="s">
        <v>134</v>
      </c>
      <c r="E811" s="177">
        <v>0.14333521799999999</v>
      </c>
      <c r="F811" s="107">
        <f>IF(C811="MAT.",VLOOKUP(A811,INSUMOS_AUX!A:F,6,0),0)</f>
        <v>0</v>
      </c>
      <c r="G811" s="106">
        <f>IF(C811="M.O.",VLOOKUP(A811,INSUMOS_AUX!A:F,6,0),0)</f>
        <v>22.48</v>
      </c>
    </row>
    <row r="812" spans="1:7" ht="31.5">
      <c r="A812" s="177">
        <v>39017</v>
      </c>
      <c r="B812" s="233" t="s">
        <v>1253</v>
      </c>
      <c r="C812" s="176" t="s">
        <v>123</v>
      </c>
      <c r="D812" s="176" t="s">
        <v>23</v>
      </c>
      <c r="E812" s="177">
        <v>2.1179999999999999</v>
      </c>
      <c r="F812" s="107">
        <f>IF(C812="MAT.",VLOOKUP(A812,INSUMOS_AUX!A:F,6,0),0)</f>
        <v>0.22</v>
      </c>
      <c r="G812" s="106">
        <f>IF(C812="M.O.",VLOOKUP(A812,INSUMOS_AUX!A:F,6,0),0)</f>
        <v>0</v>
      </c>
    </row>
    <row r="813" spans="1:7">
      <c r="A813" s="177">
        <v>43059</v>
      </c>
      <c r="B813" s="233" t="s">
        <v>1264</v>
      </c>
      <c r="C813" s="176" t="s">
        <v>123</v>
      </c>
      <c r="D813" s="176" t="s">
        <v>63</v>
      </c>
      <c r="E813" s="177">
        <v>1.07</v>
      </c>
      <c r="F813" s="107">
        <f>IF(C813="MAT.",VLOOKUP(A813,INSUMOS_AUX!A:F,6,0),0)</f>
        <v>7.78</v>
      </c>
      <c r="G813" s="106">
        <f>IF(C813="M.O.",VLOOKUP(A813,INSUMOS_AUX!A:F,6,0),0)</f>
        <v>0</v>
      </c>
    </row>
    <row r="814" spans="1:7" ht="21">
      <c r="A814" s="177">
        <v>43132</v>
      </c>
      <c r="B814" s="233" t="s">
        <v>1254</v>
      </c>
      <c r="C814" s="176" t="s">
        <v>123</v>
      </c>
      <c r="D814" s="176" t="s">
        <v>63</v>
      </c>
      <c r="E814" s="177">
        <v>2.5000000000000001E-2</v>
      </c>
      <c r="F814" s="107">
        <f>IF(C814="MAT.",VLOOKUP(A814,INSUMOS_AUX!A:F,6,0),0)</f>
        <v>25.85</v>
      </c>
      <c r="G814" s="106">
        <f>IF(C814="M.O.",VLOOKUP(A814,INSUMOS_AUX!A:F,6,0),0)</f>
        <v>0</v>
      </c>
    </row>
    <row r="815" spans="1:7" ht="21">
      <c r="A815" s="177">
        <v>43465</v>
      </c>
      <c r="B815" s="233" t="s">
        <v>151</v>
      </c>
      <c r="C815" s="176" t="s">
        <v>123</v>
      </c>
      <c r="D815" s="176" t="s">
        <v>134</v>
      </c>
      <c r="E815" s="177">
        <v>0.1648</v>
      </c>
      <c r="F815" s="107">
        <f>IF(C815="MAT.",VLOOKUP(A815,INSUMOS_AUX!A:F,6,0),0)</f>
        <v>0.78</v>
      </c>
      <c r="G815" s="106">
        <f>IF(C815="M.O.",VLOOKUP(A815,INSUMOS_AUX!A:F,6,0),0)</f>
        <v>0</v>
      </c>
    </row>
    <row r="816" spans="1:7" ht="21">
      <c r="A816" s="177">
        <v>43489</v>
      </c>
      <c r="B816" s="233" t="s">
        <v>152</v>
      </c>
      <c r="C816" s="176" t="s">
        <v>123</v>
      </c>
      <c r="D816" s="176" t="s">
        <v>134</v>
      </c>
      <c r="E816" s="177">
        <v>0.1648</v>
      </c>
      <c r="F816" s="107">
        <f>IF(C816="MAT.",VLOOKUP(A816,INSUMOS_AUX!A:F,6,0),0)</f>
        <v>1.31</v>
      </c>
      <c r="G816" s="106">
        <f>IF(C816="M.O.",VLOOKUP(A816,INSUMOS_AUX!A:F,6,0),0)</f>
        <v>0</v>
      </c>
    </row>
    <row r="817" spans="1:7">
      <c r="A817" s="177">
        <v>6114</v>
      </c>
      <c r="B817" s="233" t="s">
        <v>1255</v>
      </c>
      <c r="C817" s="176" t="s">
        <v>124</v>
      </c>
      <c r="D817" s="176" t="s">
        <v>134</v>
      </c>
      <c r="E817" s="177">
        <v>2.3366574000000001E-2</v>
      </c>
      <c r="F817" s="107">
        <f>IF(C817="MAT.",VLOOKUP(A817,INSUMOS_AUX!A:F,6,0),0)</f>
        <v>0</v>
      </c>
      <c r="G817" s="106">
        <f>IF(C817="M.O.",VLOOKUP(A817,INSUMOS_AUX!A:F,6,0),0)</f>
        <v>14.73</v>
      </c>
    </row>
    <row r="818" spans="1:7">
      <c r="A818" s="182"/>
      <c r="B818" s="230"/>
      <c r="C818" s="183"/>
      <c r="D818" s="183"/>
      <c r="E818" s="183"/>
      <c r="F818" s="183"/>
      <c r="G818" s="183"/>
    </row>
    <row r="819" spans="1:7" ht="31.5">
      <c r="A819" s="179" t="s">
        <v>749</v>
      </c>
      <c r="B819" s="232" t="s">
        <v>565</v>
      </c>
      <c r="C819" s="180" t="s">
        <v>46</v>
      </c>
      <c r="D819" s="180" t="s">
        <v>63</v>
      </c>
      <c r="E819" s="181">
        <v>769</v>
      </c>
      <c r="F819" s="181">
        <f t="shared" ref="F819:G819" si="57">SUMPRODUCT($E820:$E830,F820:F830)</f>
        <v>11.009466000000002</v>
      </c>
      <c r="G819" s="181">
        <f t="shared" si="57"/>
        <v>2.28447508602</v>
      </c>
    </row>
    <row r="820" spans="1:7">
      <c r="A820" s="177">
        <v>32</v>
      </c>
      <c r="B820" s="233" t="s">
        <v>1251</v>
      </c>
      <c r="C820" s="176" t="s">
        <v>123</v>
      </c>
      <c r="D820" s="176" t="s">
        <v>63</v>
      </c>
      <c r="E820" s="177">
        <v>1.07</v>
      </c>
      <c r="F820" s="107">
        <f>IF(C820="MAT.",VLOOKUP(A820,INSUMOS_AUX!A:F,6,0),0)</f>
        <v>8.67</v>
      </c>
      <c r="G820" s="106">
        <f>IF(C820="M.O.",VLOOKUP(A820,INSUMOS_AUX!A:F,6,0),0)</f>
        <v>0</v>
      </c>
    </row>
    <row r="821" spans="1:7" ht="21">
      <c r="A821" s="177">
        <v>37370</v>
      </c>
      <c r="B821" s="233" t="s">
        <v>494</v>
      </c>
      <c r="C821" s="176" t="s">
        <v>123</v>
      </c>
      <c r="D821" s="176" t="s">
        <v>134</v>
      </c>
      <c r="E821" s="177">
        <v>0.1056</v>
      </c>
      <c r="F821" s="107">
        <f>IF(C821="MAT.",VLOOKUP(A821,INSUMOS_AUX!A:F,6,0),0)</f>
        <v>3.32</v>
      </c>
      <c r="G821" s="106">
        <f>IF(C821="M.O.",VLOOKUP(A821,INSUMOS_AUX!A:F,6,0),0)</f>
        <v>0</v>
      </c>
    </row>
    <row r="822" spans="1:7" ht="21">
      <c r="A822" s="177">
        <v>37371</v>
      </c>
      <c r="B822" s="233" t="s">
        <v>495</v>
      </c>
      <c r="C822" s="176" t="s">
        <v>123</v>
      </c>
      <c r="D822" s="176" t="s">
        <v>134</v>
      </c>
      <c r="E822" s="177">
        <v>0.1056</v>
      </c>
      <c r="F822" s="107">
        <f>IF(C822="MAT.",VLOOKUP(A822,INSUMOS_AUX!A:F,6,0),0)</f>
        <v>0.59</v>
      </c>
      <c r="G822" s="106">
        <f>IF(C822="M.O.",VLOOKUP(A822,INSUMOS_AUX!A:F,6,0),0)</f>
        <v>0</v>
      </c>
    </row>
    <row r="823" spans="1:7" ht="21">
      <c r="A823" s="177">
        <v>37372</v>
      </c>
      <c r="B823" s="233" t="s">
        <v>496</v>
      </c>
      <c r="C823" s="176" t="s">
        <v>123</v>
      </c>
      <c r="D823" s="176" t="s">
        <v>134</v>
      </c>
      <c r="E823" s="177">
        <v>0.1056</v>
      </c>
      <c r="F823" s="107">
        <f>IF(C823="MAT.",VLOOKUP(A823,INSUMOS_AUX!A:F,6,0),0)</f>
        <v>1.43</v>
      </c>
      <c r="G823" s="106">
        <f>IF(C823="M.O.",VLOOKUP(A823,INSUMOS_AUX!A:F,6,0),0)</f>
        <v>0</v>
      </c>
    </row>
    <row r="824" spans="1:7" ht="21">
      <c r="A824" s="177">
        <v>37373</v>
      </c>
      <c r="B824" s="233" t="s">
        <v>497</v>
      </c>
      <c r="C824" s="176" t="s">
        <v>123</v>
      </c>
      <c r="D824" s="176" t="s">
        <v>134</v>
      </c>
      <c r="E824" s="177">
        <v>0.1056</v>
      </c>
      <c r="F824" s="107">
        <f>IF(C824="MAT.",VLOOKUP(A824,INSUMOS_AUX!A:F,6,0),0)</f>
        <v>0.08</v>
      </c>
      <c r="G824" s="106">
        <f>IF(C824="M.O.",VLOOKUP(A824,INSUMOS_AUX!A:F,6,0),0)</f>
        <v>0</v>
      </c>
    </row>
    <row r="825" spans="1:7">
      <c r="A825" s="177">
        <v>378</v>
      </c>
      <c r="B825" s="233" t="s">
        <v>1252</v>
      </c>
      <c r="C825" s="176" t="s">
        <v>124</v>
      </c>
      <c r="D825" s="176" t="s">
        <v>134</v>
      </c>
      <c r="E825" s="177">
        <v>9.1746677999999998E-2</v>
      </c>
      <c r="F825" s="107">
        <f>IF(C825="MAT.",VLOOKUP(A825,INSUMOS_AUX!A:F,6,0),0)</f>
        <v>0</v>
      </c>
      <c r="G825" s="106">
        <f>IF(C825="M.O.",VLOOKUP(A825,INSUMOS_AUX!A:F,6,0),0)</f>
        <v>22.48</v>
      </c>
    </row>
    <row r="826" spans="1:7" ht="31.5">
      <c r="A826" s="177">
        <v>39017</v>
      </c>
      <c r="B826" s="233" t="s">
        <v>1253</v>
      </c>
      <c r="C826" s="176" t="s">
        <v>123</v>
      </c>
      <c r="D826" s="176" t="s">
        <v>23</v>
      </c>
      <c r="E826" s="177">
        <v>1.333</v>
      </c>
      <c r="F826" s="107">
        <f>IF(C826="MAT.",VLOOKUP(A826,INSUMOS_AUX!A:F,6,0),0)</f>
        <v>0.22</v>
      </c>
      <c r="G826" s="106">
        <f>IF(C826="M.O.",VLOOKUP(A826,INSUMOS_AUX!A:F,6,0),0)</f>
        <v>0</v>
      </c>
    </row>
    <row r="827" spans="1:7" ht="21">
      <c r="A827" s="177">
        <v>43132</v>
      </c>
      <c r="B827" s="233" t="s">
        <v>1254</v>
      </c>
      <c r="C827" s="176" t="s">
        <v>123</v>
      </c>
      <c r="D827" s="176" t="s">
        <v>63</v>
      </c>
      <c r="E827" s="177">
        <v>2.5000000000000001E-2</v>
      </c>
      <c r="F827" s="107">
        <f>IF(C827="MAT.",VLOOKUP(A827,INSUMOS_AUX!A:F,6,0),0)</f>
        <v>25.85</v>
      </c>
      <c r="G827" s="106">
        <f>IF(C827="M.O.",VLOOKUP(A827,INSUMOS_AUX!A:F,6,0),0)</f>
        <v>0</v>
      </c>
    </row>
    <row r="828" spans="1:7" ht="21">
      <c r="A828" s="177">
        <v>43465</v>
      </c>
      <c r="B828" s="233" t="s">
        <v>151</v>
      </c>
      <c r="C828" s="176" t="s">
        <v>123</v>
      </c>
      <c r="D828" s="176" t="s">
        <v>134</v>
      </c>
      <c r="E828" s="177">
        <v>0.1056</v>
      </c>
      <c r="F828" s="107">
        <f>IF(C828="MAT.",VLOOKUP(A828,INSUMOS_AUX!A:F,6,0),0)</f>
        <v>0.78</v>
      </c>
      <c r="G828" s="106">
        <f>IF(C828="M.O.",VLOOKUP(A828,INSUMOS_AUX!A:F,6,0),0)</f>
        <v>0</v>
      </c>
    </row>
    <row r="829" spans="1:7" ht="21">
      <c r="A829" s="177">
        <v>43489</v>
      </c>
      <c r="B829" s="233" t="s">
        <v>152</v>
      </c>
      <c r="C829" s="176" t="s">
        <v>123</v>
      </c>
      <c r="D829" s="176" t="s">
        <v>134</v>
      </c>
      <c r="E829" s="177">
        <v>0.1056</v>
      </c>
      <c r="F829" s="107">
        <f>IF(C829="MAT.",VLOOKUP(A829,INSUMOS_AUX!A:F,6,0),0)</f>
        <v>1.31</v>
      </c>
      <c r="G829" s="106">
        <f>IF(C829="M.O.",VLOOKUP(A829,INSUMOS_AUX!A:F,6,0),0)</f>
        <v>0</v>
      </c>
    </row>
    <row r="830" spans="1:7">
      <c r="A830" s="177">
        <v>6114</v>
      </c>
      <c r="B830" s="233" t="s">
        <v>1255</v>
      </c>
      <c r="C830" s="176" t="s">
        <v>124</v>
      </c>
      <c r="D830" s="176" t="s">
        <v>134</v>
      </c>
      <c r="E830" s="177">
        <v>1.5071945999999999E-2</v>
      </c>
      <c r="F830" s="107">
        <f>IF(C830="MAT.",VLOOKUP(A830,INSUMOS_AUX!A:F,6,0),0)</f>
        <v>0</v>
      </c>
      <c r="G830" s="106">
        <f>IF(C830="M.O.",VLOOKUP(A830,INSUMOS_AUX!A:F,6,0),0)</f>
        <v>14.73</v>
      </c>
    </row>
    <row r="831" spans="1:7">
      <c r="A831" s="182"/>
      <c r="B831" s="230"/>
      <c r="C831" s="183"/>
      <c r="D831" s="183"/>
      <c r="E831" s="183"/>
      <c r="F831" s="183"/>
      <c r="G831" s="183"/>
    </row>
    <row r="832" spans="1:7" ht="31.5">
      <c r="A832" s="179" t="s">
        <v>750</v>
      </c>
      <c r="B832" s="232" t="s">
        <v>566</v>
      </c>
      <c r="C832" s="180" t="s">
        <v>46</v>
      </c>
      <c r="D832" s="180" t="s">
        <v>63</v>
      </c>
      <c r="E832" s="181">
        <v>291</v>
      </c>
      <c r="F832" s="181">
        <f t="shared" ref="F832:G832" si="58">SUMPRODUCT($E833:$E843,F833:F843)</f>
        <v>10.979017000000001</v>
      </c>
      <c r="G832" s="181">
        <f t="shared" si="58"/>
        <v>1.4218570394400001</v>
      </c>
    </row>
    <row r="833" spans="1:7">
      <c r="A833" s="177">
        <v>33</v>
      </c>
      <c r="B833" s="233" t="s">
        <v>1256</v>
      </c>
      <c r="C833" s="176" t="s">
        <v>123</v>
      </c>
      <c r="D833" s="176" t="s">
        <v>63</v>
      </c>
      <c r="E833" s="177">
        <v>1.1100000000000001</v>
      </c>
      <c r="F833" s="107">
        <f>IF(C833="MAT.",VLOOKUP(A833,INSUMOS_AUX!A:F,6,0),0)</f>
        <v>8.7200000000000006</v>
      </c>
      <c r="G833" s="106">
        <f>IF(C833="M.O.",VLOOKUP(A833,INSUMOS_AUX!A:F,6,0),0)</f>
        <v>0</v>
      </c>
    </row>
    <row r="834" spans="1:7" ht="21">
      <c r="A834" s="177">
        <v>37370</v>
      </c>
      <c r="B834" s="233" t="s">
        <v>494</v>
      </c>
      <c r="C834" s="176" t="s">
        <v>123</v>
      </c>
      <c r="D834" s="176" t="s">
        <v>134</v>
      </c>
      <c r="E834" s="177">
        <v>6.5699999999999995E-2</v>
      </c>
      <c r="F834" s="107">
        <f>IF(C834="MAT.",VLOOKUP(A834,INSUMOS_AUX!A:F,6,0),0)</f>
        <v>3.32</v>
      </c>
      <c r="G834" s="106">
        <f>IF(C834="M.O.",VLOOKUP(A834,INSUMOS_AUX!A:F,6,0),0)</f>
        <v>0</v>
      </c>
    </row>
    <row r="835" spans="1:7" ht="21">
      <c r="A835" s="177">
        <v>37371</v>
      </c>
      <c r="B835" s="233" t="s">
        <v>495</v>
      </c>
      <c r="C835" s="176" t="s">
        <v>123</v>
      </c>
      <c r="D835" s="176" t="s">
        <v>134</v>
      </c>
      <c r="E835" s="177">
        <v>6.5699999999999995E-2</v>
      </c>
      <c r="F835" s="107">
        <f>IF(C835="MAT.",VLOOKUP(A835,INSUMOS_AUX!A:F,6,0),0)</f>
        <v>0.59</v>
      </c>
      <c r="G835" s="106">
        <f>IF(C835="M.O.",VLOOKUP(A835,INSUMOS_AUX!A:F,6,0),0)</f>
        <v>0</v>
      </c>
    </row>
    <row r="836" spans="1:7" ht="21">
      <c r="A836" s="177">
        <v>37372</v>
      </c>
      <c r="B836" s="233" t="s">
        <v>496</v>
      </c>
      <c r="C836" s="176" t="s">
        <v>123</v>
      </c>
      <c r="D836" s="176" t="s">
        <v>134</v>
      </c>
      <c r="E836" s="177">
        <v>6.5699999999999995E-2</v>
      </c>
      <c r="F836" s="107">
        <f>IF(C836="MAT.",VLOOKUP(A836,INSUMOS_AUX!A:F,6,0),0)</f>
        <v>1.43</v>
      </c>
      <c r="G836" s="106">
        <f>IF(C836="M.O.",VLOOKUP(A836,INSUMOS_AUX!A:F,6,0),0)</f>
        <v>0</v>
      </c>
    </row>
    <row r="837" spans="1:7" ht="21">
      <c r="A837" s="177">
        <v>37373</v>
      </c>
      <c r="B837" s="233" t="s">
        <v>497</v>
      </c>
      <c r="C837" s="176" t="s">
        <v>123</v>
      </c>
      <c r="D837" s="176" t="s">
        <v>134</v>
      </c>
      <c r="E837" s="177">
        <v>6.5699999999999995E-2</v>
      </c>
      <c r="F837" s="107">
        <f>IF(C837="MAT.",VLOOKUP(A837,INSUMOS_AUX!A:F,6,0),0)</f>
        <v>0.08</v>
      </c>
      <c r="G837" s="106">
        <f>IF(C837="M.O.",VLOOKUP(A837,INSUMOS_AUX!A:F,6,0),0)</f>
        <v>0</v>
      </c>
    </row>
    <row r="838" spans="1:7">
      <c r="A838" s="177">
        <v>378</v>
      </c>
      <c r="B838" s="233" t="s">
        <v>1252</v>
      </c>
      <c r="C838" s="176" t="s">
        <v>124</v>
      </c>
      <c r="D838" s="176" t="s">
        <v>134</v>
      </c>
      <c r="E838" s="177">
        <v>5.7152010000000003E-2</v>
      </c>
      <c r="F838" s="107">
        <f>IF(C838="MAT.",VLOOKUP(A838,INSUMOS_AUX!A:F,6,0),0)</f>
        <v>0</v>
      </c>
      <c r="G838" s="106">
        <f>IF(C838="M.O.",VLOOKUP(A838,INSUMOS_AUX!A:F,6,0),0)</f>
        <v>22.48</v>
      </c>
    </row>
    <row r="839" spans="1:7" ht="31.5">
      <c r="A839" s="177">
        <v>39017</v>
      </c>
      <c r="B839" s="233" t="s">
        <v>1253</v>
      </c>
      <c r="C839" s="176" t="s">
        <v>123</v>
      </c>
      <c r="D839" s="176" t="s">
        <v>23</v>
      </c>
      <c r="E839" s="177">
        <v>0.72799999999999998</v>
      </c>
      <c r="F839" s="107">
        <f>IF(C839="MAT.",VLOOKUP(A839,INSUMOS_AUX!A:F,6,0),0)</f>
        <v>0.22</v>
      </c>
      <c r="G839" s="106">
        <f>IF(C839="M.O.",VLOOKUP(A839,INSUMOS_AUX!A:F,6,0),0)</f>
        <v>0</v>
      </c>
    </row>
    <row r="840" spans="1:7" ht="21">
      <c r="A840" s="177">
        <v>43132</v>
      </c>
      <c r="B840" s="233" t="s">
        <v>1254</v>
      </c>
      <c r="C840" s="176" t="s">
        <v>123</v>
      </c>
      <c r="D840" s="176" t="s">
        <v>63</v>
      </c>
      <c r="E840" s="177">
        <v>2.5000000000000001E-2</v>
      </c>
      <c r="F840" s="107">
        <f>IF(C840="MAT.",VLOOKUP(A840,INSUMOS_AUX!A:F,6,0),0)</f>
        <v>25.85</v>
      </c>
      <c r="G840" s="106">
        <f>IF(C840="M.O.",VLOOKUP(A840,INSUMOS_AUX!A:F,6,0),0)</f>
        <v>0</v>
      </c>
    </row>
    <row r="841" spans="1:7" ht="21">
      <c r="A841" s="177">
        <v>43465</v>
      </c>
      <c r="B841" s="233" t="s">
        <v>151</v>
      </c>
      <c r="C841" s="176" t="s">
        <v>123</v>
      </c>
      <c r="D841" s="176" t="s">
        <v>134</v>
      </c>
      <c r="E841" s="177">
        <v>6.5699999999999995E-2</v>
      </c>
      <c r="F841" s="107">
        <f>IF(C841="MAT.",VLOOKUP(A841,INSUMOS_AUX!A:F,6,0),0)</f>
        <v>0.78</v>
      </c>
      <c r="G841" s="106">
        <f>IF(C841="M.O.",VLOOKUP(A841,INSUMOS_AUX!A:F,6,0),0)</f>
        <v>0</v>
      </c>
    </row>
    <row r="842" spans="1:7" ht="21">
      <c r="A842" s="177">
        <v>43489</v>
      </c>
      <c r="B842" s="233" t="s">
        <v>152</v>
      </c>
      <c r="C842" s="176" t="s">
        <v>123</v>
      </c>
      <c r="D842" s="176" t="s">
        <v>134</v>
      </c>
      <c r="E842" s="177">
        <v>6.5699999999999995E-2</v>
      </c>
      <c r="F842" s="107">
        <f>IF(C842="MAT.",VLOOKUP(A842,INSUMOS_AUX!A:F,6,0),0)</f>
        <v>1.31</v>
      </c>
      <c r="G842" s="106">
        <f>IF(C842="M.O.",VLOOKUP(A842,INSUMOS_AUX!A:F,6,0),0)</f>
        <v>0</v>
      </c>
    </row>
    <row r="843" spans="1:7">
      <c r="A843" s="177">
        <v>6114</v>
      </c>
      <c r="B843" s="233" t="s">
        <v>1255</v>
      </c>
      <c r="C843" s="176" t="s">
        <v>124</v>
      </c>
      <c r="D843" s="176" t="s">
        <v>134</v>
      </c>
      <c r="E843" s="177">
        <v>9.3061680000000001E-3</v>
      </c>
      <c r="F843" s="107">
        <f>IF(C843="MAT.",VLOOKUP(A843,INSUMOS_AUX!A:F,6,0),0)</f>
        <v>0</v>
      </c>
      <c r="G843" s="106">
        <f>IF(C843="M.O.",VLOOKUP(A843,INSUMOS_AUX!A:F,6,0),0)</f>
        <v>14.73</v>
      </c>
    </row>
    <row r="844" spans="1:7">
      <c r="A844" s="182"/>
      <c r="B844" s="230"/>
      <c r="C844" s="183"/>
      <c r="D844" s="183"/>
      <c r="E844" s="183"/>
      <c r="F844" s="183"/>
      <c r="G844" s="183"/>
    </row>
    <row r="845" spans="1:7" ht="31.5">
      <c r="A845" s="179" t="s">
        <v>751</v>
      </c>
      <c r="B845" s="232" t="s">
        <v>567</v>
      </c>
      <c r="C845" s="180" t="s">
        <v>46</v>
      </c>
      <c r="D845" s="180" t="s">
        <v>63</v>
      </c>
      <c r="E845" s="181">
        <v>382</v>
      </c>
      <c r="F845" s="181">
        <f t="shared" ref="F845:G845" si="59">SUMPRODUCT($E846:$E856,F846:F856)</f>
        <v>10.151643000000004</v>
      </c>
      <c r="G845" s="181">
        <f t="shared" si="59"/>
        <v>0.87249775775999994</v>
      </c>
    </row>
    <row r="846" spans="1:7">
      <c r="A846" s="177">
        <v>34</v>
      </c>
      <c r="B846" s="233" t="s">
        <v>1263</v>
      </c>
      <c r="C846" s="176" t="s">
        <v>123</v>
      </c>
      <c r="D846" s="176" t="s">
        <v>63</v>
      </c>
      <c r="E846" s="177">
        <v>1.1100000000000001</v>
      </c>
      <c r="F846" s="107">
        <f>IF(C846="MAT.",VLOOKUP(A846,INSUMOS_AUX!A:F,6,0),0)</f>
        <v>8.2200000000000006</v>
      </c>
      <c r="G846" s="106">
        <f>IF(C846="M.O.",VLOOKUP(A846,INSUMOS_AUX!A:F,6,0),0)</f>
        <v>0</v>
      </c>
    </row>
    <row r="847" spans="1:7" ht="21">
      <c r="A847" s="177">
        <v>37370</v>
      </c>
      <c r="B847" s="233" t="s">
        <v>494</v>
      </c>
      <c r="C847" s="176" t="s">
        <v>123</v>
      </c>
      <c r="D847" s="176" t="s">
        <v>134</v>
      </c>
      <c r="E847" s="177">
        <v>4.0300000000000002E-2</v>
      </c>
      <c r="F847" s="107">
        <f>IF(C847="MAT.",VLOOKUP(A847,INSUMOS_AUX!A:F,6,0),0)</f>
        <v>3.32</v>
      </c>
      <c r="G847" s="106">
        <f>IF(C847="M.O.",VLOOKUP(A847,INSUMOS_AUX!A:F,6,0),0)</f>
        <v>0</v>
      </c>
    </row>
    <row r="848" spans="1:7" ht="21">
      <c r="A848" s="177">
        <v>37371</v>
      </c>
      <c r="B848" s="233" t="s">
        <v>495</v>
      </c>
      <c r="C848" s="176" t="s">
        <v>123</v>
      </c>
      <c r="D848" s="176" t="s">
        <v>134</v>
      </c>
      <c r="E848" s="177">
        <v>4.0300000000000002E-2</v>
      </c>
      <c r="F848" s="107">
        <f>IF(C848="MAT.",VLOOKUP(A848,INSUMOS_AUX!A:F,6,0),0)</f>
        <v>0.59</v>
      </c>
      <c r="G848" s="106">
        <f>IF(C848="M.O.",VLOOKUP(A848,INSUMOS_AUX!A:F,6,0),0)</f>
        <v>0</v>
      </c>
    </row>
    <row r="849" spans="1:7" ht="21">
      <c r="A849" s="177">
        <v>37372</v>
      </c>
      <c r="B849" s="233" t="s">
        <v>496</v>
      </c>
      <c r="C849" s="176" t="s">
        <v>123</v>
      </c>
      <c r="D849" s="176" t="s">
        <v>134</v>
      </c>
      <c r="E849" s="177">
        <v>4.0300000000000002E-2</v>
      </c>
      <c r="F849" s="107">
        <f>IF(C849="MAT.",VLOOKUP(A849,INSUMOS_AUX!A:F,6,0),0)</f>
        <v>1.43</v>
      </c>
      <c r="G849" s="106">
        <f>IF(C849="M.O.",VLOOKUP(A849,INSUMOS_AUX!A:F,6,0),0)</f>
        <v>0</v>
      </c>
    </row>
    <row r="850" spans="1:7" ht="21">
      <c r="A850" s="177">
        <v>37373</v>
      </c>
      <c r="B850" s="233" t="s">
        <v>497</v>
      </c>
      <c r="C850" s="176" t="s">
        <v>123</v>
      </c>
      <c r="D850" s="176" t="s">
        <v>134</v>
      </c>
      <c r="E850" s="177">
        <v>4.0300000000000002E-2</v>
      </c>
      <c r="F850" s="107">
        <f>IF(C850="MAT.",VLOOKUP(A850,INSUMOS_AUX!A:F,6,0),0)</f>
        <v>0.08</v>
      </c>
      <c r="G850" s="106">
        <f>IF(C850="M.O.",VLOOKUP(A850,INSUMOS_AUX!A:F,6,0),0)</f>
        <v>0</v>
      </c>
    </row>
    <row r="851" spans="1:7">
      <c r="A851" s="177">
        <v>378</v>
      </c>
      <c r="B851" s="233" t="s">
        <v>1252</v>
      </c>
      <c r="C851" s="176" t="s">
        <v>124</v>
      </c>
      <c r="D851" s="176" t="s">
        <v>134</v>
      </c>
      <c r="E851" s="177">
        <v>3.5100437999999998E-2</v>
      </c>
      <c r="F851" s="107">
        <f>IF(C851="MAT.",VLOOKUP(A851,INSUMOS_AUX!A:F,6,0),0)</f>
        <v>0</v>
      </c>
      <c r="G851" s="106">
        <f>IF(C851="M.O.",VLOOKUP(A851,INSUMOS_AUX!A:F,6,0),0)</f>
        <v>22.48</v>
      </c>
    </row>
    <row r="852" spans="1:7" ht="31.5">
      <c r="A852" s="177">
        <v>39017</v>
      </c>
      <c r="B852" s="233" t="s">
        <v>1253</v>
      </c>
      <c r="C852" s="176" t="s">
        <v>123</v>
      </c>
      <c r="D852" s="176" t="s">
        <v>23</v>
      </c>
      <c r="E852" s="177">
        <v>0.35699999999999998</v>
      </c>
      <c r="F852" s="107">
        <f>IF(C852="MAT.",VLOOKUP(A852,INSUMOS_AUX!A:F,6,0),0)</f>
        <v>0.22</v>
      </c>
      <c r="G852" s="106">
        <f>IF(C852="M.O.",VLOOKUP(A852,INSUMOS_AUX!A:F,6,0),0)</f>
        <v>0</v>
      </c>
    </row>
    <row r="853" spans="1:7" ht="21">
      <c r="A853" s="177">
        <v>43132</v>
      </c>
      <c r="B853" s="233" t="s">
        <v>1254</v>
      </c>
      <c r="C853" s="176" t="s">
        <v>123</v>
      </c>
      <c r="D853" s="176" t="s">
        <v>63</v>
      </c>
      <c r="E853" s="177">
        <v>2.5000000000000001E-2</v>
      </c>
      <c r="F853" s="107">
        <f>IF(C853="MAT.",VLOOKUP(A853,INSUMOS_AUX!A:F,6,0),0)</f>
        <v>25.85</v>
      </c>
      <c r="G853" s="106">
        <f>IF(C853="M.O.",VLOOKUP(A853,INSUMOS_AUX!A:F,6,0),0)</f>
        <v>0</v>
      </c>
    </row>
    <row r="854" spans="1:7" ht="21">
      <c r="A854" s="177">
        <v>43465</v>
      </c>
      <c r="B854" s="233" t="s">
        <v>151</v>
      </c>
      <c r="C854" s="176" t="s">
        <v>123</v>
      </c>
      <c r="D854" s="176" t="s">
        <v>134</v>
      </c>
      <c r="E854" s="177">
        <v>4.0300000000000002E-2</v>
      </c>
      <c r="F854" s="107">
        <f>IF(C854="MAT.",VLOOKUP(A854,INSUMOS_AUX!A:F,6,0),0)</f>
        <v>0.78</v>
      </c>
      <c r="G854" s="106">
        <f>IF(C854="M.O.",VLOOKUP(A854,INSUMOS_AUX!A:F,6,0),0)</f>
        <v>0</v>
      </c>
    </row>
    <row r="855" spans="1:7" ht="21">
      <c r="A855" s="177">
        <v>43489</v>
      </c>
      <c r="B855" s="233" t="s">
        <v>152</v>
      </c>
      <c r="C855" s="176" t="s">
        <v>123</v>
      </c>
      <c r="D855" s="176" t="s">
        <v>134</v>
      </c>
      <c r="E855" s="177">
        <v>4.0300000000000002E-2</v>
      </c>
      <c r="F855" s="107">
        <f>IF(C855="MAT.",VLOOKUP(A855,INSUMOS_AUX!A:F,6,0),0)</f>
        <v>1.31</v>
      </c>
      <c r="G855" s="106">
        <f>IF(C855="M.O.",VLOOKUP(A855,INSUMOS_AUX!A:F,6,0),0)</f>
        <v>0</v>
      </c>
    </row>
    <row r="856" spans="1:7">
      <c r="A856" s="177">
        <v>6114</v>
      </c>
      <c r="B856" s="233" t="s">
        <v>1255</v>
      </c>
      <c r="C856" s="176" t="s">
        <v>124</v>
      </c>
      <c r="D856" s="176" t="s">
        <v>134</v>
      </c>
      <c r="E856" s="177">
        <v>5.664624E-3</v>
      </c>
      <c r="F856" s="107">
        <f>IF(C856="MAT.",VLOOKUP(A856,INSUMOS_AUX!A:F,6,0),0)</f>
        <v>0</v>
      </c>
      <c r="G856" s="106">
        <f>IF(C856="M.O.",VLOOKUP(A856,INSUMOS_AUX!A:F,6,0),0)</f>
        <v>14.73</v>
      </c>
    </row>
    <row r="857" spans="1:7">
      <c r="A857" s="182"/>
      <c r="B857" s="230"/>
      <c r="C857" s="183"/>
      <c r="D857" s="183"/>
      <c r="E857" s="183"/>
      <c r="F857" s="183"/>
      <c r="G857" s="183"/>
    </row>
    <row r="858" spans="1:7" ht="31.5">
      <c r="A858" s="179" t="s">
        <v>752</v>
      </c>
      <c r="B858" s="232" t="s">
        <v>568</v>
      </c>
      <c r="C858" s="180" t="s">
        <v>46</v>
      </c>
      <c r="D858" s="180" t="s">
        <v>63</v>
      </c>
      <c r="E858" s="181">
        <v>523</v>
      </c>
      <c r="F858" s="181">
        <f t="shared" ref="F858:G858" si="60">SUMPRODUCT($E859:$E869,F859:F869)</f>
        <v>8.7485120000000016</v>
      </c>
      <c r="G858" s="181">
        <f t="shared" si="60"/>
        <v>0.48051285774000002</v>
      </c>
    </row>
    <row r="859" spans="1:7" ht="21">
      <c r="A859" s="177">
        <v>37370</v>
      </c>
      <c r="B859" s="233" t="s">
        <v>494</v>
      </c>
      <c r="C859" s="176" t="s">
        <v>123</v>
      </c>
      <c r="D859" s="176" t="s">
        <v>134</v>
      </c>
      <c r="E859" s="177">
        <v>2.2200000000000001E-2</v>
      </c>
      <c r="F859" s="107">
        <f>IF(C859="MAT.",VLOOKUP(A859,INSUMOS_AUX!A:F,6,0),0)</f>
        <v>3.32</v>
      </c>
      <c r="G859" s="106">
        <f>IF(C859="M.O.",VLOOKUP(A859,INSUMOS_AUX!A:F,6,0),0)</f>
        <v>0</v>
      </c>
    </row>
    <row r="860" spans="1:7" ht="21">
      <c r="A860" s="177">
        <v>37371</v>
      </c>
      <c r="B860" s="233" t="s">
        <v>495</v>
      </c>
      <c r="C860" s="176" t="s">
        <v>123</v>
      </c>
      <c r="D860" s="176" t="s">
        <v>134</v>
      </c>
      <c r="E860" s="177">
        <v>2.2200000000000001E-2</v>
      </c>
      <c r="F860" s="107">
        <f>IF(C860="MAT.",VLOOKUP(A860,INSUMOS_AUX!A:F,6,0),0)</f>
        <v>0.59</v>
      </c>
      <c r="G860" s="106">
        <f>IF(C860="M.O.",VLOOKUP(A860,INSUMOS_AUX!A:F,6,0),0)</f>
        <v>0</v>
      </c>
    </row>
    <row r="861" spans="1:7" ht="21">
      <c r="A861" s="177">
        <v>37372</v>
      </c>
      <c r="B861" s="233" t="s">
        <v>496</v>
      </c>
      <c r="C861" s="176" t="s">
        <v>123</v>
      </c>
      <c r="D861" s="176" t="s">
        <v>134</v>
      </c>
      <c r="E861" s="177">
        <v>2.2200000000000001E-2</v>
      </c>
      <c r="F861" s="107">
        <f>IF(C861="MAT.",VLOOKUP(A861,INSUMOS_AUX!A:F,6,0),0)</f>
        <v>1.43</v>
      </c>
      <c r="G861" s="106">
        <f>IF(C861="M.O.",VLOOKUP(A861,INSUMOS_AUX!A:F,6,0),0)</f>
        <v>0</v>
      </c>
    </row>
    <row r="862" spans="1:7" ht="21">
      <c r="A862" s="177">
        <v>37373</v>
      </c>
      <c r="B862" s="233" t="s">
        <v>497</v>
      </c>
      <c r="C862" s="176" t="s">
        <v>123</v>
      </c>
      <c r="D862" s="176" t="s">
        <v>134</v>
      </c>
      <c r="E862" s="177">
        <v>2.2200000000000001E-2</v>
      </c>
      <c r="F862" s="107">
        <f>IF(C862="MAT.",VLOOKUP(A862,INSUMOS_AUX!A:F,6,0),0)</f>
        <v>0.08</v>
      </c>
      <c r="G862" s="106">
        <f>IF(C862="M.O.",VLOOKUP(A862,INSUMOS_AUX!A:F,6,0),0)</f>
        <v>0</v>
      </c>
    </row>
    <row r="863" spans="1:7">
      <c r="A863" s="177">
        <v>378</v>
      </c>
      <c r="B863" s="233" t="s">
        <v>1252</v>
      </c>
      <c r="C863" s="176" t="s">
        <v>124</v>
      </c>
      <c r="D863" s="176" t="s">
        <v>134</v>
      </c>
      <c r="E863" s="177">
        <v>1.9320414000000001E-2</v>
      </c>
      <c r="F863" s="107">
        <f>IF(C863="MAT.",VLOOKUP(A863,INSUMOS_AUX!A:F,6,0),0)</f>
        <v>0</v>
      </c>
      <c r="G863" s="106">
        <f>IF(C863="M.O.",VLOOKUP(A863,INSUMOS_AUX!A:F,6,0),0)</f>
        <v>22.48</v>
      </c>
    </row>
    <row r="864" spans="1:7" ht="31.5">
      <c r="A864" s="177">
        <v>39017</v>
      </c>
      <c r="B864" s="233" t="s">
        <v>1253</v>
      </c>
      <c r="C864" s="176" t="s">
        <v>123</v>
      </c>
      <c r="D864" s="176" t="s">
        <v>23</v>
      </c>
      <c r="E864" s="177">
        <v>0.14699999999999999</v>
      </c>
      <c r="F864" s="107">
        <f>IF(C864="MAT.",VLOOKUP(A864,INSUMOS_AUX!A:F,6,0),0)</f>
        <v>0.22</v>
      </c>
      <c r="G864" s="106">
        <f>IF(C864="M.O.",VLOOKUP(A864,INSUMOS_AUX!A:F,6,0),0)</f>
        <v>0</v>
      </c>
    </row>
    <row r="865" spans="1:7">
      <c r="A865" s="177">
        <v>43055</v>
      </c>
      <c r="B865" s="233" t="s">
        <v>1265</v>
      </c>
      <c r="C865" s="176" t="s">
        <v>123</v>
      </c>
      <c r="D865" s="176" t="s">
        <v>63</v>
      </c>
      <c r="E865" s="177">
        <v>1.1100000000000001</v>
      </c>
      <c r="F865" s="107">
        <f>IF(C865="MAT.",VLOOKUP(A865,INSUMOS_AUX!A:F,6,0),0)</f>
        <v>7.12</v>
      </c>
      <c r="G865" s="106">
        <f>IF(C865="M.O.",VLOOKUP(A865,INSUMOS_AUX!A:F,6,0),0)</f>
        <v>0</v>
      </c>
    </row>
    <row r="866" spans="1:7" ht="21">
      <c r="A866" s="177">
        <v>43132</v>
      </c>
      <c r="B866" s="233" t="s">
        <v>1254</v>
      </c>
      <c r="C866" s="176" t="s">
        <v>123</v>
      </c>
      <c r="D866" s="176" t="s">
        <v>63</v>
      </c>
      <c r="E866" s="177">
        <v>2.5000000000000001E-2</v>
      </c>
      <c r="F866" s="107">
        <f>IF(C866="MAT.",VLOOKUP(A866,INSUMOS_AUX!A:F,6,0),0)</f>
        <v>25.85</v>
      </c>
      <c r="G866" s="106">
        <f>IF(C866="M.O.",VLOOKUP(A866,INSUMOS_AUX!A:F,6,0),0)</f>
        <v>0</v>
      </c>
    </row>
    <row r="867" spans="1:7" ht="21">
      <c r="A867" s="177">
        <v>43465</v>
      </c>
      <c r="B867" s="233" t="s">
        <v>151</v>
      </c>
      <c r="C867" s="176" t="s">
        <v>123</v>
      </c>
      <c r="D867" s="176" t="s">
        <v>134</v>
      </c>
      <c r="E867" s="177">
        <v>2.2200000000000001E-2</v>
      </c>
      <c r="F867" s="107">
        <f>IF(C867="MAT.",VLOOKUP(A867,INSUMOS_AUX!A:F,6,0),0)</f>
        <v>0.78</v>
      </c>
      <c r="G867" s="106">
        <f>IF(C867="M.O.",VLOOKUP(A867,INSUMOS_AUX!A:F,6,0),0)</f>
        <v>0</v>
      </c>
    </row>
    <row r="868" spans="1:7" ht="21">
      <c r="A868" s="177">
        <v>43489</v>
      </c>
      <c r="B868" s="233" t="s">
        <v>152</v>
      </c>
      <c r="C868" s="176" t="s">
        <v>123</v>
      </c>
      <c r="D868" s="176" t="s">
        <v>134</v>
      </c>
      <c r="E868" s="177">
        <v>2.2200000000000001E-2</v>
      </c>
      <c r="F868" s="107">
        <f>IF(C868="MAT.",VLOOKUP(A868,INSUMOS_AUX!A:F,6,0),0)</f>
        <v>1.31</v>
      </c>
      <c r="G868" s="106">
        <f>IF(C868="M.O.",VLOOKUP(A868,INSUMOS_AUX!A:F,6,0),0)</f>
        <v>0</v>
      </c>
    </row>
    <row r="869" spans="1:7">
      <c r="A869" s="177">
        <v>6114</v>
      </c>
      <c r="B869" s="233" t="s">
        <v>1255</v>
      </c>
      <c r="C869" s="176" t="s">
        <v>124</v>
      </c>
      <c r="D869" s="176" t="s">
        <v>134</v>
      </c>
      <c r="E869" s="177">
        <v>3.135774E-3</v>
      </c>
      <c r="F869" s="107">
        <f>IF(C869="MAT.",VLOOKUP(A869,INSUMOS_AUX!A:F,6,0),0)</f>
        <v>0</v>
      </c>
      <c r="G869" s="106">
        <f>IF(C869="M.O.",VLOOKUP(A869,INSUMOS_AUX!A:F,6,0),0)</f>
        <v>14.73</v>
      </c>
    </row>
    <row r="870" spans="1:7">
      <c r="A870" s="182"/>
      <c r="B870" s="230"/>
      <c r="C870" s="183"/>
      <c r="D870" s="183"/>
      <c r="E870" s="183"/>
      <c r="F870" s="183"/>
      <c r="G870" s="183"/>
    </row>
    <row r="871" spans="1:7" ht="31.5">
      <c r="A871" s="179" t="s">
        <v>753</v>
      </c>
      <c r="B871" s="232" t="s">
        <v>569</v>
      </c>
      <c r="C871" s="180" t="s">
        <v>46</v>
      </c>
      <c r="D871" s="180" t="s">
        <v>63</v>
      </c>
      <c r="E871" s="181">
        <v>12</v>
      </c>
      <c r="F871" s="181">
        <f t="shared" ref="F871:G871" si="61">SUMPRODUCT($E872:$E881,F872:F881)</f>
        <v>10.110039000000002</v>
      </c>
      <c r="G871" s="181">
        <f t="shared" si="61"/>
        <v>0.30196694387999995</v>
      </c>
    </row>
    <row r="872" spans="1:7" ht="21">
      <c r="A872" s="177">
        <v>37370</v>
      </c>
      <c r="B872" s="233" t="s">
        <v>494</v>
      </c>
      <c r="C872" s="176" t="s">
        <v>123</v>
      </c>
      <c r="D872" s="176" t="s">
        <v>134</v>
      </c>
      <c r="E872" s="177">
        <v>1.3899999999999999E-2</v>
      </c>
      <c r="F872" s="107">
        <f>IF(C872="MAT.",VLOOKUP(A872,INSUMOS_AUX!A:F,6,0),0)</f>
        <v>3.32</v>
      </c>
      <c r="G872" s="106">
        <f>IF(C872="M.O.",VLOOKUP(A872,INSUMOS_AUX!A:F,6,0),0)</f>
        <v>0</v>
      </c>
    </row>
    <row r="873" spans="1:7" ht="21">
      <c r="A873" s="177">
        <v>37371</v>
      </c>
      <c r="B873" s="233" t="s">
        <v>495</v>
      </c>
      <c r="C873" s="176" t="s">
        <v>123</v>
      </c>
      <c r="D873" s="176" t="s">
        <v>134</v>
      </c>
      <c r="E873" s="177">
        <v>1.3899999999999999E-2</v>
      </c>
      <c r="F873" s="107">
        <f>IF(C873="MAT.",VLOOKUP(A873,INSUMOS_AUX!A:F,6,0),0)</f>
        <v>0.59</v>
      </c>
      <c r="G873" s="106">
        <f>IF(C873="M.O.",VLOOKUP(A873,INSUMOS_AUX!A:F,6,0),0)</f>
        <v>0</v>
      </c>
    </row>
    <row r="874" spans="1:7" ht="21">
      <c r="A874" s="177">
        <v>37372</v>
      </c>
      <c r="B874" s="233" t="s">
        <v>496</v>
      </c>
      <c r="C874" s="176" t="s">
        <v>123</v>
      </c>
      <c r="D874" s="176" t="s">
        <v>134</v>
      </c>
      <c r="E874" s="177">
        <v>1.3899999999999999E-2</v>
      </c>
      <c r="F874" s="107">
        <f>IF(C874="MAT.",VLOOKUP(A874,INSUMOS_AUX!A:F,6,0),0)</f>
        <v>1.43</v>
      </c>
      <c r="G874" s="106">
        <f>IF(C874="M.O.",VLOOKUP(A874,INSUMOS_AUX!A:F,6,0),0)</f>
        <v>0</v>
      </c>
    </row>
    <row r="875" spans="1:7" ht="21">
      <c r="A875" s="177">
        <v>37373</v>
      </c>
      <c r="B875" s="233" t="s">
        <v>497</v>
      </c>
      <c r="C875" s="176" t="s">
        <v>123</v>
      </c>
      <c r="D875" s="176" t="s">
        <v>134</v>
      </c>
      <c r="E875" s="177">
        <v>1.3899999999999999E-2</v>
      </c>
      <c r="F875" s="107">
        <f>IF(C875="MAT.",VLOOKUP(A875,INSUMOS_AUX!A:F,6,0),0)</f>
        <v>0.08</v>
      </c>
      <c r="G875" s="106">
        <f>IF(C875="M.O.",VLOOKUP(A875,INSUMOS_AUX!A:F,6,0),0)</f>
        <v>0</v>
      </c>
    </row>
    <row r="876" spans="1:7">
      <c r="A876" s="177">
        <v>378</v>
      </c>
      <c r="B876" s="233" t="s">
        <v>1252</v>
      </c>
      <c r="C876" s="176" t="s">
        <v>124</v>
      </c>
      <c r="D876" s="176" t="s">
        <v>134</v>
      </c>
      <c r="E876" s="177">
        <v>1.2239633999999999E-2</v>
      </c>
      <c r="F876" s="107">
        <f>IF(C876="MAT.",VLOOKUP(A876,INSUMOS_AUX!A:F,6,0),0)</f>
        <v>0</v>
      </c>
      <c r="G876" s="106">
        <f>IF(C876="M.O.",VLOOKUP(A876,INSUMOS_AUX!A:F,6,0),0)</f>
        <v>22.48</v>
      </c>
    </row>
    <row r="877" spans="1:7">
      <c r="A877" s="177">
        <v>43056</v>
      </c>
      <c r="B877" s="233" t="s">
        <v>1274</v>
      </c>
      <c r="C877" s="176" t="s">
        <v>123</v>
      </c>
      <c r="D877" s="176" t="s">
        <v>63</v>
      </c>
      <c r="E877" s="177">
        <v>1.1399999999999999</v>
      </c>
      <c r="F877" s="107">
        <f>IF(C877="MAT.",VLOOKUP(A877,INSUMOS_AUX!A:F,6,0),0)</f>
        <v>8.2100000000000009</v>
      </c>
      <c r="G877" s="106">
        <f>IF(C877="M.O.",VLOOKUP(A877,INSUMOS_AUX!A:F,6,0),0)</f>
        <v>0</v>
      </c>
    </row>
    <row r="878" spans="1:7" ht="21">
      <c r="A878" s="177">
        <v>43132</v>
      </c>
      <c r="B878" s="233" t="s">
        <v>1254</v>
      </c>
      <c r="C878" s="176" t="s">
        <v>123</v>
      </c>
      <c r="D878" s="176" t="s">
        <v>63</v>
      </c>
      <c r="E878" s="177">
        <v>2.5000000000000001E-2</v>
      </c>
      <c r="F878" s="107">
        <f>IF(C878="MAT.",VLOOKUP(A878,INSUMOS_AUX!A:F,6,0),0)</f>
        <v>25.85</v>
      </c>
      <c r="G878" s="106">
        <f>IF(C878="M.O.",VLOOKUP(A878,INSUMOS_AUX!A:F,6,0),0)</f>
        <v>0</v>
      </c>
    </row>
    <row r="879" spans="1:7" ht="21">
      <c r="A879" s="177">
        <v>43465</v>
      </c>
      <c r="B879" s="233" t="s">
        <v>151</v>
      </c>
      <c r="C879" s="176" t="s">
        <v>123</v>
      </c>
      <c r="D879" s="176" t="s">
        <v>134</v>
      </c>
      <c r="E879" s="177">
        <v>1.3899999999999999E-2</v>
      </c>
      <c r="F879" s="107">
        <f>IF(C879="MAT.",VLOOKUP(A879,INSUMOS_AUX!A:F,6,0),0)</f>
        <v>0.78</v>
      </c>
      <c r="G879" s="106">
        <f>IF(C879="M.O.",VLOOKUP(A879,INSUMOS_AUX!A:F,6,0),0)</f>
        <v>0</v>
      </c>
    </row>
    <row r="880" spans="1:7" ht="21">
      <c r="A880" s="177">
        <v>43489</v>
      </c>
      <c r="B880" s="233" t="s">
        <v>152</v>
      </c>
      <c r="C880" s="176" t="s">
        <v>123</v>
      </c>
      <c r="D880" s="176" t="s">
        <v>134</v>
      </c>
      <c r="E880" s="177">
        <v>1.3899999999999999E-2</v>
      </c>
      <c r="F880" s="107">
        <f>IF(C880="MAT.",VLOOKUP(A880,INSUMOS_AUX!A:F,6,0),0)</f>
        <v>1.31</v>
      </c>
      <c r="G880" s="106">
        <f>IF(C880="M.O.",VLOOKUP(A880,INSUMOS_AUX!A:F,6,0),0)</f>
        <v>0</v>
      </c>
    </row>
    <row r="881" spans="1:7">
      <c r="A881" s="177">
        <v>6114</v>
      </c>
      <c r="B881" s="233" t="s">
        <v>1255</v>
      </c>
      <c r="C881" s="176" t="s">
        <v>124</v>
      </c>
      <c r="D881" s="176" t="s">
        <v>134</v>
      </c>
      <c r="E881" s="177">
        <v>1.820772E-3</v>
      </c>
      <c r="F881" s="107">
        <f>IF(C881="MAT.",VLOOKUP(A881,INSUMOS_AUX!A:F,6,0),0)</f>
        <v>0</v>
      </c>
      <c r="G881" s="106">
        <f>IF(C881="M.O.",VLOOKUP(A881,INSUMOS_AUX!A:F,6,0),0)</f>
        <v>14.73</v>
      </c>
    </row>
    <row r="882" spans="1:7">
      <c r="A882" s="182"/>
      <c r="B882" s="230"/>
      <c r="C882" s="183"/>
      <c r="D882" s="183"/>
      <c r="E882" s="183"/>
      <c r="F882" s="183"/>
      <c r="G882" s="183"/>
    </row>
    <row r="883" spans="1:7" ht="31.5">
      <c r="A883" s="179" t="s">
        <v>744</v>
      </c>
      <c r="B883" s="232" t="s">
        <v>745</v>
      </c>
      <c r="C883" s="180" t="s">
        <v>46</v>
      </c>
      <c r="D883" s="180" t="s">
        <v>58</v>
      </c>
      <c r="E883" s="181">
        <v>1.74</v>
      </c>
      <c r="F883" s="181">
        <f t="shared" ref="F883:G883" si="62">SUMPRODUCT($E884:$E899,F884:F899)</f>
        <v>749.96307066242025</v>
      </c>
      <c r="G883" s="181">
        <f t="shared" si="62"/>
        <v>32.275290408000004</v>
      </c>
    </row>
    <row r="884" spans="1:7">
      <c r="A884" s="177">
        <v>1213</v>
      </c>
      <c r="B884" s="233" t="s">
        <v>133</v>
      </c>
      <c r="C884" s="176" t="s">
        <v>124</v>
      </c>
      <c r="D884" s="176" t="s">
        <v>134</v>
      </c>
      <c r="E884" s="177">
        <v>0.12644250000000001</v>
      </c>
      <c r="F884" s="107">
        <f>IF(C884="MAT.",VLOOKUP(A884,INSUMOS_AUX!A:F,6,0),0)</f>
        <v>0</v>
      </c>
      <c r="G884" s="106">
        <f>IF(C884="M.O.",VLOOKUP(A884,INSUMOS_AUX!A:F,6,0),0)</f>
        <v>22.48</v>
      </c>
    </row>
    <row r="885" spans="1:7" ht="21">
      <c r="A885" s="177">
        <v>13896</v>
      </c>
      <c r="B885" s="233" t="s">
        <v>1248</v>
      </c>
      <c r="C885" s="176" t="s">
        <v>123</v>
      </c>
      <c r="D885" s="176" t="s">
        <v>23</v>
      </c>
      <c r="E885" s="177">
        <v>5.1557999999999997E-5</v>
      </c>
      <c r="F885" s="107">
        <f>IF(C885="MAT.",VLOOKUP(A885,INSUMOS_AUX!A:F,6,0),0)</f>
        <v>3390.99</v>
      </c>
      <c r="G885" s="106">
        <f>IF(C885="M.O.",VLOOKUP(A885,INSUMOS_AUX!A:F,6,0),0)</f>
        <v>0</v>
      </c>
    </row>
    <row r="886" spans="1:7" ht="31.5">
      <c r="A886" s="177">
        <v>1525</v>
      </c>
      <c r="B886" s="233" t="s">
        <v>1249</v>
      </c>
      <c r="C886" s="176" t="s">
        <v>123</v>
      </c>
      <c r="D886" s="176" t="s">
        <v>58</v>
      </c>
      <c r="E886" s="177">
        <v>1.103</v>
      </c>
      <c r="F886" s="107">
        <f>IF(C886="MAT.",VLOOKUP(A886,INSUMOS_AUX!A:F,6,0),0)</f>
        <v>668.21</v>
      </c>
      <c r="G886" s="106">
        <f>IF(C886="M.O.",VLOOKUP(A886,INSUMOS_AUX!A:F,6,0),0)</f>
        <v>0</v>
      </c>
    </row>
    <row r="887" spans="1:7">
      <c r="A887" s="177">
        <v>2705</v>
      </c>
      <c r="B887" s="233" t="s">
        <v>136</v>
      </c>
      <c r="C887" s="176" t="s">
        <v>123</v>
      </c>
      <c r="D887" s="176" t="s">
        <v>137</v>
      </c>
      <c r="E887" s="177">
        <v>6.2399999999999997E-2</v>
      </c>
      <c r="F887" s="107">
        <f>IF(C887="MAT.",VLOOKUP(A887,INSUMOS_AUX!A:F,6,0),0)</f>
        <v>0.92</v>
      </c>
      <c r="G887" s="106">
        <f>IF(C887="M.O.",VLOOKUP(A887,INSUMOS_AUX!A:F,6,0),0)</f>
        <v>0</v>
      </c>
    </row>
    <row r="888" spans="1:7" ht="21">
      <c r="A888" s="177">
        <v>37370</v>
      </c>
      <c r="B888" s="233" t="s">
        <v>494</v>
      </c>
      <c r="C888" s="176" t="s">
        <v>123</v>
      </c>
      <c r="D888" s="176" t="s">
        <v>134</v>
      </c>
      <c r="E888" s="177">
        <v>1.704</v>
      </c>
      <c r="F888" s="107">
        <f>IF(C888="MAT.",VLOOKUP(A888,INSUMOS_AUX!A:F,6,0),0)</f>
        <v>3.32</v>
      </c>
      <c r="G888" s="106">
        <f>IF(C888="M.O.",VLOOKUP(A888,INSUMOS_AUX!A:F,6,0),0)</f>
        <v>0</v>
      </c>
    </row>
    <row r="889" spans="1:7" ht="21">
      <c r="A889" s="177">
        <v>37371</v>
      </c>
      <c r="B889" s="233" t="s">
        <v>495</v>
      </c>
      <c r="C889" s="176" t="s">
        <v>123</v>
      </c>
      <c r="D889" s="176" t="s">
        <v>134</v>
      </c>
      <c r="E889" s="177">
        <v>1.704</v>
      </c>
      <c r="F889" s="107">
        <f>IF(C889="MAT.",VLOOKUP(A889,INSUMOS_AUX!A:F,6,0),0)</f>
        <v>0.59</v>
      </c>
      <c r="G889" s="106">
        <f>IF(C889="M.O.",VLOOKUP(A889,INSUMOS_AUX!A:F,6,0),0)</f>
        <v>0</v>
      </c>
    </row>
    <row r="890" spans="1:7" ht="21">
      <c r="A890" s="177">
        <v>37372</v>
      </c>
      <c r="B890" s="233" t="s">
        <v>496</v>
      </c>
      <c r="C890" s="176" t="s">
        <v>123</v>
      </c>
      <c r="D890" s="176" t="s">
        <v>134</v>
      </c>
      <c r="E890" s="177">
        <v>1.704</v>
      </c>
      <c r="F890" s="107">
        <f>IF(C890="MAT.",VLOOKUP(A890,INSUMOS_AUX!A:F,6,0),0)</f>
        <v>1.43</v>
      </c>
      <c r="G890" s="106">
        <f>IF(C890="M.O.",VLOOKUP(A890,INSUMOS_AUX!A:F,6,0),0)</f>
        <v>0</v>
      </c>
    </row>
    <row r="891" spans="1:7" ht="21">
      <c r="A891" s="177">
        <v>37373</v>
      </c>
      <c r="B891" s="233" t="s">
        <v>497</v>
      </c>
      <c r="C891" s="176" t="s">
        <v>123</v>
      </c>
      <c r="D891" s="176" t="s">
        <v>134</v>
      </c>
      <c r="E891" s="177">
        <v>1.704</v>
      </c>
      <c r="F891" s="107">
        <f>IF(C891="MAT.",VLOOKUP(A891,INSUMOS_AUX!A:F,6,0),0)</f>
        <v>0.08</v>
      </c>
      <c r="G891" s="106">
        <f>IF(C891="M.O.",VLOOKUP(A891,INSUMOS_AUX!A:F,6,0),0)</f>
        <v>0</v>
      </c>
    </row>
    <row r="892" spans="1:7" ht="21">
      <c r="A892" s="177">
        <v>43459</v>
      </c>
      <c r="B892" s="233" t="s">
        <v>140</v>
      </c>
      <c r="C892" s="176" t="s">
        <v>123</v>
      </c>
      <c r="D892" s="176" t="s">
        <v>134</v>
      </c>
      <c r="E892" s="177">
        <v>0.125</v>
      </c>
      <c r="F892" s="107">
        <f>IF(C892="MAT.",VLOOKUP(A892,INSUMOS_AUX!A:F,6,0),0)</f>
        <v>0.44</v>
      </c>
      <c r="G892" s="106">
        <f>IF(C892="M.O.",VLOOKUP(A892,INSUMOS_AUX!A:F,6,0),0)</f>
        <v>0</v>
      </c>
    </row>
    <row r="893" spans="1:7" ht="21">
      <c r="A893" s="177">
        <v>43465</v>
      </c>
      <c r="B893" s="233" t="s">
        <v>151</v>
      </c>
      <c r="C893" s="176" t="s">
        <v>123</v>
      </c>
      <c r="D893" s="176" t="s">
        <v>134</v>
      </c>
      <c r="E893" s="177">
        <v>0.753</v>
      </c>
      <c r="F893" s="107">
        <f>IF(C893="MAT.",VLOOKUP(A893,INSUMOS_AUX!A:F,6,0),0)</f>
        <v>0.78</v>
      </c>
      <c r="G893" s="106">
        <f>IF(C893="M.O.",VLOOKUP(A893,INSUMOS_AUX!A:F,6,0),0)</f>
        <v>0</v>
      </c>
    </row>
    <row r="894" spans="1:7" ht="21">
      <c r="A894" s="177">
        <v>43467</v>
      </c>
      <c r="B894" s="233" t="s">
        <v>142</v>
      </c>
      <c r="C894" s="176" t="s">
        <v>123</v>
      </c>
      <c r="D894" s="176" t="s">
        <v>134</v>
      </c>
      <c r="E894" s="177">
        <v>0.82599999999999996</v>
      </c>
      <c r="F894" s="107">
        <f>IF(C894="MAT.",VLOOKUP(A894,INSUMOS_AUX!A:F,6,0),0)</f>
        <v>0.61</v>
      </c>
      <c r="G894" s="106">
        <f>IF(C894="M.O.",VLOOKUP(A894,INSUMOS_AUX!A:F,6,0),0)</f>
        <v>0</v>
      </c>
    </row>
    <row r="895" spans="1:7" ht="21">
      <c r="A895" s="177">
        <v>43483</v>
      </c>
      <c r="B895" s="233" t="s">
        <v>143</v>
      </c>
      <c r="C895" s="176" t="s">
        <v>123</v>
      </c>
      <c r="D895" s="176" t="s">
        <v>134</v>
      </c>
      <c r="E895" s="177">
        <v>0.125</v>
      </c>
      <c r="F895" s="107">
        <f>IF(C895="MAT.",VLOOKUP(A895,INSUMOS_AUX!A:F,6,0),0)</f>
        <v>1.43</v>
      </c>
      <c r="G895" s="106">
        <f>IF(C895="M.O.",VLOOKUP(A895,INSUMOS_AUX!A:F,6,0),0)</f>
        <v>0</v>
      </c>
    </row>
    <row r="896" spans="1:7" ht="21">
      <c r="A896" s="177">
        <v>43489</v>
      </c>
      <c r="B896" s="233" t="s">
        <v>152</v>
      </c>
      <c r="C896" s="176" t="s">
        <v>123</v>
      </c>
      <c r="D896" s="176" t="s">
        <v>134</v>
      </c>
      <c r="E896" s="177">
        <v>0.753</v>
      </c>
      <c r="F896" s="107">
        <f>IF(C896="MAT.",VLOOKUP(A896,INSUMOS_AUX!A:F,6,0),0)</f>
        <v>1.31</v>
      </c>
      <c r="G896" s="106">
        <f>IF(C896="M.O.",VLOOKUP(A896,INSUMOS_AUX!A:F,6,0),0)</f>
        <v>0</v>
      </c>
    </row>
    <row r="897" spans="1:7" ht="21">
      <c r="A897" s="177">
        <v>43491</v>
      </c>
      <c r="B897" s="233" t="s">
        <v>145</v>
      </c>
      <c r="C897" s="176" t="s">
        <v>123</v>
      </c>
      <c r="D897" s="176" t="s">
        <v>134</v>
      </c>
      <c r="E897" s="177">
        <v>0.82599999999999996</v>
      </c>
      <c r="F897" s="107">
        <f>IF(C897="MAT.",VLOOKUP(A897,INSUMOS_AUX!A:F,6,0),0)</f>
        <v>1.39</v>
      </c>
      <c r="G897" s="106">
        <f>IF(C897="M.O.",VLOOKUP(A897,INSUMOS_AUX!A:F,6,0),0)</f>
        <v>0</v>
      </c>
    </row>
    <row r="898" spans="1:7">
      <c r="A898" s="177">
        <v>4750</v>
      </c>
      <c r="B898" s="233" t="s">
        <v>153</v>
      </c>
      <c r="C898" s="176" t="s">
        <v>124</v>
      </c>
      <c r="D898" s="176" t="s">
        <v>134</v>
      </c>
      <c r="E898" s="177">
        <v>0.76896359999999997</v>
      </c>
      <c r="F898" s="107">
        <f>IF(C898="MAT.",VLOOKUP(A898,INSUMOS_AUX!A:F,6,0),0)</f>
        <v>0</v>
      </c>
      <c r="G898" s="106">
        <f>IF(C898="M.O.",VLOOKUP(A898,INSUMOS_AUX!A:F,6,0),0)</f>
        <v>22.48</v>
      </c>
    </row>
    <row r="899" spans="1:7">
      <c r="A899" s="177">
        <v>6111</v>
      </c>
      <c r="B899" s="233" t="s">
        <v>498</v>
      </c>
      <c r="C899" s="176" t="s">
        <v>124</v>
      </c>
      <c r="D899" s="176" t="s">
        <v>134</v>
      </c>
      <c r="E899" s="177">
        <v>0.84351120000000002</v>
      </c>
      <c r="F899" s="107">
        <f>IF(C899="MAT.",VLOOKUP(A899,INSUMOS_AUX!A:F,6,0),0)</f>
        <v>0</v>
      </c>
      <c r="G899" s="106">
        <f>IF(C899="M.O.",VLOOKUP(A899,INSUMOS_AUX!A:F,6,0),0)</f>
        <v>14.4</v>
      </c>
    </row>
    <row r="900" spans="1:7">
      <c r="A900" s="182"/>
      <c r="B900" s="230"/>
      <c r="C900" s="183"/>
      <c r="D900" s="183"/>
      <c r="E900" s="183"/>
      <c r="F900" s="183"/>
      <c r="G900" s="183"/>
    </row>
    <row r="901" spans="1:7" ht="73.5">
      <c r="A901" s="179" t="s">
        <v>754</v>
      </c>
      <c r="B901" s="232" t="s">
        <v>755</v>
      </c>
      <c r="C901" s="180" t="s">
        <v>46</v>
      </c>
      <c r="D901" s="180" t="s">
        <v>53</v>
      </c>
      <c r="E901" s="181">
        <v>369.48</v>
      </c>
      <c r="F901" s="181">
        <f t="shared" ref="F901:G901" si="63">SUMPRODUCT($E902:$E916,F902:F916)</f>
        <v>237.29740000000004</v>
      </c>
      <c r="G901" s="181">
        <f t="shared" si="63"/>
        <v>9.0957676799999998</v>
      </c>
    </row>
    <row r="902" spans="1:7" ht="31.5">
      <c r="A902" s="177">
        <v>10749</v>
      </c>
      <c r="B902" s="233" t="s">
        <v>1272</v>
      </c>
      <c r="C902" s="176" t="s">
        <v>123</v>
      </c>
      <c r="D902" s="176" t="s">
        <v>47</v>
      </c>
      <c r="E902" s="177">
        <v>1</v>
      </c>
      <c r="F902" s="107">
        <f>IF(C902="MAT.",VLOOKUP(A902,INSUMOS_AUX!A:F,6,0),0)</f>
        <v>24.85</v>
      </c>
      <c r="G902" s="106">
        <f>IF(C902="M.O.",VLOOKUP(A902,INSUMOS_AUX!A:F,6,0),0)</f>
        <v>0</v>
      </c>
    </row>
    <row r="903" spans="1:7">
      <c r="A903" s="177">
        <v>1213</v>
      </c>
      <c r="B903" s="233" t="s">
        <v>133</v>
      </c>
      <c r="C903" s="176" t="s">
        <v>124</v>
      </c>
      <c r="D903" s="176" t="s">
        <v>134</v>
      </c>
      <c r="E903" s="177">
        <v>0.20230799999999999</v>
      </c>
      <c r="F903" s="107">
        <f>IF(C903="MAT.",VLOOKUP(A903,INSUMOS_AUX!A:F,6,0),0)</f>
        <v>0</v>
      </c>
      <c r="G903" s="106">
        <f>IF(C903="M.O.",VLOOKUP(A903,INSUMOS_AUX!A:F,6,0),0)</f>
        <v>22.48</v>
      </c>
    </row>
    <row r="904" spans="1:7" ht="31.5">
      <c r="A904" s="177">
        <v>1525</v>
      </c>
      <c r="B904" s="233" t="s">
        <v>1249</v>
      </c>
      <c r="C904" s="176" t="s">
        <v>123</v>
      </c>
      <c r="D904" s="176" t="s">
        <v>58</v>
      </c>
      <c r="E904" s="177">
        <v>0.18</v>
      </c>
      <c r="F904" s="107">
        <f>IF(C904="MAT.",VLOOKUP(A904,INSUMOS_AUX!A:F,6,0),0)</f>
        <v>668.21</v>
      </c>
      <c r="G904" s="106">
        <f>IF(C904="M.O.",VLOOKUP(A904,INSUMOS_AUX!A:F,6,0),0)</f>
        <v>0</v>
      </c>
    </row>
    <row r="905" spans="1:7" ht="21">
      <c r="A905" s="177">
        <v>37370</v>
      </c>
      <c r="B905" s="233" t="s">
        <v>494</v>
      </c>
      <c r="C905" s="176" t="s">
        <v>123</v>
      </c>
      <c r="D905" s="176" t="s">
        <v>134</v>
      </c>
      <c r="E905" s="177">
        <v>0.4</v>
      </c>
      <c r="F905" s="107">
        <f>IF(C905="MAT.",VLOOKUP(A905,INSUMOS_AUX!A:F,6,0),0)</f>
        <v>3.32</v>
      </c>
      <c r="G905" s="106">
        <f>IF(C905="M.O.",VLOOKUP(A905,INSUMOS_AUX!A:F,6,0),0)</f>
        <v>0</v>
      </c>
    </row>
    <row r="906" spans="1:7" ht="21">
      <c r="A906" s="177">
        <v>37371</v>
      </c>
      <c r="B906" s="233" t="s">
        <v>495</v>
      </c>
      <c r="C906" s="176" t="s">
        <v>123</v>
      </c>
      <c r="D906" s="176" t="s">
        <v>134</v>
      </c>
      <c r="E906" s="177">
        <v>0.4</v>
      </c>
      <c r="F906" s="107">
        <f>IF(C906="MAT.",VLOOKUP(A906,INSUMOS_AUX!A:F,6,0),0)</f>
        <v>0.59</v>
      </c>
      <c r="G906" s="106">
        <f>IF(C906="M.O.",VLOOKUP(A906,INSUMOS_AUX!A:F,6,0),0)</f>
        <v>0</v>
      </c>
    </row>
    <row r="907" spans="1:7" ht="21">
      <c r="A907" s="177">
        <v>37372</v>
      </c>
      <c r="B907" s="233" t="s">
        <v>496</v>
      </c>
      <c r="C907" s="176" t="s">
        <v>123</v>
      </c>
      <c r="D907" s="176" t="s">
        <v>134</v>
      </c>
      <c r="E907" s="177">
        <v>0.4</v>
      </c>
      <c r="F907" s="107">
        <f>IF(C907="MAT.",VLOOKUP(A907,INSUMOS_AUX!A:F,6,0),0)</f>
        <v>1.43</v>
      </c>
      <c r="G907" s="106">
        <f>IF(C907="M.O.",VLOOKUP(A907,INSUMOS_AUX!A:F,6,0),0)</f>
        <v>0</v>
      </c>
    </row>
    <row r="908" spans="1:7" ht="21">
      <c r="A908" s="177">
        <v>37373</v>
      </c>
      <c r="B908" s="233" t="s">
        <v>497</v>
      </c>
      <c r="C908" s="176" t="s">
        <v>123</v>
      </c>
      <c r="D908" s="176" t="s">
        <v>134</v>
      </c>
      <c r="E908" s="177">
        <v>0.4</v>
      </c>
      <c r="F908" s="107">
        <f>IF(C908="MAT.",VLOOKUP(A908,INSUMOS_AUX!A:F,6,0),0)</f>
        <v>0.08</v>
      </c>
      <c r="G908" s="106">
        <f>IF(C908="M.O.",VLOOKUP(A908,INSUMOS_AUX!A:F,6,0),0)</f>
        <v>0</v>
      </c>
    </row>
    <row r="909" spans="1:7">
      <c r="A909" s="177">
        <v>378</v>
      </c>
      <c r="B909" s="233" t="s">
        <v>1252</v>
      </c>
      <c r="C909" s="176" t="s">
        <v>124</v>
      </c>
      <c r="D909" s="176" t="s">
        <v>134</v>
      </c>
      <c r="E909" s="177">
        <v>0.20230799999999999</v>
      </c>
      <c r="F909" s="107">
        <f>IF(C909="MAT.",VLOOKUP(A909,INSUMOS_AUX!A:F,6,0),0)</f>
        <v>0</v>
      </c>
      <c r="G909" s="106">
        <f>IF(C909="M.O.",VLOOKUP(A909,INSUMOS_AUX!A:F,6,0),0)</f>
        <v>22.48</v>
      </c>
    </row>
    <row r="910" spans="1:7">
      <c r="A910" s="177">
        <v>39995</v>
      </c>
      <c r="B910" s="233" t="s">
        <v>1277</v>
      </c>
      <c r="C910" s="176" t="s">
        <v>123</v>
      </c>
      <c r="D910" s="176" t="s">
        <v>58</v>
      </c>
      <c r="E910" s="177">
        <v>0.13</v>
      </c>
      <c r="F910" s="107">
        <f>IF(C910="MAT.",VLOOKUP(A910,INSUMOS_AUX!A:F,6,0),0)</f>
        <v>439.92</v>
      </c>
      <c r="G910" s="106">
        <f>IF(C910="M.O.",VLOOKUP(A910,INSUMOS_AUX!A:F,6,0),0)</f>
        <v>0</v>
      </c>
    </row>
    <row r="911" spans="1:7" ht="31.5">
      <c r="A911" s="177">
        <v>40339</v>
      </c>
      <c r="B911" s="233" t="s">
        <v>1273</v>
      </c>
      <c r="C911" s="176" t="s">
        <v>123</v>
      </c>
      <c r="D911" s="176" t="s">
        <v>548</v>
      </c>
      <c r="E911" s="177">
        <v>2</v>
      </c>
      <c r="F911" s="107">
        <f>IF(C911="MAT.",VLOOKUP(A911,INSUMOS_AUX!A:F,6,0),0)</f>
        <v>7.51</v>
      </c>
      <c r="G911" s="106">
        <f>IF(C911="M.O.",VLOOKUP(A911,INSUMOS_AUX!A:F,6,0),0)</f>
        <v>0</v>
      </c>
    </row>
    <row r="912" spans="1:7" ht="21">
      <c r="A912" s="177">
        <v>43459</v>
      </c>
      <c r="B912" s="233" t="s">
        <v>140</v>
      </c>
      <c r="C912" s="176" t="s">
        <v>123</v>
      </c>
      <c r="D912" s="176" t="s">
        <v>134</v>
      </c>
      <c r="E912" s="177">
        <v>0.2</v>
      </c>
      <c r="F912" s="107">
        <f>IF(C912="MAT.",VLOOKUP(A912,INSUMOS_AUX!A:F,6,0),0)</f>
        <v>0.44</v>
      </c>
      <c r="G912" s="106">
        <f>IF(C912="M.O.",VLOOKUP(A912,INSUMOS_AUX!A:F,6,0),0)</f>
        <v>0</v>
      </c>
    </row>
    <row r="913" spans="1:7" ht="21">
      <c r="A913" s="177">
        <v>43465</v>
      </c>
      <c r="B913" s="233" t="s">
        <v>151</v>
      </c>
      <c r="C913" s="176" t="s">
        <v>123</v>
      </c>
      <c r="D913" s="176" t="s">
        <v>134</v>
      </c>
      <c r="E913" s="177">
        <v>0.2</v>
      </c>
      <c r="F913" s="107">
        <f>IF(C913="MAT.",VLOOKUP(A913,INSUMOS_AUX!A:F,6,0),0)</f>
        <v>0.78</v>
      </c>
      <c r="G913" s="106">
        <f>IF(C913="M.O.",VLOOKUP(A913,INSUMOS_AUX!A:F,6,0),0)</f>
        <v>0</v>
      </c>
    </row>
    <row r="914" spans="1:7" ht="21">
      <c r="A914" s="177">
        <v>43483</v>
      </c>
      <c r="B914" s="233" t="s">
        <v>143</v>
      </c>
      <c r="C914" s="176" t="s">
        <v>123</v>
      </c>
      <c r="D914" s="176" t="s">
        <v>134</v>
      </c>
      <c r="E914" s="177">
        <v>0.2</v>
      </c>
      <c r="F914" s="107">
        <f>IF(C914="MAT.",VLOOKUP(A914,INSUMOS_AUX!A:F,6,0),0)</f>
        <v>1.43</v>
      </c>
      <c r="G914" s="106">
        <f>IF(C914="M.O.",VLOOKUP(A914,INSUMOS_AUX!A:F,6,0),0)</f>
        <v>0</v>
      </c>
    </row>
    <row r="915" spans="1:7" ht="21">
      <c r="A915" s="177">
        <v>43489</v>
      </c>
      <c r="B915" s="233" t="s">
        <v>152</v>
      </c>
      <c r="C915" s="176" t="s">
        <v>123</v>
      </c>
      <c r="D915" s="176" t="s">
        <v>134</v>
      </c>
      <c r="E915" s="177">
        <v>0.2</v>
      </c>
      <c r="F915" s="107">
        <f>IF(C915="MAT.",VLOOKUP(A915,INSUMOS_AUX!A:F,6,0),0)</f>
        <v>1.31</v>
      </c>
      <c r="G915" s="106">
        <f>IF(C915="M.O.",VLOOKUP(A915,INSUMOS_AUX!A:F,6,0),0)</f>
        <v>0</v>
      </c>
    </row>
    <row r="916" spans="1:7" ht="21">
      <c r="A916" s="177">
        <v>6212</v>
      </c>
      <c r="B916" s="233" t="s">
        <v>1247</v>
      </c>
      <c r="C916" s="176" t="s">
        <v>123</v>
      </c>
      <c r="D916" s="176" t="s">
        <v>65</v>
      </c>
      <c r="E916" s="177">
        <v>1</v>
      </c>
      <c r="F916" s="107">
        <f>IF(C916="MAT.",VLOOKUP(A916,INSUMOS_AUX!A:F,6,0),0)</f>
        <v>17</v>
      </c>
      <c r="G916" s="106">
        <f>IF(C916="M.O.",VLOOKUP(A916,INSUMOS_AUX!A:F,6,0),0)</f>
        <v>0</v>
      </c>
    </row>
    <row r="918" spans="1:7">
      <c r="A918" s="178" t="s">
        <v>164</v>
      </c>
      <c r="B918" s="231" t="s">
        <v>766</v>
      </c>
      <c r="C918" s="184"/>
      <c r="D918" s="184"/>
      <c r="E918" s="184"/>
      <c r="F918" s="184"/>
      <c r="G918" s="184"/>
    </row>
    <row r="919" spans="1:7">
      <c r="A919" s="182"/>
      <c r="B919" s="230"/>
      <c r="C919" s="183"/>
      <c r="D919" s="183"/>
      <c r="E919" s="183"/>
      <c r="F919" s="183"/>
      <c r="G919" s="183"/>
    </row>
    <row r="920" spans="1:7" ht="42">
      <c r="A920" s="179" t="s">
        <v>767</v>
      </c>
      <c r="B920" s="232" t="s">
        <v>768</v>
      </c>
      <c r="C920" s="180" t="s">
        <v>46</v>
      </c>
      <c r="D920" s="180" t="s">
        <v>53</v>
      </c>
      <c r="E920" s="185">
        <v>1101.04</v>
      </c>
      <c r="F920" s="181">
        <f t="shared" ref="F920:G920" si="64">SUMPRODUCT($E921:$E933,F921:F933)</f>
        <v>24.499703359999998</v>
      </c>
      <c r="G920" s="181">
        <f t="shared" si="64"/>
        <v>19.280223321600001</v>
      </c>
    </row>
    <row r="921" spans="1:7">
      <c r="A921" s="177">
        <v>1106</v>
      </c>
      <c r="B921" s="233" t="s">
        <v>1303</v>
      </c>
      <c r="C921" s="176" t="s">
        <v>123</v>
      </c>
      <c r="D921" s="176" t="s">
        <v>63</v>
      </c>
      <c r="E921" s="177">
        <v>5.2023520000000003</v>
      </c>
      <c r="F921" s="107">
        <f>IF(C921="MAT.",VLOOKUP(A921,INSUMOS_AUX!A:F,6,0),0)</f>
        <v>1.4</v>
      </c>
      <c r="G921" s="106">
        <f>IF(C921="M.O.",VLOOKUP(A921,INSUMOS_AUX!A:F,6,0),0)</f>
        <v>0</v>
      </c>
    </row>
    <row r="922" spans="1:7">
      <c r="A922" s="177">
        <v>1379</v>
      </c>
      <c r="B922" s="233" t="s">
        <v>135</v>
      </c>
      <c r="C922" s="176" t="s">
        <v>123</v>
      </c>
      <c r="D922" s="176" t="s">
        <v>63</v>
      </c>
      <c r="E922" s="177">
        <v>5.852608</v>
      </c>
      <c r="F922" s="107">
        <f>IF(C922="MAT.",VLOOKUP(A922,INSUMOS_AUX!A:F,6,0),0)</f>
        <v>0.72</v>
      </c>
      <c r="G922" s="106">
        <f>IF(C922="M.O.",VLOOKUP(A922,INSUMOS_AUX!A:F,6,0),0)</f>
        <v>0</v>
      </c>
    </row>
    <row r="923" spans="1:7" ht="21">
      <c r="A923" s="177">
        <v>370</v>
      </c>
      <c r="B923" s="233" t="s">
        <v>138</v>
      </c>
      <c r="C923" s="176" t="s">
        <v>123</v>
      </c>
      <c r="D923" s="176" t="s">
        <v>58</v>
      </c>
      <c r="E923" s="177">
        <v>3.4655999999999999E-2</v>
      </c>
      <c r="F923" s="107">
        <f>IF(C923="MAT.",VLOOKUP(A923,INSUMOS_AUX!A:F,6,0),0)</f>
        <v>150</v>
      </c>
      <c r="G923" s="106">
        <f>IF(C923="M.O.",VLOOKUP(A923,INSUMOS_AUX!A:F,6,0),0)</f>
        <v>0</v>
      </c>
    </row>
    <row r="924" spans="1:7" ht="21">
      <c r="A924" s="177">
        <v>37370</v>
      </c>
      <c r="B924" s="233" t="s">
        <v>494</v>
      </c>
      <c r="C924" s="176" t="s">
        <v>123</v>
      </c>
      <c r="D924" s="176" t="s">
        <v>134</v>
      </c>
      <c r="E924" s="177">
        <v>1.0460400000000001</v>
      </c>
      <c r="F924" s="107">
        <f>IF(C924="MAT.",VLOOKUP(A924,INSUMOS_AUX!A:F,6,0),0)</f>
        <v>3.32</v>
      </c>
      <c r="G924" s="106">
        <f>IF(C924="M.O.",VLOOKUP(A924,INSUMOS_AUX!A:F,6,0),0)</f>
        <v>0</v>
      </c>
    </row>
    <row r="925" spans="1:7" ht="21">
      <c r="A925" s="177">
        <v>37371</v>
      </c>
      <c r="B925" s="233" t="s">
        <v>495</v>
      </c>
      <c r="C925" s="176" t="s">
        <v>123</v>
      </c>
      <c r="D925" s="176" t="s">
        <v>134</v>
      </c>
      <c r="E925" s="177">
        <v>1.0460400000000001</v>
      </c>
      <c r="F925" s="107">
        <f>IF(C925="MAT.",VLOOKUP(A925,INSUMOS_AUX!A:F,6,0),0)</f>
        <v>0.59</v>
      </c>
      <c r="G925" s="106">
        <f>IF(C925="M.O.",VLOOKUP(A925,INSUMOS_AUX!A:F,6,0),0)</f>
        <v>0</v>
      </c>
    </row>
    <row r="926" spans="1:7" ht="21">
      <c r="A926" s="177">
        <v>37372</v>
      </c>
      <c r="B926" s="233" t="s">
        <v>496</v>
      </c>
      <c r="C926" s="176" t="s">
        <v>123</v>
      </c>
      <c r="D926" s="176" t="s">
        <v>134</v>
      </c>
      <c r="E926" s="177">
        <v>1.0460400000000001</v>
      </c>
      <c r="F926" s="107">
        <f>IF(C926="MAT.",VLOOKUP(A926,INSUMOS_AUX!A:F,6,0),0)</f>
        <v>1.43</v>
      </c>
      <c r="G926" s="106">
        <f>IF(C926="M.O.",VLOOKUP(A926,INSUMOS_AUX!A:F,6,0),0)</f>
        <v>0</v>
      </c>
    </row>
    <row r="927" spans="1:7" ht="21">
      <c r="A927" s="177">
        <v>37373</v>
      </c>
      <c r="B927" s="233" t="s">
        <v>497</v>
      </c>
      <c r="C927" s="176" t="s">
        <v>123</v>
      </c>
      <c r="D927" s="176" t="s">
        <v>134</v>
      </c>
      <c r="E927" s="177">
        <v>1.0460400000000001</v>
      </c>
      <c r="F927" s="107">
        <f>IF(C927="MAT.",VLOOKUP(A927,INSUMOS_AUX!A:F,6,0),0)</f>
        <v>0.08</v>
      </c>
      <c r="G927" s="106">
        <f>IF(C927="M.O.",VLOOKUP(A927,INSUMOS_AUX!A:F,6,0),0)</f>
        <v>0</v>
      </c>
    </row>
    <row r="928" spans="1:7" ht="21">
      <c r="A928" s="177">
        <v>43465</v>
      </c>
      <c r="B928" s="233" t="s">
        <v>151</v>
      </c>
      <c r="C928" s="176" t="s">
        <v>123</v>
      </c>
      <c r="D928" s="176" t="s">
        <v>134</v>
      </c>
      <c r="E928" s="177">
        <v>0.47239999999999999</v>
      </c>
      <c r="F928" s="107">
        <f>IF(C928="MAT.",VLOOKUP(A928,INSUMOS_AUX!A:F,6,0),0)</f>
        <v>0.78</v>
      </c>
      <c r="G928" s="106">
        <f>IF(C928="M.O.",VLOOKUP(A928,INSUMOS_AUX!A:F,6,0),0)</f>
        <v>0</v>
      </c>
    </row>
    <row r="929" spans="1:7" ht="21">
      <c r="A929" s="177">
        <v>43467</v>
      </c>
      <c r="B929" s="233" t="s">
        <v>142</v>
      </c>
      <c r="C929" s="176" t="s">
        <v>123</v>
      </c>
      <c r="D929" s="176" t="s">
        <v>134</v>
      </c>
      <c r="E929" s="177">
        <v>0.57364000000000004</v>
      </c>
      <c r="F929" s="107">
        <f>IF(C929="MAT.",VLOOKUP(A929,INSUMOS_AUX!A:F,6,0),0)</f>
        <v>0.61</v>
      </c>
      <c r="G929" s="106">
        <f>IF(C929="M.O.",VLOOKUP(A929,INSUMOS_AUX!A:F,6,0),0)</f>
        <v>0</v>
      </c>
    </row>
    <row r="930" spans="1:7" ht="21">
      <c r="A930" s="177">
        <v>43489</v>
      </c>
      <c r="B930" s="233" t="s">
        <v>152</v>
      </c>
      <c r="C930" s="176" t="s">
        <v>123</v>
      </c>
      <c r="D930" s="176" t="s">
        <v>134</v>
      </c>
      <c r="E930" s="177">
        <v>0.47239999999999999</v>
      </c>
      <c r="F930" s="107">
        <f>IF(C930="MAT.",VLOOKUP(A930,INSUMOS_AUX!A:F,6,0),0)</f>
        <v>1.31</v>
      </c>
      <c r="G930" s="106">
        <f>IF(C930="M.O.",VLOOKUP(A930,INSUMOS_AUX!A:F,6,0),0)</f>
        <v>0</v>
      </c>
    </row>
    <row r="931" spans="1:7" ht="21">
      <c r="A931" s="177">
        <v>43491</v>
      </c>
      <c r="B931" s="233" t="s">
        <v>145</v>
      </c>
      <c r="C931" s="176" t="s">
        <v>123</v>
      </c>
      <c r="D931" s="176" t="s">
        <v>134</v>
      </c>
      <c r="E931" s="177">
        <v>0.57364000000000004</v>
      </c>
      <c r="F931" s="107">
        <f>IF(C931="MAT.",VLOOKUP(A931,INSUMOS_AUX!A:F,6,0),0)</f>
        <v>1.39</v>
      </c>
      <c r="G931" s="106">
        <f>IF(C931="M.O.",VLOOKUP(A931,INSUMOS_AUX!A:F,6,0),0)</f>
        <v>0</v>
      </c>
    </row>
    <row r="932" spans="1:7">
      <c r="A932" s="177">
        <v>4750</v>
      </c>
      <c r="B932" s="233" t="s">
        <v>153</v>
      </c>
      <c r="C932" s="176" t="s">
        <v>124</v>
      </c>
      <c r="D932" s="176" t="s">
        <v>134</v>
      </c>
      <c r="E932" s="177">
        <v>0.48241487999999999</v>
      </c>
      <c r="F932" s="107">
        <f>IF(C932="MAT.",VLOOKUP(A932,INSUMOS_AUX!A:F,6,0),0)</f>
        <v>0</v>
      </c>
      <c r="G932" s="106">
        <f>IF(C932="M.O.",VLOOKUP(A932,INSUMOS_AUX!A:F,6,0),0)</f>
        <v>22.48</v>
      </c>
    </row>
    <row r="933" spans="1:7">
      <c r="A933" s="177">
        <v>6111</v>
      </c>
      <c r="B933" s="233" t="s">
        <v>498</v>
      </c>
      <c r="C933" s="176" t="s">
        <v>124</v>
      </c>
      <c r="D933" s="176" t="s">
        <v>134</v>
      </c>
      <c r="E933" s="177">
        <v>0.58580116800000004</v>
      </c>
      <c r="F933" s="107">
        <f>IF(C933="MAT.",VLOOKUP(A933,INSUMOS_AUX!A:F,6,0),0)</f>
        <v>0</v>
      </c>
      <c r="G933" s="106">
        <f>IF(C933="M.O.",VLOOKUP(A933,INSUMOS_AUX!A:F,6,0),0)</f>
        <v>14.4</v>
      </c>
    </row>
    <row r="934" spans="1:7">
      <c r="A934" s="182"/>
      <c r="B934" s="230"/>
      <c r="C934" s="183"/>
      <c r="D934" s="183"/>
      <c r="E934" s="183"/>
      <c r="F934" s="183"/>
      <c r="G934" s="183"/>
    </row>
    <row r="935" spans="1:7" ht="42">
      <c r="A935" s="179" t="s">
        <v>769</v>
      </c>
      <c r="B935" s="232" t="s">
        <v>664</v>
      </c>
      <c r="C935" s="180" t="s">
        <v>46</v>
      </c>
      <c r="D935" s="180" t="s">
        <v>53</v>
      </c>
      <c r="E935" s="181">
        <v>369.05</v>
      </c>
      <c r="F935" s="181">
        <f t="shared" ref="F935:G935" si="65">SUMPRODUCT($E936:$E948,F936:F948)</f>
        <v>16.143328960000002</v>
      </c>
      <c r="G935" s="181">
        <f t="shared" si="65"/>
        <v>13.677871103999999</v>
      </c>
    </row>
    <row r="936" spans="1:7">
      <c r="A936" s="177">
        <v>1106</v>
      </c>
      <c r="B936" s="233" t="s">
        <v>1303</v>
      </c>
      <c r="C936" s="176" t="s">
        <v>123</v>
      </c>
      <c r="D936" s="176" t="s">
        <v>63</v>
      </c>
      <c r="E936" s="177">
        <v>3.319922</v>
      </c>
      <c r="F936" s="107">
        <f>IF(C936="MAT.",VLOOKUP(A936,INSUMOS_AUX!A:F,6,0),0)</f>
        <v>1.4</v>
      </c>
      <c r="G936" s="106">
        <f>IF(C936="M.O.",VLOOKUP(A936,INSUMOS_AUX!A:F,6,0),0)</f>
        <v>0</v>
      </c>
    </row>
    <row r="937" spans="1:7">
      <c r="A937" s="177">
        <v>1379</v>
      </c>
      <c r="B937" s="233" t="s">
        <v>135</v>
      </c>
      <c r="C937" s="176" t="s">
        <v>123</v>
      </c>
      <c r="D937" s="176" t="s">
        <v>63</v>
      </c>
      <c r="E937" s="177">
        <v>3.7348880000000002</v>
      </c>
      <c r="F937" s="107">
        <f>IF(C937="MAT.",VLOOKUP(A937,INSUMOS_AUX!A:F,6,0),0)</f>
        <v>0.72</v>
      </c>
      <c r="G937" s="106">
        <f>IF(C937="M.O.",VLOOKUP(A937,INSUMOS_AUX!A:F,6,0),0)</f>
        <v>0</v>
      </c>
    </row>
    <row r="938" spans="1:7" ht="21">
      <c r="A938" s="177">
        <v>370</v>
      </c>
      <c r="B938" s="233" t="s">
        <v>138</v>
      </c>
      <c r="C938" s="176" t="s">
        <v>123</v>
      </c>
      <c r="D938" s="176" t="s">
        <v>58</v>
      </c>
      <c r="E938" s="177">
        <v>2.2116E-2</v>
      </c>
      <c r="F938" s="107">
        <f>IF(C938="MAT.",VLOOKUP(A938,INSUMOS_AUX!A:F,6,0),0)</f>
        <v>150</v>
      </c>
      <c r="G938" s="106">
        <f>IF(C938="M.O.",VLOOKUP(A938,INSUMOS_AUX!A:F,6,0),0)</f>
        <v>0</v>
      </c>
    </row>
    <row r="939" spans="1:7" ht="21">
      <c r="A939" s="177">
        <v>37370</v>
      </c>
      <c r="B939" s="233" t="s">
        <v>494</v>
      </c>
      <c r="C939" s="176" t="s">
        <v>123</v>
      </c>
      <c r="D939" s="176" t="s">
        <v>134</v>
      </c>
      <c r="E939" s="177">
        <v>0.73553999999999997</v>
      </c>
      <c r="F939" s="107">
        <f>IF(C939="MAT.",VLOOKUP(A939,INSUMOS_AUX!A:F,6,0),0)</f>
        <v>3.32</v>
      </c>
      <c r="G939" s="106">
        <f>IF(C939="M.O.",VLOOKUP(A939,INSUMOS_AUX!A:F,6,0),0)</f>
        <v>0</v>
      </c>
    </row>
    <row r="940" spans="1:7" ht="21">
      <c r="A940" s="177">
        <v>37371</v>
      </c>
      <c r="B940" s="233" t="s">
        <v>495</v>
      </c>
      <c r="C940" s="176" t="s">
        <v>123</v>
      </c>
      <c r="D940" s="176" t="s">
        <v>134</v>
      </c>
      <c r="E940" s="177">
        <v>0.73553999999999997</v>
      </c>
      <c r="F940" s="107">
        <f>IF(C940="MAT.",VLOOKUP(A940,INSUMOS_AUX!A:F,6,0),0)</f>
        <v>0.59</v>
      </c>
      <c r="G940" s="106">
        <f>IF(C940="M.O.",VLOOKUP(A940,INSUMOS_AUX!A:F,6,0),0)</f>
        <v>0</v>
      </c>
    </row>
    <row r="941" spans="1:7" ht="21">
      <c r="A941" s="177">
        <v>37372</v>
      </c>
      <c r="B941" s="233" t="s">
        <v>496</v>
      </c>
      <c r="C941" s="176" t="s">
        <v>123</v>
      </c>
      <c r="D941" s="176" t="s">
        <v>134</v>
      </c>
      <c r="E941" s="177">
        <v>0.73553999999999997</v>
      </c>
      <c r="F941" s="107">
        <f>IF(C941="MAT.",VLOOKUP(A941,INSUMOS_AUX!A:F,6,0),0)</f>
        <v>1.43</v>
      </c>
      <c r="G941" s="106">
        <f>IF(C941="M.O.",VLOOKUP(A941,INSUMOS_AUX!A:F,6,0),0)</f>
        <v>0</v>
      </c>
    </row>
    <row r="942" spans="1:7" ht="21">
      <c r="A942" s="177">
        <v>37373</v>
      </c>
      <c r="B942" s="233" t="s">
        <v>497</v>
      </c>
      <c r="C942" s="176" t="s">
        <v>123</v>
      </c>
      <c r="D942" s="176" t="s">
        <v>134</v>
      </c>
      <c r="E942" s="177">
        <v>0.73553999999999997</v>
      </c>
      <c r="F942" s="107">
        <f>IF(C942="MAT.",VLOOKUP(A942,INSUMOS_AUX!A:F,6,0),0)</f>
        <v>0.08</v>
      </c>
      <c r="G942" s="106">
        <f>IF(C942="M.O.",VLOOKUP(A942,INSUMOS_AUX!A:F,6,0),0)</f>
        <v>0</v>
      </c>
    </row>
    <row r="943" spans="1:7" ht="21">
      <c r="A943" s="177">
        <v>43465</v>
      </c>
      <c r="B943" s="233" t="s">
        <v>151</v>
      </c>
      <c r="C943" s="176" t="s">
        <v>123</v>
      </c>
      <c r="D943" s="176" t="s">
        <v>134</v>
      </c>
      <c r="E943" s="177">
        <v>0.3468</v>
      </c>
      <c r="F943" s="107">
        <f>IF(C943="MAT.",VLOOKUP(A943,INSUMOS_AUX!A:F,6,0),0)</f>
        <v>0.78</v>
      </c>
      <c r="G943" s="106">
        <f>IF(C943="M.O.",VLOOKUP(A943,INSUMOS_AUX!A:F,6,0),0)</f>
        <v>0</v>
      </c>
    </row>
    <row r="944" spans="1:7" ht="21">
      <c r="A944" s="177">
        <v>43467</v>
      </c>
      <c r="B944" s="233" t="s">
        <v>142</v>
      </c>
      <c r="C944" s="176" t="s">
        <v>123</v>
      </c>
      <c r="D944" s="176" t="s">
        <v>134</v>
      </c>
      <c r="E944" s="177">
        <v>0.38873999999999997</v>
      </c>
      <c r="F944" s="107">
        <f>IF(C944="MAT.",VLOOKUP(A944,INSUMOS_AUX!A:F,6,0),0)</f>
        <v>0.61</v>
      </c>
      <c r="G944" s="106">
        <f>IF(C944="M.O.",VLOOKUP(A944,INSUMOS_AUX!A:F,6,0),0)</f>
        <v>0</v>
      </c>
    </row>
    <row r="945" spans="1:7" ht="21">
      <c r="A945" s="177">
        <v>43489</v>
      </c>
      <c r="B945" s="233" t="s">
        <v>152</v>
      </c>
      <c r="C945" s="176" t="s">
        <v>123</v>
      </c>
      <c r="D945" s="176" t="s">
        <v>134</v>
      </c>
      <c r="E945" s="177">
        <v>0.3468</v>
      </c>
      <c r="F945" s="107">
        <f>IF(C945="MAT.",VLOOKUP(A945,INSUMOS_AUX!A:F,6,0),0)</f>
        <v>1.31</v>
      </c>
      <c r="G945" s="106">
        <f>IF(C945="M.O.",VLOOKUP(A945,INSUMOS_AUX!A:F,6,0),0)</f>
        <v>0</v>
      </c>
    </row>
    <row r="946" spans="1:7" ht="21">
      <c r="A946" s="177">
        <v>43491</v>
      </c>
      <c r="B946" s="233" t="s">
        <v>145</v>
      </c>
      <c r="C946" s="176" t="s">
        <v>123</v>
      </c>
      <c r="D946" s="176" t="s">
        <v>134</v>
      </c>
      <c r="E946" s="177">
        <v>0.38873999999999997</v>
      </c>
      <c r="F946" s="107">
        <f>IF(C946="MAT.",VLOOKUP(A946,INSUMOS_AUX!A:F,6,0),0)</f>
        <v>1.39</v>
      </c>
      <c r="G946" s="106">
        <f>IF(C946="M.O.",VLOOKUP(A946,INSUMOS_AUX!A:F,6,0),0)</f>
        <v>0</v>
      </c>
    </row>
    <row r="947" spans="1:7">
      <c r="A947" s="177">
        <v>4750</v>
      </c>
      <c r="B947" s="233" t="s">
        <v>153</v>
      </c>
      <c r="C947" s="176" t="s">
        <v>124</v>
      </c>
      <c r="D947" s="176" t="s">
        <v>134</v>
      </c>
      <c r="E947" s="177">
        <v>0.35415215999999999</v>
      </c>
      <c r="F947" s="107">
        <f>IF(C947="MAT.",VLOOKUP(A947,INSUMOS_AUX!A:F,6,0),0)</f>
        <v>0</v>
      </c>
      <c r="G947" s="106">
        <f>IF(C947="M.O.",VLOOKUP(A947,INSUMOS_AUX!A:F,6,0),0)</f>
        <v>22.48</v>
      </c>
    </row>
    <row r="948" spans="1:7">
      <c r="A948" s="177">
        <v>6111</v>
      </c>
      <c r="B948" s="233" t="s">
        <v>498</v>
      </c>
      <c r="C948" s="176" t="s">
        <v>124</v>
      </c>
      <c r="D948" s="176" t="s">
        <v>134</v>
      </c>
      <c r="E948" s="177">
        <v>0.39698128799999999</v>
      </c>
      <c r="F948" s="107">
        <f>IF(C948="MAT.",VLOOKUP(A948,INSUMOS_AUX!A:F,6,0),0)</f>
        <v>0</v>
      </c>
      <c r="G948" s="106">
        <f>IF(C948="M.O.",VLOOKUP(A948,INSUMOS_AUX!A:F,6,0),0)</f>
        <v>14.4</v>
      </c>
    </row>
    <row r="949" spans="1:7">
      <c r="A949" s="182"/>
      <c r="B949" s="230"/>
      <c r="C949" s="183"/>
      <c r="D949" s="183"/>
      <c r="E949" s="183"/>
      <c r="F949" s="183"/>
      <c r="G949" s="183"/>
    </row>
    <row r="950" spans="1:7" ht="42">
      <c r="A950" s="179" t="s">
        <v>770</v>
      </c>
      <c r="B950" s="232" t="s">
        <v>771</v>
      </c>
      <c r="C950" s="180" t="s">
        <v>46</v>
      </c>
      <c r="D950" s="180" t="s">
        <v>53</v>
      </c>
      <c r="E950" s="185">
        <v>1470.09</v>
      </c>
      <c r="F950" s="181">
        <f t="shared" ref="F950:G950" si="66">SUMPRODUCT($E951:$E967,F951:F967)</f>
        <v>3.5041471294999993</v>
      </c>
      <c r="G950" s="181">
        <f t="shared" si="66"/>
        <v>5.0158482505299995</v>
      </c>
    </row>
    <row r="951" spans="1:7" ht="31.5">
      <c r="A951" s="177">
        <v>10535</v>
      </c>
      <c r="B951" s="233" t="s">
        <v>132</v>
      </c>
      <c r="C951" s="176" t="s">
        <v>123</v>
      </c>
      <c r="D951" s="176" t="s">
        <v>23</v>
      </c>
      <c r="E951" s="177">
        <v>1.5209999999999999E-6</v>
      </c>
      <c r="F951" s="107">
        <f>IF(C951="MAT.",VLOOKUP(A951,INSUMOS_AUX!A:F,6,0),0)</f>
        <v>4699.5</v>
      </c>
      <c r="G951" s="106">
        <f>IF(C951="M.O.",VLOOKUP(A951,INSUMOS_AUX!A:F,6,0),0)</f>
        <v>0</v>
      </c>
    </row>
    <row r="952" spans="1:7">
      <c r="A952" s="177">
        <v>1379</v>
      </c>
      <c r="B952" s="233" t="s">
        <v>135</v>
      </c>
      <c r="C952" s="176" t="s">
        <v>123</v>
      </c>
      <c r="D952" s="176" t="s">
        <v>63</v>
      </c>
      <c r="E952" s="177">
        <v>1.5780130000000001</v>
      </c>
      <c r="F952" s="107">
        <f>IF(C952="MAT.",VLOOKUP(A952,INSUMOS_AUX!A:F,6,0),0)</f>
        <v>0.72</v>
      </c>
      <c r="G952" s="106">
        <f>IF(C952="M.O.",VLOOKUP(A952,INSUMOS_AUX!A:F,6,0),0)</f>
        <v>0</v>
      </c>
    </row>
    <row r="953" spans="1:7">
      <c r="A953" s="177">
        <v>2705</v>
      </c>
      <c r="B953" s="233" t="s">
        <v>136</v>
      </c>
      <c r="C953" s="176" t="s">
        <v>123</v>
      </c>
      <c r="D953" s="176" t="s">
        <v>137</v>
      </c>
      <c r="E953" s="177">
        <v>4.6712500000000001E-3</v>
      </c>
      <c r="F953" s="107">
        <f>IF(C953="MAT.",VLOOKUP(A953,INSUMOS_AUX!A:F,6,0),0)</f>
        <v>0.92</v>
      </c>
      <c r="G953" s="106">
        <f>IF(C953="M.O.",VLOOKUP(A953,INSUMOS_AUX!A:F,6,0),0)</f>
        <v>0</v>
      </c>
    </row>
    <row r="954" spans="1:7" ht="21">
      <c r="A954" s="177">
        <v>367</v>
      </c>
      <c r="B954" s="233" t="s">
        <v>1288</v>
      </c>
      <c r="C954" s="176" t="s">
        <v>123</v>
      </c>
      <c r="D954" s="176" t="s">
        <v>58</v>
      </c>
      <c r="E954" s="177">
        <v>3.5149999999999999E-3</v>
      </c>
      <c r="F954" s="107">
        <f>IF(C954="MAT.",VLOOKUP(A954,INSUMOS_AUX!A:F,6,0),0)</f>
        <v>151.96</v>
      </c>
      <c r="G954" s="106">
        <f>IF(C954="M.O.",VLOOKUP(A954,INSUMOS_AUX!A:F,6,0),0)</f>
        <v>0</v>
      </c>
    </row>
    <row r="955" spans="1:7" ht="21">
      <c r="A955" s="177">
        <v>37370</v>
      </c>
      <c r="B955" s="233" t="s">
        <v>494</v>
      </c>
      <c r="C955" s="176" t="s">
        <v>123</v>
      </c>
      <c r="D955" s="176" t="s">
        <v>134</v>
      </c>
      <c r="E955" s="177">
        <v>0.24588399999999999</v>
      </c>
      <c r="F955" s="107">
        <f>IF(C955="MAT.",VLOOKUP(A955,INSUMOS_AUX!A:F,6,0),0)</f>
        <v>3.32</v>
      </c>
      <c r="G955" s="106">
        <f>IF(C955="M.O.",VLOOKUP(A955,INSUMOS_AUX!A:F,6,0),0)</f>
        <v>0</v>
      </c>
    </row>
    <row r="956" spans="1:7" ht="21">
      <c r="A956" s="177">
        <v>37371</v>
      </c>
      <c r="B956" s="233" t="s">
        <v>495</v>
      </c>
      <c r="C956" s="176" t="s">
        <v>123</v>
      </c>
      <c r="D956" s="176" t="s">
        <v>134</v>
      </c>
      <c r="E956" s="177">
        <v>0.24588399999999999</v>
      </c>
      <c r="F956" s="107">
        <f>IF(C956="MAT.",VLOOKUP(A956,INSUMOS_AUX!A:F,6,0),0)</f>
        <v>0.59</v>
      </c>
      <c r="G956" s="106">
        <f>IF(C956="M.O.",VLOOKUP(A956,INSUMOS_AUX!A:F,6,0),0)</f>
        <v>0</v>
      </c>
    </row>
    <row r="957" spans="1:7" ht="21">
      <c r="A957" s="177">
        <v>37372</v>
      </c>
      <c r="B957" s="233" t="s">
        <v>496</v>
      </c>
      <c r="C957" s="176" t="s">
        <v>123</v>
      </c>
      <c r="D957" s="176" t="s">
        <v>134</v>
      </c>
      <c r="E957" s="177">
        <v>0.24588399999999999</v>
      </c>
      <c r="F957" s="107">
        <f>IF(C957="MAT.",VLOOKUP(A957,INSUMOS_AUX!A:F,6,0),0)</f>
        <v>1.43</v>
      </c>
      <c r="G957" s="106">
        <f>IF(C957="M.O.",VLOOKUP(A957,INSUMOS_AUX!A:F,6,0),0)</f>
        <v>0</v>
      </c>
    </row>
    <row r="958" spans="1:7" ht="21">
      <c r="A958" s="177">
        <v>37373</v>
      </c>
      <c r="B958" s="233" t="s">
        <v>497</v>
      </c>
      <c r="C958" s="176" t="s">
        <v>123</v>
      </c>
      <c r="D958" s="176" t="s">
        <v>134</v>
      </c>
      <c r="E958" s="177">
        <v>0.24588399999999999</v>
      </c>
      <c r="F958" s="107">
        <f>IF(C958="MAT.",VLOOKUP(A958,INSUMOS_AUX!A:F,6,0),0)</f>
        <v>0.08</v>
      </c>
      <c r="G958" s="106">
        <f>IF(C958="M.O.",VLOOKUP(A958,INSUMOS_AUX!A:F,6,0),0)</f>
        <v>0</v>
      </c>
    </row>
    <row r="959" spans="1:7">
      <c r="A959" s="177">
        <v>37666</v>
      </c>
      <c r="B959" s="233" t="s">
        <v>139</v>
      </c>
      <c r="C959" s="176" t="s">
        <v>124</v>
      </c>
      <c r="D959" s="176" t="s">
        <v>134</v>
      </c>
      <c r="E959" s="177">
        <v>1.6116827E-2</v>
      </c>
      <c r="F959" s="107">
        <f>IF(C959="MAT.",VLOOKUP(A959,INSUMOS_AUX!A:F,6,0),0)</f>
        <v>0</v>
      </c>
      <c r="G959" s="106">
        <f>IF(C959="M.O.",VLOOKUP(A959,INSUMOS_AUX!A:F,6,0),0)</f>
        <v>13.19</v>
      </c>
    </row>
    <row r="960" spans="1:7" ht="21">
      <c r="A960" s="177">
        <v>43464</v>
      </c>
      <c r="B960" s="233" t="s">
        <v>141</v>
      </c>
      <c r="C960" s="176" t="s">
        <v>123</v>
      </c>
      <c r="D960" s="176" t="s">
        <v>134</v>
      </c>
      <c r="E960" s="177">
        <v>1.5984000000000002E-2</v>
      </c>
      <c r="F960" s="107">
        <f>IF(C960="MAT.",VLOOKUP(A960,INSUMOS_AUX!A:F,6,0),0)</f>
        <v>0.01</v>
      </c>
      <c r="G960" s="106">
        <f>IF(C960="M.O.",VLOOKUP(A960,INSUMOS_AUX!A:F,6,0),0)</f>
        <v>0</v>
      </c>
    </row>
    <row r="961" spans="1:7" ht="21">
      <c r="A961" s="177">
        <v>43465</v>
      </c>
      <c r="B961" s="233" t="s">
        <v>151</v>
      </c>
      <c r="C961" s="176" t="s">
        <v>123</v>
      </c>
      <c r="D961" s="176" t="s">
        <v>134</v>
      </c>
      <c r="E961" s="177">
        <v>0.1724</v>
      </c>
      <c r="F961" s="107">
        <f>IF(C961="MAT.",VLOOKUP(A961,INSUMOS_AUX!A:F,6,0),0)</f>
        <v>0.78</v>
      </c>
      <c r="G961" s="106">
        <f>IF(C961="M.O.",VLOOKUP(A961,INSUMOS_AUX!A:F,6,0),0)</f>
        <v>0</v>
      </c>
    </row>
    <row r="962" spans="1:7" ht="21">
      <c r="A962" s="177">
        <v>43467</v>
      </c>
      <c r="B962" s="233" t="s">
        <v>142</v>
      </c>
      <c r="C962" s="176" t="s">
        <v>123</v>
      </c>
      <c r="D962" s="176" t="s">
        <v>134</v>
      </c>
      <c r="E962" s="177">
        <v>5.7500000000000002E-2</v>
      </c>
      <c r="F962" s="107">
        <f>IF(C962="MAT.",VLOOKUP(A962,INSUMOS_AUX!A:F,6,0),0)</f>
        <v>0.61</v>
      </c>
      <c r="G962" s="106">
        <f>IF(C962="M.O.",VLOOKUP(A962,INSUMOS_AUX!A:F,6,0),0)</f>
        <v>0</v>
      </c>
    </row>
    <row r="963" spans="1:7" ht="21">
      <c r="A963" s="177">
        <v>43488</v>
      </c>
      <c r="B963" s="233" t="s">
        <v>144</v>
      </c>
      <c r="C963" s="176" t="s">
        <v>123</v>
      </c>
      <c r="D963" s="176" t="s">
        <v>134</v>
      </c>
      <c r="E963" s="177">
        <v>1.5984000000000002E-2</v>
      </c>
      <c r="F963" s="107">
        <f>IF(C963="MAT.",VLOOKUP(A963,INSUMOS_AUX!A:F,6,0),0)</f>
        <v>0.89</v>
      </c>
      <c r="G963" s="106">
        <f>IF(C963="M.O.",VLOOKUP(A963,INSUMOS_AUX!A:F,6,0),0)</f>
        <v>0</v>
      </c>
    </row>
    <row r="964" spans="1:7" ht="21">
      <c r="A964" s="177">
        <v>43489</v>
      </c>
      <c r="B964" s="233" t="s">
        <v>152</v>
      </c>
      <c r="C964" s="176" t="s">
        <v>123</v>
      </c>
      <c r="D964" s="176" t="s">
        <v>134</v>
      </c>
      <c r="E964" s="177">
        <v>0.1724</v>
      </c>
      <c r="F964" s="107">
        <f>IF(C964="MAT.",VLOOKUP(A964,INSUMOS_AUX!A:F,6,0),0)</f>
        <v>1.31</v>
      </c>
      <c r="G964" s="106">
        <f>IF(C964="M.O.",VLOOKUP(A964,INSUMOS_AUX!A:F,6,0),0)</f>
        <v>0</v>
      </c>
    </row>
    <row r="965" spans="1:7" ht="21">
      <c r="A965" s="177">
        <v>43491</v>
      </c>
      <c r="B965" s="233" t="s">
        <v>145</v>
      </c>
      <c r="C965" s="176" t="s">
        <v>123</v>
      </c>
      <c r="D965" s="176" t="s">
        <v>134</v>
      </c>
      <c r="E965" s="177">
        <v>5.7500000000000002E-2</v>
      </c>
      <c r="F965" s="107">
        <f>IF(C965="MAT.",VLOOKUP(A965,INSUMOS_AUX!A:F,6,0),0)</f>
        <v>1.39</v>
      </c>
      <c r="G965" s="106">
        <f>IF(C965="M.O.",VLOOKUP(A965,INSUMOS_AUX!A:F,6,0),0)</f>
        <v>0</v>
      </c>
    </row>
    <row r="966" spans="1:7">
      <c r="A966" s="177">
        <v>4750</v>
      </c>
      <c r="B966" s="233" t="s">
        <v>153</v>
      </c>
      <c r="C966" s="176" t="s">
        <v>124</v>
      </c>
      <c r="D966" s="176" t="s">
        <v>134</v>
      </c>
      <c r="E966" s="177">
        <v>0.17605488</v>
      </c>
      <c r="F966" s="107">
        <f>IF(C966="MAT.",VLOOKUP(A966,INSUMOS_AUX!A:F,6,0),0)</f>
        <v>0</v>
      </c>
      <c r="G966" s="106">
        <f>IF(C966="M.O.",VLOOKUP(A966,INSUMOS_AUX!A:F,6,0),0)</f>
        <v>22.48</v>
      </c>
    </row>
    <row r="967" spans="1:7">
      <c r="A967" s="177">
        <v>6111</v>
      </c>
      <c r="B967" s="233" t="s">
        <v>498</v>
      </c>
      <c r="C967" s="176" t="s">
        <v>124</v>
      </c>
      <c r="D967" s="176" t="s">
        <v>134</v>
      </c>
      <c r="E967" s="177">
        <v>5.8719E-2</v>
      </c>
      <c r="F967" s="107">
        <f>IF(C967="MAT.",VLOOKUP(A967,INSUMOS_AUX!A:F,6,0),0)</f>
        <v>0</v>
      </c>
      <c r="G967" s="106">
        <f>IF(C967="M.O.",VLOOKUP(A967,INSUMOS_AUX!A:F,6,0),0)</f>
        <v>14.4</v>
      </c>
    </row>
    <row r="968" spans="1:7">
      <c r="A968" s="182"/>
      <c r="B968" s="230"/>
      <c r="C968" s="183"/>
      <c r="D968" s="183"/>
      <c r="E968" s="183"/>
      <c r="F968" s="183"/>
      <c r="G968" s="183"/>
    </row>
    <row r="969" spans="1:7" ht="21">
      <c r="A969" s="179" t="s">
        <v>772</v>
      </c>
      <c r="B969" s="232" t="s">
        <v>773</v>
      </c>
      <c r="C969" s="180" t="s">
        <v>46</v>
      </c>
      <c r="D969" s="180" t="s">
        <v>53</v>
      </c>
      <c r="E969" s="181">
        <v>54.77</v>
      </c>
      <c r="F969" s="181">
        <f t="shared" ref="F969:G969" si="67">SUMPRODUCT($E970:$E988,F970:F988)</f>
        <v>24.841309367499999</v>
      </c>
      <c r="G969" s="181">
        <f t="shared" si="67"/>
        <v>24.207130220100002</v>
      </c>
    </row>
    <row r="970" spans="1:7" ht="31.5">
      <c r="A970" s="177">
        <v>10535</v>
      </c>
      <c r="B970" s="233" t="s">
        <v>132</v>
      </c>
      <c r="C970" s="176" t="s">
        <v>123</v>
      </c>
      <c r="D970" s="176" t="s">
        <v>23</v>
      </c>
      <c r="E970" s="177">
        <v>1.2265E-5</v>
      </c>
      <c r="F970" s="107">
        <f>IF(C970="MAT.",VLOOKUP(A970,INSUMOS_AUX!A:F,6,0),0)</f>
        <v>4699.5</v>
      </c>
      <c r="G970" s="106">
        <f>IF(C970="M.O.",VLOOKUP(A970,INSUMOS_AUX!A:F,6,0),0)</f>
        <v>0</v>
      </c>
    </row>
    <row r="971" spans="1:7">
      <c r="A971" s="177">
        <v>1106</v>
      </c>
      <c r="B971" s="233" t="s">
        <v>1303</v>
      </c>
      <c r="C971" s="176" t="s">
        <v>123</v>
      </c>
      <c r="D971" s="176" t="s">
        <v>63</v>
      </c>
      <c r="E971" s="177">
        <v>2.9304999999999999</v>
      </c>
      <c r="F971" s="107">
        <f>IF(C971="MAT.",VLOOKUP(A971,INSUMOS_AUX!A:F,6,0),0)</f>
        <v>1.4</v>
      </c>
      <c r="G971" s="106">
        <f>IF(C971="M.O.",VLOOKUP(A971,INSUMOS_AUX!A:F,6,0),0)</f>
        <v>0</v>
      </c>
    </row>
    <row r="972" spans="1:7" ht="21">
      <c r="A972" s="177">
        <v>123</v>
      </c>
      <c r="B972" s="233" t="s">
        <v>535</v>
      </c>
      <c r="C972" s="176" t="s">
        <v>123</v>
      </c>
      <c r="D972" s="176" t="s">
        <v>168</v>
      </c>
      <c r="E972" s="177">
        <v>0.38700000000000001</v>
      </c>
      <c r="F972" s="107">
        <f>IF(C972="MAT.",VLOOKUP(A972,INSUMOS_AUX!A:F,6,0),0)</f>
        <v>7.44</v>
      </c>
      <c r="G972" s="106">
        <f>IF(C972="M.O.",VLOOKUP(A972,INSUMOS_AUX!A:F,6,0),0)</f>
        <v>0</v>
      </c>
    </row>
    <row r="973" spans="1:7">
      <c r="A973" s="177">
        <v>1379</v>
      </c>
      <c r="B973" s="233" t="s">
        <v>135</v>
      </c>
      <c r="C973" s="176" t="s">
        <v>123</v>
      </c>
      <c r="D973" s="176" t="s">
        <v>63</v>
      </c>
      <c r="E973" s="177">
        <v>6.5934999999999997</v>
      </c>
      <c r="F973" s="107">
        <f>IF(C973="MAT.",VLOOKUP(A973,INSUMOS_AUX!A:F,6,0),0)</f>
        <v>0.72</v>
      </c>
      <c r="G973" s="106">
        <f>IF(C973="M.O.",VLOOKUP(A973,INSUMOS_AUX!A:F,6,0),0)</f>
        <v>0</v>
      </c>
    </row>
    <row r="974" spans="1:7">
      <c r="A974" s="177">
        <v>2705</v>
      </c>
      <c r="B974" s="233" t="s">
        <v>136</v>
      </c>
      <c r="C974" s="176" t="s">
        <v>123</v>
      </c>
      <c r="D974" s="176" t="s">
        <v>137</v>
      </c>
      <c r="E974" s="177">
        <v>3.7499999999999999E-2</v>
      </c>
      <c r="F974" s="107">
        <f>IF(C974="MAT.",VLOOKUP(A974,INSUMOS_AUX!A:F,6,0),0)</f>
        <v>0.92</v>
      </c>
      <c r="G974" s="106">
        <f>IF(C974="M.O.",VLOOKUP(A974,INSUMOS_AUX!A:F,6,0),0)</f>
        <v>0</v>
      </c>
    </row>
    <row r="975" spans="1:7" ht="21">
      <c r="A975" s="177">
        <v>370</v>
      </c>
      <c r="B975" s="233" t="s">
        <v>138</v>
      </c>
      <c r="C975" s="176" t="s">
        <v>123</v>
      </c>
      <c r="D975" s="176" t="s">
        <v>58</v>
      </c>
      <c r="E975" s="177">
        <v>2.9250000000000002E-2</v>
      </c>
      <c r="F975" s="107">
        <f>IF(C975="MAT.",VLOOKUP(A975,INSUMOS_AUX!A:F,6,0),0)</f>
        <v>150</v>
      </c>
      <c r="G975" s="106">
        <f>IF(C975="M.O.",VLOOKUP(A975,INSUMOS_AUX!A:F,6,0),0)</f>
        <v>0</v>
      </c>
    </row>
    <row r="976" spans="1:7" ht="21">
      <c r="A976" s="177">
        <v>37370</v>
      </c>
      <c r="B976" s="233" t="s">
        <v>494</v>
      </c>
      <c r="C976" s="176" t="s">
        <v>123</v>
      </c>
      <c r="D976" s="176" t="s">
        <v>134</v>
      </c>
      <c r="E976" s="177">
        <v>1.1719999999999999</v>
      </c>
      <c r="F976" s="107">
        <f>IF(C976="MAT.",VLOOKUP(A976,INSUMOS_AUX!A:F,6,0),0)</f>
        <v>3.32</v>
      </c>
      <c r="G976" s="106">
        <f>IF(C976="M.O.",VLOOKUP(A976,INSUMOS_AUX!A:F,6,0),0)</f>
        <v>0</v>
      </c>
    </row>
    <row r="977" spans="1:7" ht="21">
      <c r="A977" s="177">
        <v>37371</v>
      </c>
      <c r="B977" s="233" t="s">
        <v>495</v>
      </c>
      <c r="C977" s="176" t="s">
        <v>123</v>
      </c>
      <c r="D977" s="176" t="s">
        <v>134</v>
      </c>
      <c r="E977" s="177">
        <v>1.1719999999999999</v>
      </c>
      <c r="F977" s="107">
        <f>IF(C977="MAT.",VLOOKUP(A977,INSUMOS_AUX!A:F,6,0),0)</f>
        <v>0.59</v>
      </c>
      <c r="G977" s="106">
        <f>IF(C977="M.O.",VLOOKUP(A977,INSUMOS_AUX!A:F,6,0),0)</f>
        <v>0</v>
      </c>
    </row>
    <row r="978" spans="1:7" ht="21">
      <c r="A978" s="177">
        <v>37372</v>
      </c>
      <c r="B978" s="233" t="s">
        <v>496</v>
      </c>
      <c r="C978" s="176" t="s">
        <v>123</v>
      </c>
      <c r="D978" s="176" t="s">
        <v>134</v>
      </c>
      <c r="E978" s="177">
        <v>1.1719999999999999</v>
      </c>
      <c r="F978" s="107">
        <f>IF(C978="MAT.",VLOOKUP(A978,INSUMOS_AUX!A:F,6,0),0)</f>
        <v>1.43</v>
      </c>
      <c r="G978" s="106">
        <f>IF(C978="M.O.",VLOOKUP(A978,INSUMOS_AUX!A:F,6,0),0)</f>
        <v>0</v>
      </c>
    </row>
    <row r="979" spans="1:7" ht="21">
      <c r="A979" s="177">
        <v>37373</v>
      </c>
      <c r="B979" s="233" t="s">
        <v>497</v>
      </c>
      <c r="C979" s="176" t="s">
        <v>123</v>
      </c>
      <c r="D979" s="176" t="s">
        <v>134</v>
      </c>
      <c r="E979" s="177">
        <v>1.1719999999999999</v>
      </c>
      <c r="F979" s="107">
        <f>IF(C979="MAT.",VLOOKUP(A979,INSUMOS_AUX!A:F,6,0),0)</f>
        <v>0.08</v>
      </c>
      <c r="G979" s="106">
        <f>IF(C979="M.O.",VLOOKUP(A979,INSUMOS_AUX!A:F,6,0),0)</f>
        <v>0</v>
      </c>
    </row>
    <row r="980" spans="1:7">
      <c r="A980" s="177">
        <v>37666</v>
      </c>
      <c r="B980" s="233" t="s">
        <v>139</v>
      </c>
      <c r="C980" s="176" t="s">
        <v>124</v>
      </c>
      <c r="D980" s="176" t="s">
        <v>134</v>
      </c>
      <c r="E980" s="177">
        <v>0.13007199</v>
      </c>
      <c r="F980" s="107">
        <f>IF(C980="MAT.",VLOOKUP(A980,INSUMOS_AUX!A:F,6,0),0)</f>
        <v>0</v>
      </c>
      <c r="G980" s="106">
        <f>IF(C980="M.O.",VLOOKUP(A980,INSUMOS_AUX!A:F,6,0),0)</f>
        <v>13.19</v>
      </c>
    </row>
    <row r="981" spans="1:7" ht="21">
      <c r="A981" s="177">
        <v>43464</v>
      </c>
      <c r="B981" s="233" t="s">
        <v>141</v>
      </c>
      <c r="C981" s="176" t="s">
        <v>123</v>
      </c>
      <c r="D981" s="176" t="s">
        <v>134</v>
      </c>
      <c r="E981" s="177">
        <v>0.129</v>
      </c>
      <c r="F981" s="107">
        <f>IF(C981="MAT.",VLOOKUP(A981,INSUMOS_AUX!A:F,6,0),0)</f>
        <v>0.01</v>
      </c>
      <c r="G981" s="106">
        <f>IF(C981="M.O.",VLOOKUP(A981,INSUMOS_AUX!A:F,6,0),0)</f>
        <v>0</v>
      </c>
    </row>
    <row r="982" spans="1:7" ht="21">
      <c r="A982" s="177">
        <v>43465</v>
      </c>
      <c r="B982" s="233" t="s">
        <v>151</v>
      </c>
      <c r="C982" s="176" t="s">
        <v>123</v>
      </c>
      <c r="D982" s="176" t="s">
        <v>134</v>
      </c>
      <c r="E982" s="177">
        <v>0.86699999999999999</v>
      </c>
      <c r="F982" s="107">
        <f>IF(C982="MAT.",VLOOKUP(A982,INSUMOS_AUX!A:F,6,0),0)</f>
        <v>0.78</v>
      </c>
      <c r="G982" s="106">
        <f>IF(C982="M.O.",VLOOKUP(A982,INSUMOS_AUX!A:F,6,0),0)</f>
        <v>0</v>
      </c>
    </row>
    <row r="983" spans="1:7" ht="21">
      <c r="A983" s="177">
        <v>43467</v>
      </c>
      <c r="B983" s="233" t="s">
        <v>142</v>
      </c>
      <c r="C983" s="176" t="s">
        <v>123</v>
      </c>
      <c r="D983" s="176" t="s">
        <v>134</v>
      </c>
      <c r="E983" s="177">
        <v>0.17599999999999999</v>
      </c>
      <c r="F983" s="107">
        <f>IF(C983="MAT.",VLOOKUP(A983,INSUMOS_AUX!A:F,6,0),0)</f>
        <v>0.61</v>
      </c>
      <c r="G983" s="106">
        <f>IF(C983="M.O.",VLOOKUP(A983,INSUMOS_AUX!A:F,6,0),0)</f>
        <v>0</v>
      </c>
    </row>
    <row r="984" spans="1:7" ht="21">
      <c r="A984" s="177">
        <v>43488</v>
      </c>
      <c r="B984" s="233" t="s">
        <v>144</v>
      </c>
      <c r="C984" s="176" t="s">
        <v>123</v>
      </c>
      <c r="D984" s="176" t="s">
        <v>134</v>
      </c>
      <c r="E984" s="177">
        <v>0.129</v>
      </c>
      <c r="F984" s="107">
        <f>IF(C984="MAT.",VLOOKUP(A984,INSUMOS_AUX!A:F,6,0),0)</f>
        <v>0.89</v>
      </c>
      <c r="G984" s="106">
        <f>IF(C984="M.O.",VLOOKUP(A984,INSUMOS_AUX!A:F,6,0),0)</f>
        <v>0</v>
      </c>
    </row>
    <row r="985" spans="1:7" ht="21">
      <c r="A985" s="177">
        <v>43489</v>
      </c>
      <c r="B985" s="233" t="s">
        <v>152</v>
      </c>
      <c r="C985" s="176" t="s">
        <v>123</v>
      </c>
      <c r="D985" s="176" t="s">
        <v>134</v>
      </c>
      <c r="E985" s="177">
        <v>0.86699999999999999</v>
      </c>
      <c r="F985" s="107">
        <f>IF(C985="MAT.",VLOOKUP(A985,INSUMOS_AUX!A:F,6,0),0)</f>
        <v>1.31</v>
      </c>
      <c r="G985" s="106">
        <f>IF(C985="M.O.",VLOOKUP(A985,INSUMOS_AUX!A:F,6,0),0)</f>
        <v>0</v>
      </c>
    </row>
    <row r="986" spans="1:7" ht="21">
      <c r="A986" s="177">
        <v>43491</v>
      </c>
      <c r="B986" s="233" t="s">
        <v>145</v>
      </c>
      <c r="C986" s="176" t="s">
        <v>123</v>
      </c>
      <c r="D986" s="176" t="s">
        <v>134</v>
      </c>
      <c r="E986" s="177">
        <v>0.17599999999999999</v>
      </c>
      <c r="F986" s="107">
        <f>IF(C986="MAT.",VLOOKUP(A986,INSUMOS_AUX!A:F,6,0),0)</f>
        <v>1.39</v>
      </c>
      <c r="G986" s="106">
        <f>IF(C986="M.O.",VLOOKUP(A986,INSUMOS_AUX!A:F,6,0),0)</f>
        <v>0</v>
      </c>
    </row>
    <row r="987" spans="1:7">
      <c r="A987" s="177">
        <v>4750</v>
      </c>
      <c r="B987" s="233" t="s">
        <v>153</v>
      </c>
      <c r="C987" s="176" t="s">
        <v>124</v>
      </c>
      <c r="D987" s="176" t="s">
        <v>134</v>
      </c>
      <c r="E987" s="177">
        <v>0.88538039999999996</v>
      </c>
      <c r="F987" s="107">
        <f>IF(C987="MAT.",VLOOKUP(A987,INSUMOS_AUX!A:F,6,0),0)</f>
        <v>0</v>
      </c>
      <c r="G987" s="106">
        <f>IF(C987="M.O.",VLOOKUP(A987,INSUMOS_AUX!A:F,6,0),0)</f>
        <v>22.48</v>
      </c>
    </row>
    <row r="988" spans="1:7">
      <c r="A988" s="177">
        <v>6111</v>
      </c>
      <c r="B988" s="233" t="s">
        <v>498</v>
      </c>
      <c r="C988" s="176" t="s">
        <v>124</v>
      </c>
      <c r="D988" s="176" t="s">
        <v>134</v>
      </c>
      <c r="E988" s="177">
        <v>0.17973120000000001</v>
      </c>
      <c r="F988" s="107">
        <f>IF(C988="MAT.",VLOOKUP(A988,INSUMOS_AUX!A:F,6,0),0)</f>
        <v>0</v>
      </c>
      <c r="G988" s="106">
        <f>IF(C988="M.O.",VLOOKUP(A988,INSUMOS_AUX!A:F,6,0),0)</f>
        <v>14.4</v>
      </c>
    </row>
    <row r="989" spans="1:7">
      <c r="A989" s="182"/>
      <c r="B989" s="230"/>
      <c r="C989" s="183"/>
      <c r="D989" s="183"/>
      <c r="E989" s="183"/>
      <c r="F989" s="183"/>
      <c r="G989" s="183"/>
    </row>
    <row r="990" spans="1:7" ht="31.5">
      <c r="A990" s="179" t="s">
        <v>774</v>
      </c>
      <c r="B990" s="232" t="s">
        <v>410</v>
      </c>
      <c r="C990" s="180" t="s">
        <v>46</v>
      </c>
      <c r="D990" s="180" t="s">
        <v>53</v>
      </c>
      <c r="E990" s="181">
        <v>769.53</v>
      </c>
      <c r="F990" s="181">
        <f t="shared" ref="F990:G990" si="68">SUMPRODUCT($E991:$E1011,F991:F1011)</f>
        <v>49.795251854</v>
      </c>
      <c r="G990" s="181">
        <f t="shared" si="68"/>
        <v>18.504859136520004</v>
      </c>
    </row>
    <row r="991" spans="1:7" ht="31.5">
      <c r="A991" s="177">
        <v>10535</v>
      </c>
      <c r="B991" s="233" t="s">
        <v>132</v>
      </c>
      <c r="C991" s="176" t="s">
        <v>123</v>
      </c>
      <c r="D991" s="176" t="s">
        <v>23</v>
      </c>
      <c r="E991" s="177">
        <v>4.4519999999999999E-6</v>
      </c>
      <c r="F991" s="107">
        <f>IF(C991="MAT.",VLOOKUP(A991,INSUMOS_AUX!A:F,6,0),0)</f>
        <v>4699.5</v>
      </c>
      <c r="G991" s="106">
        <f>IF(C991="M.O.",VLOOKUP(A991,INSUMOS_AUX!A:F,6,0),0)</f>
        <v>0</v>
      </c>
    </row>
    <row r="992" spans="1:7">
      <c r="A992" s="177">
        <v>1106</v>
      </c>
      <c r="B992" s="233" t="s">
        <v>1303</v>
      </c>
      <c r="C992" s="176" t="s">
        <v>123</v>
      </c>
      <c r="D992" s="176" t="s">
        <v>63</v>
      </c>
      <c r="E992" s="177">
        <v>1.81064</v>
      </c>
      <c r="F992" s="107">
        <f>IF(C992="MAT.",VLOOKUP(A992,INSUMOS_AUX!A:F,6,0),0)</f>
        <v>1.4</v>
      </c>
      <c r="G992" s="106">
        <f>IF(C992="M.O.",VLOOKUP(A992,INSUMOS_AUX!A:F,6,0),0)</f>
        <v>0</v>
      </c>
    </row>
    <row r="993" spans="1:7">
      <c r="A993" s="177">
        <v>1379</v>
      </c>
      <c r="B993" s="233" t="s">
        <v>135</v>
      </c>
      <c r="C993" s="176" t="s">
        <v>123</v>
      </c>
      <c r="D993" s="176" t="s">
        <v>63</v>
      </c>
      <c r="E993" s="177">
        <v>2.0369440000000001</v>
      </c>
      <c r="F993" s="107">
        <f>IF(C993="MAT.",VLOOKUP(A993,INSUMOS_AUX!A:F,6,0),0)</f>
        <v>0.72</v>
      </c>
      <c r="G993" s="106">
        <f>IF(C993="M.O.",VLOOKUP(A993,INSUMOS_AUX!A:F,6,0),0)</f>
        <v>0</v>
      </c>
    </row>
    <row r="994" spans="1:7">
      <c r="A994" s="177">
        <v>2705</v>
      </c>
      <c r="B994" s="233" t="s">
        <v>136</v>
      </c>
      <c r="C994" s="176" t="s">
        <v>123</v>
      </c>
      <c r="D994" s="176" t="s">
        <v>137</v>
      </c>
      <c r="E994" s="177">
        <v>1.3650000000000001E-2</v>
      </c>
      <c r="F994" s="107">
        <f>IF(C994="MAT.",VLOOKUP(A994,INSUMOS_AUX!A:F,6,0),0)</f>
        <v>0.92</v>
      </c>
      <c r="G994" s="106">
        <f>IF(C994="M.O.",VLOOKUP(A994,INSUMOS_AUX!A:F,6,0),0)</f>
        <v>0</v>
      </c>
    </row>
    <row r="995" spans="1:7" ht="31.5">
      <c r="A995" s="177">
        <v>34557</v>
      </c>
      <c r="B995" s="233" t="s">
        <v>1304</v>
      </c>
      <c r="C995" s="176" t="s">
        <v>123</v>
      </c>
      <c r="D995" s="176" t="s">
        <v>65</v>
      </c>
      <c r="E995" s="177">
        <v>0.42</v>
      </c>
      <c r="F995" s="107">
        <f>IF(C995="MAT.",VLOOKUP(A995,INSUMOS_AUX!A:F,6,0),0)</f>
        <v>2.16</v>
      </c>
      <c r="G995" s="106">
        <f>IF(C995="M.O.",VLOOKUP(A995,INSUMOS_AUX!A:F,6,0),0)</f>
        <v>0</v>
      </c>
    </row>
    <row r="996" spans="1:7" ht="21">
      <c r="A996" s="177">
        <v>370</v>
      </c>
      <c r="B996" s="233" t="s">
        <v>138</v>
      </c>
      <c r="C996" s="176" t="s">
        <v>123</v>
      </c>
      <c r="D996" s="176" t="s">
        <v>58</v>
      </c>
      <c r="E996" s="177">
        <v>1.2064E-2</v>
      </c>
      <c r="F996" s="107">
        <f>IF(C996="MAT.",VLOOKUP(A996,INSUMOS_AUX!A:F,6,0),0)</f>
        <v>150</v>
      </c>
      <c r="G996" s="106">
        <f>IF(C996="M.O.",VLOOKUP(A996,INSUMOS_AUX!A:F,6,0),0)</f>
        <v>0</v>
      </c>
    </row>
    <row r="997" spans="1:7" ht="21">
      <c r="A997" s="177">
        <v>37370</v>
      </c>
      <c r="B997" s="233" t="s">
        <v>494</v>
      </c>
      <c r="C997" s="176" t="s">
        <v>123</v>
      </c>
      <c r="D997" s="176" t="s">
        <v>134</v>
      </c>
      <c r="E997" s="177">
        <v>0.93179999999999996</v>
      </c>
      <c r="F997" s="107">
        <f>IF(C997="MAT.",VLOOKUP(A997,INSUMOS_AUX!A:F,6,0),0)</f>
        <v>3.32</v>
      </c>
      <c r="G997" s="106">
        <f>IF(C997="M.O.",VLOOKUP(A997,INSUMOS_AUX!A:F,6,0),0)</f>
        <v>0</v>
      </c>
    </row>
    <row r="998" spans="1:7" ht="21">
      <c r="A998" s="177">
        <v>37371</v>
      </c>
      <c r="B998" s="233" t="s">
        <v>495</v>
      </c>
      <c r="C998" s="176" t="s">
        <v>123</v>
      </c>
      <c r="D998" s="176" t="s">
        <v>134</v>
      </c>
      <c r="E998" s="177">
        <v>0.93179999999999996</v>
      </c>
      <c r="F998" s="107">
        <f>IF(C998="MAT.",VLOOKUP(A998,INSUMOS_AUX!A:F,6,0),0)</f>
        <v>0.59</v>
      </c>
      <c r="G998" s="106">
        <f>IF(C998="M.O.",VLOOKUP(A998,INSUMOS_AUX!A:F,6,0),0)</f>
        <v>0</v>
      </c>
    </row>
    <row r="999" spans="1:7" ht="21">
      <c r="A999" s="177">
        <v>37372</v>
      </c>
      <c r="B999" s="233" t="s">
        <v>496</v>
      </c>
      <c r="C999" s="176" t="s">
        <v>123</v>
      </c>
      <c r="D999" s="176" t="s">
        <v>134</v>
      </c>
      <c r="E999" s="177">
        <v>0.93179999999999996</v>
      </c>
      <c r="F999" s="107">
        <f>IF(C999="MAT.",VLOOKUP(A999,INSUMOS_AUX!A:F,6,0),0)</f>
        <v>1.43</v>
      </c>
      <c r="G999" s="106">
        <f>IF(C999="M.O.",VLOOKUP(A999,INSUMOS_AUX!A:F,6,0),0)</f>
        <v>0</v>
      </c>
    </row>
    <row r="1000" spans="1:7" ht="21">
      <c r="A1000" s="177">
        <v>37373</v>
      </c>
      <c r="B1000" s="233" t="s">
        <v>497</v>
      </c>
      <c r="C1000" s="176" t="s">
        <v>123</v>
      </c>
      <c r="D1000" s="176" t="s">
        <v>134</v>
      </c>
      <c r="E1000" s="177">
        <v>0.93179999999999996</v>
      </c>
      <c r="F1000" s="107">
        <f>IF(C1000="MAT.",VLOOKUP(A1000,INSUMOS_AUX!A:F,6,0),0)</f>
        <v>0.08</v>
      </c>
      <c r="G1000" s="106">
        <f>IF(C1000="M.O.",VLOOKUP(A1000,INSUMOS_AUX!A:F,6,0),0)</f>
        <v>0</v>
      </c>
    </row>
    <row r="1001" spans="1:7">
      <c r="A1001" s="177">
        <v>37395</v>
      </c>
      <c r="B1001" s="233" t="s">
        <v>1305</v>
      </c>
      <c r="C1001" s="176" t="s">
        <v>123</v>
      </c>
      <c r="D1001" s="176" t="s">
        <v>179</v>
      </c>
      <c r="E1001" s="177">
        <v>5.0000000000000001E-3</v>
      </c>
      <c r="F1001" s="107">
        <f>IF(C1001="MAT.",VLOOKUP(A1001,INSUMOS_AUX!A:F,6,0),0)</f>
        <v>44.78</v>
      </c>
      <c r="G1001" s="106">
        <f>IF(C1001="M.O.",VLOOKUP(A1001,INSUMOS_AUX!A:F,6,0),0)</f>
        <v>0</v>
      </c>
    </row>
    <row r="1002" spans="1:7" ht="21">
      <c r="A1002" s="177">
        <v>37592</v>
      </c>
      <c r="B1002" s="233" t="s">
        <v>1306</v>
      </c>
      <c r="C1002" s="176" t="s">
        <v>123</v>
      </c>
      <c r="D1002" s="176" t="s">
        <v>23</v>
      </c>
      <c r="E1002" s="177">
        <v>13.6</v>
      </c>
      <c r="F1002" s="107">
        <f>IF(C1002="MAT.",VLOOKUP(A1002,INSUMOS_AUX!A:F,6,0),0)</f>
        <v>2.64</v>
      </c>
      <c r="G1002" s="106">
        <f>IF(C1002="M.O.",VLOOKUP(A1002,INSUMOS_AUX!A:F,6,0),0)</f>
        <v>0</v>
      </c>
    </row>
    <row r="1003" spans="1:7">
      <c r="A1003" s="177">
        <v>37666</v>
      </c>
      <c r="B1003" s="233" t="s">
        <v>139</v>
      </c>
      <c r="C1003" s="176" t="s">
        <v>124</v>
      </c>
      <c r="D1003" s="176" t="s">
        <v>134</v>
      </c>
      <c r="E1003" s="177">
        <v>4.7188908000000002E-2</v>
      </c>
      <c r="F1003" s="107">
        <f>IF(C1003="MAT.",VLOOKUP(A1003,INSUMOS_AUX!A:F,6,0),0)</f>
        <v>0</v>
      </c>
      <c r="G1003" s="106">
        <f>IF(C1003="M.O.",VLOOKUP(A1003,INSUMOS_AUX!A:F,6,0),0)</f>
        <v>13.19</v>
      </c>
    </row>
    <row r="1004" spans="1:7" ht="21">
      <c r="A1004" s="177">
        <v>43464</v>
      </c>
      <c r="B1004" s="233" t="s">
        <v>141</v>
      </c>
      <c r="C1004" s="176" t="s">
        <v>123</v>
      </c>
      <c r="D1004" s="176" t="s">
        <v>134</v>
      </c>
      <c r="E1004" s="177">
        <v>4.6800000000000001E-2</v>
      </c>
      <c r="F1004" s="107">
        <f>IF(C1004="MAT.",VLOOKUP(A1004,INSUMOS_AUX!A:F,6,0),0)</f>
        <v>0.01</v>
      </c>
      <c r="G1004" s="106">
        <f>IF(C1004="M.O.",VLOOKUP(A1004,INSUMOS_AUX!A:F,6,0),0)</f>
        <v>0</v>
      </c>
    </row>
    <row r="1005" spans="1:7" ht="21">
      <c r="A1005" s="177">
        <v>43465</v>
      </c>
      <c r="B1005" s="233" t="s">
        <v>151</v>
      </c>
      <c r="C1005" s="176" t="s">
        <v>123</v>
      </c>
      <c r="D1005" s="176" t="s">
        <v>134</v>
      </c>
      <c r="E1005" s="177">
        <v>0.59</v>
      </c>
      <c r="F1005" s="107">
        <f>IF(C1005="MAT.",VLOOKUP(A1005,INSUMOS_AUX!A:F,6,0),0)</f>
        <v>0.78</v>
      </c>
      <c r="G1005" s="106">
        <f>IF(C1005="M.O.",VLOOKUP(A1005,INSUMOS_AUX!A:F,6,0),0)</f>
        <v>0</v>
      </c>
    </row>
    <row r="1006" spans="1:7" ht="21">
      <c r="A1006" s="177">
        <v>43467</v>
      </c>
      <c r="B1006" s="233" t="s">
        <v>142</v>
      </c>
      <c r="C1006" s="176" t="s">
        <v>123</v>
      </c>
      <c r="D1006" s="176" t="s">
        <v>134</v>
      </c>
      <c r="E1006" s="177">
        <v>0.29499999999999998</v>
      </c>
      <c r="F1006" s="107">
        <f>IF(C1006="MAT.",VLOOKUP(A1006,INSUMOS_AUX!A:F,6,0),0)</f>
        <v>0.61</v>
      </c>
      <c r="G1006" s="106">
        <f>IF(C1006="M.O.",VLOOKUP(A1006,INSUMOS_AUX!A:F,6,0),0)</f>
        <v>0</v>
      </c>
    </row>
    <row r="1007" spans="1:7" ht="21">
      <c r="A1007" s="177">
        <v>43488</v>
      </c>
      <c r="B1007" s="233" t="s">
        <v>144</v>
      </c>
      <c r="C1007" s="176" t="s">
        <v>123</v>
      </c>
      <c r="D1007" s="176" t="s">
        <v>134</v>
      </c>
      <c r="E1007" s="177">
        <v>4.6800000000000001E-2</v>
      </c>
      <c r="F1007" s="107">
        <f>IF(C1007="MAT.",VLOOKUP(A1007,INSUMOS_AUX!A:F,6,0),0)</f>
        <v>0.89</v>
      </c>
      <c r="G1007" s="106">
        <f>IF(C1007="M.O.",VLOOKUP(A1007,INSUMOS_AUX!A:F,6,0),0)</f>
        <v>0</v>
      </c>
    </row>
    <row r="1008" spans="1:7" ht="21">
      <c r="A1008" s="177">
        <v>43489</v>
      </c>
      <c r="B1008" s="233" t="s">
        <v>152</v>
      </c>
      <c r="C1008" s="176" t="s">
        <v>123</v>
      </c>
      <c r="D1008" s="176" t="s">
        <v>134</v>
      </c>
      <c r="E1008" s="177">
        <v>0.59</v>
      </c>
      <c r="F1008" s="107">
        <f>IF(C1008="MAT.",VLOOKUP(A1008,INSUMOS_AUX!A:F,6,0),0)</f>
        <v>1.31</v>
      </c>
      <c r="G1008" s="106">
        <f>IF(C1008="M.O.",VLOOKUP(A1008,INSUMOS_AUX!A:F,6,0),0)</f>
        <v>0</v>
      </c>
    </row>
    <row r="1009" spans="1:7" ht="21">
      <c r="A1009" s="177">
        <v>43491</v>
      </c>
      <c r="B1009" s="233" t="s">
        <v>145</v>
      </c>
      <c r="C1009" s="176" t="s">
        <v>123</v>
      </c>
      <c r="D1009" s="176" t="s">
        <v>134</v>
      </c>
      <c r="E1009" s="177">
        <v>0.29499999999999998</v>
      </c>
      <c r="F1009" s="107">
        <f>IF(C1009="MAT.",VLOOKUP(A1009,INSUMOS_AUX!A:F,6,0),0)</f>
        <v>1.39</v>
      </c>
      <c r="G1009" s="106">
        <f>IF(C1009="M.O.",VLOOKUP(A1009,INSUMOS_AUX!A:F,6,0),0)</f>
        <v>0</v>
      </c>
    </row>
    <row r="1010" spans="1:7">
      <c r="A1010" s="177">
        <v>4750</v>
      </c>
      <c r="B1010" s="233" t="s">
        <v>153</v>
      </c>
      <c r="C1010" s="176" t="s">
        <v>124</v>
      </c>
      <c r="D1010" s="176" t="s">
        <v>134</v>
      </c>
      <c r="E1010" s="177">
        <v>0.60250800000000004</v>
      </c>
      <c r="F1010" s="107">
        <f>IF(C1010="MAT.",VLOOKUP(A1010,INSUMOS_AUX!A:F,6,0),0)</f>
        <v>0</v>
      </c>
      <c r="G1010" s="106">
        <f>IF(C1010="M.O.",VLOOKUP(A1010,INSUMOS_AUX!A:F,6,0),0)</f>
        <v>22.48</v>
      </c>
    </row>
    <row r="1011" spans="1:7">
      <c r="A1011" s="177">
        <v>6111</v>
      </c>
      <c r="B1011" s="233" t="s">
        <v>498</v>
      </c>
      <c r="C1011" s="176" t="s">
        <v>124</v>
      </c>
      <c r="D1011" s="176" t="s">
        <v>134</v>
      </c>
      <c r="E1011" s="177">
        <v>0.30125400000000002</v>
      </c>
      <c r="F1011" s="107">
        <f>IF(C1011="MAT.",VLOOKUP(A1011,INSUMOS_AUX!A:F,6,0),0)</f>
        <v>0</v>
      </c>
      <c r="G1011" s="106">
        <f>IF(C1011="M.O.",VLOOKUP(A1011,INSUMOS_AUX!A:F,6,0),0)</f>
        <v>14.4</v>
      </c>
    </row>
    <row r="1012" spans="1:7">
      <c r="A1012" s="182"/>
      <c r="B1012" s="230"/>
      <c r="C1012" s="183"/>
      <c r="D1012" s="183"/>
      <c r="E1012" s="183"/>
      <c r="F1012" s="183"/>
      <c r="G1012" s="183"/>
    </row>
    <row r="1013" spans="1:7" ht="31.5">
      <c r="A1013" s="179" t="s">
        <v>775</v>
      </c>
      <c r="B1013" s="232" t="s">
        <v>411</v>
      </c>
      <c r="C1013" s="180" t="s">
        <v>46</v>
      </c>
      <c r="D1013" s="180" t="s">
        <v>53</v>
      </c>
      <c r="E1013" s="181">
        <v>51.02</v>
      </c>
      <c r="F1013" s="181">
        <f t="shared" ref="F1013:G1013" si="69">SUMPRODUCT($E1014:$E1034,F1014:F1034)</f>
        <v>63.924336234500011</v>
      </c>
      <c r="G1013" s="181">
        <f t="shared" si="69"/>
        <v>26.772134992589997</v>
      </c>
    </row>
    <row r="1014" spans="1:7" ht="31.5">
      <c r="A1014" s="177">
        <v>10535</v>
      </c>
      <c r="B1014" s="233" t="s">
        <v>132</v>
      </c>
      <c r="C1014" s="176" t="s">
        <v>123</v>
      </c>
      <c r="D1014" s="176" t="s">
        <v>23</v>
      </c>
      <c r="E1014" s="177">
        <v>5.0509999999999996E-6</v>
      </c>
      <c r="F1014" s="107">
        <f>IF(C1014="MAT.",VLOOKUP(A1014,INSUMOS_AUX!A:F,6,0),0)</f>
        <v>4699.5</v>
      </c>
      <c r="G1014" s="106">
        <f>IF(C1014="M.O.",VLOOKUP(A1014,INSUMOS_AUX!A:F,6,0),0)</f>
        <v>0</v>
      </c>
    </row>
    <row r="1015" spans="1:7">
      <c r="A1015" s="177">
        <v>1106</v>
      </c>
      <c r="B1015" s="233" t="s">
        <v>1303</v>
      </c>
      <c r="C1015" s="176" t="s">
        <v>123</v>
      </c>
      <c r="D1015" s="176" t="s">
        <v>63</v>
      </c>
      <c r="E1015" s="177">
        <v>2.0543800000000001</v>
      </c>
      <c r="F1015" s="107">
        <f>IF(C1015="MAT.",VLOOKUP(A1015,INSUMOS_AUX!A:F,6,0),0)</f>
        <v>1.4</v>
      </c>
      <c r="G1015" s="106">
        <f>IF(C1015="M.O.",VLOOKUP(A1015,INSUMOS_AUX!A:F,6,0),0)</f>
        <v>0</v>
      </c>
    </row>
    <row r="1016" spans="1:7">
      <c r="A1016" s="177">
        <v>1379</v>
      </c>
      <c r="B1016" s="233" t="s">
        <v>135</v>
      </c>
      <c r="C1016" s="176" t="s">
        <v>123</v>
      </c>
      <c r="D1016" s="176" t="s">
        <v>63</v>
      </c>
      <c r="E1016" s="177">
        <v>2.3111480000000002</v>
      </c>
      <c r="F1016" s="107">
        <f>IF(C1016="MAT.",VLOOKUP(A1016,INSUMOS_AUX!A:F,6,0),0)</f>
        <v>0.72</v>
      </c>
      <c r="G1016" s="106">
        <f>IF(C1016="M.O.",VLOOKUP(A1016,INSUMOS_AUX!A:F,6,0),0)</f>
        <v>0</v>
      </c>
    </row>
    <row r="1017" spans="1:7">
      <c r="A1017" s="177">
        <v>2705</v>
      </c>
      <c r="B1017" s="233" t="s">
        <v>136</v>
      </c>
      <c r="C1017" s="176" t="s">
        <v>123</v>
      </c>
      <c r="D1017" s="176" t="s">
        <v>137</v>
      </c>
      <c r="E1017" s="177">
        <v>1.54875E-2</v>
      </c>
      <c r="F1017" s="107">
        <f>IF(C1017="MAT.",VLOOKUP(A1017,INSUMOS_AUX!A:F,6,0),0)</f>
        <v>0.92</v>
      </c>
      <c r="G1017" s="106">
        <f>IF(C1017="M.O.",VLOOKUP(A1017,INSUMOS_AUX!A:F,6,0),0)</f>
        <v>0</v>
      </c>
    </row>
    <row r="1018" spans="1:7" ht="31.5">
      <c r="A1018" s="177">
        <v>34547</v>
      </c>
      <c r="B1018" s="233" t="s">
        <v>1307</v>
      </c>
      <c r="C1018" s="176" t="s">
        <v>123</v>
      </c>
      <c r="D1018" s="176" t="s">
        <v>65</v>
      </c>
      <c r="E1018" s="177">
        <v>0.42</v>
      </c>
      <c r="F1018" s="107">
        <f>IF(C1018="MAT.",VLOOKUP(A1018,INSUMOS_AUX!A:F,6,0),0)</f>
        <v>3.42</v>
      </c>
      <c r="G1018" s="106">
        <f>IF(C1018="M.O.",VLOOKUP(A1018,INSUMOS_AUX!A:F,6,0),0)</f>
        <v>0</v>
      </c>
    </row>
    <row r="1019" spans="1:7" ht="21">
      <c r="A1019" s="177">
        <v>370</v>
      </c>
      <c r="B1019" s="233" t="s">
        <v>138</v>
      </c>
      <c r="C1019" s="176" t="s">
        <v>123</v>
      </c>
      <c r="D1019" s="176" t="s">
        <v>58</v>
      </c>
      <c r="E1019" s="177">
        <v>1.3688000000000001E-2</v>
      </c>
      <c r="F1019" s="107">
        <f>IF(C1019="MAT.",VLOOKUP(A1019,INSUMOS_AUX!A:F,6,0),0)</f>
        <v>150</v>
      </c>
      <c r="G1019" s="106">
        <f>IF(C1019="M.O.",VLOOKUP(A1019,INSUMOS_AUX!A:F,6,0),0)</f>
        <v>0</v>
      </c>
    </row>
    <row r="1020" spans="1:7" ht="21">
      <c r="A1020" s="177">
        <v>37370</v>
      </c>
      <c r="B1020" s="233" t="s">
        <v>494</v>
      </c>
      <c r="C1020" s="176" t="s">
        <v>123</v>
      </c>
      <c r="D1020" s="176" t="s">
        <v>134</v>
      </c>
      <c r="E1020" s="177">
        <v>1.3431</v>
      </c>
      <c r="F1020" s="107">
        <f>IF(C1020="MAT.",VLOOKUP(A1020,INSUMOS_AUX!A:F,6,0),0)</f>
        <v>3.32</v>
      </c>
      <c r="G1020" s="106">
        <f>IF(C1020="M.O.",VLOOKUP(A1020,INSUMOS_AUX!A:F,6,0),0)</f>
        <v>0</v>
      </c>
    </row>
    <row r="1021" spans="1:7" ht="21">
      <c r="A1021" s="177">
        <v>37371</v>
      </c>
      <c r="B1021" s="233" t="s">
        <v>495</v>
      </c>
      <c r="C1021" s="176" t="s">
        <v>123</v>
      </c>
      <c r="D1021" s="176" t="s">
        <v>134</v>
      </c>
      <c r="E1021" s="177">
        <v>1.3431</v>
      </c>
      <c r="F1021" s="107">
        <f>IF(C1021="MAT.",VLOOKUP(A1021,INSUMOS_AUX!A:F,6,0),0)</f>
        <v>0.59</v>
      </c>
      <c r="G1021" s="106">
        <f>IF(C1021="M.O.",VLOOKUP(A1021,INSUMOS_AUX!A:F,6,0),0)</f>
        <v>0</v>
      </c>
    </row>
    <row r="1022" spans="1:7" ht="21">
      <c r="A1022" s="177">
        <v>37372</v>
      </c>
      <c r="B1022" s="233" t="s">
        <v>496</v>
      </c>
      <c r="C1022" s="176" t="s">
        <v>123</v>
      </c>
      <c r="D1022" s="176" t="s">
        <v>134</v>
      </c>
      <c r="E1022" s="177">
        <v>1.3431</v>
      </c>
      <c r="F1022" s="107">
        <f>IF(C1022="MAT.",VLOOKUP(A1022,INSUMOS_AUX!A:F,6,0),0)</f>
        <v>1.43</v>
      </c>
      <c r="G1022" s="106">
        <f>IF(C1022="M.O.",VLOOKUP(A1022,INSUMOS_AUX!A:F,6,0),0)</f>
        <v>0</v>
      </c>
    </row>
    <row r="1023" spans="1:7" ht="21">
      <c r="A1023" s="177">
        <v>37373</v>
      </c>
      <c r="B1023" s="233" t="s">
        <v>497</v>
      </c>
      <c r="C1023" s="176" t="s">
        <v>123</v>
      </c>
      <c r="D1023" s="176" t="s">
        <v>134</v>
      </c>
      <c r="E1023" s="177">
        <v>1.3431</v>
      </c>
      <c r="F1023" s="107">
        <f>IF(C1023="MAT.",VLOOKUP(A1023,INSUMOS_AUX!A:F,6,0),0)</f>
        <v>0.08</v>
      </c>
      <c r="G1023" s="106">
        <f>IF(C1023="M.O.",VLOOKUP(A1023,INSUMOS_AUX!A:F,6,0),0)</f>
        <v>0</v>
      </c>
    </row>
    <row r="1024" spans="1:7">
      <c r="A1024" s="177">
        <v>37395</v>
      </c>
      <c r="B1024" s="233" t="s">
        <v>1305</v>
      </c>
      <c r="C1024" s="176" t="s">
        <v>123</v>
      </c>
      <c r="D1024" s="176" t="s">
        <v>179</v>
      </c>
      <c r="E1024" s="177">
        <v>0.01</v>
      </c>
      <c r="F1024" s="107">
        <f>IF(C1024="MAT.",VLOOKUP(A1024,INSUMOS_AUX!A:F,6,0),0)</f>
        <v>44.78</v>
      </c>
      <c r="G1024" s="106">
        <f>IF(C1024="M.O.",VLOOKUP(A1024,INSUMOS_AUX!A:F,6,0),0)</f>
        <v>0</v>
      </c>
    </row>
    <row r="1025" spans="1:7" ht="21">
      <c r="A1025" s="177">
        <v>37593</v>
      </c>
      <c r="B1025" s="233" t="s">
        <v>1308</v>
      </c>
      <c r="C1025" s="176" t="s">
        <v>123</v>
      </c>
      <c r="D1025" s="176" t="s">
        <v>23</v>
      </c>
      <c r="E1025" s="177">
        <v>13.6</v>
      </c>
      <c r="F1025" s="107">
        <f>IF(C1025="MAT.",VLOOKUP(A1025,INSUMOS_AUX!A:F,6,0),0)</f>
        <v>3.34</v>
      </c>
      <c r="G1025" s="106">
        <f>IF(C1025="M.O.",VLOOKUP(A1025,INSUMOS_AUX!A:F,6,0),0)</f>
        <v>0</v>
      </c>
    </row>
    <row r="1026" spans="1:7">
      <c r="A1026" s="177">
        <v>37666</v>
      </c>
      <c r="B1026" s="233" t="s">
        <v>139</v>
      </c>
      <c r="C1026" s="176" t="s">
        <v>124</v>
      </c>
      <c r="D1026" s="176" t="s">
        <v>134</v>
      </c>
      <c r="E1026" s="177">
        <v>5.3541261E-2</v>
      </c>
      <c r="F1026" s="107">
        <f>IF(C1026="MAT.",VLOOKUP(A1026,INSUMOS_AUX!A:F,6,0),0)</f>
        <v>0</v>
      </c>
      <c r="G1026" s="106">
        <f>IF(C1026="M.O.",VLOOKUP(A1026,INSUMOS_AUX!A:F,6,0),0)</f>
        <v>13.19</v>
      </c>
    </row>
    <row r="1027" spans="1:7" ht="21">
      <c r="A1027" s="177">
        <v>43464</v>
      </c>
      <c r="B1027" s="233" t="s">
        <v>141</v>
      </c>
      <c r="C1027" s="176" t="s">
        <v>123</v>
      </c>
      <c r="D1027" s="176" t="s">
        <v>134</v>
      </c>
      <c r="E1027" s="177">
        <v>5.3100000000000001E-2</v>
      </c>
      <c r="F1027" s="107">
        <f>IF(C1027="MAT.",VLOOKUP(A1027,INSUMOS_AUX!A:F,6,0),0)</f>
        <v>0.01</v>
      </c>
      <c r="G1027" s="106">
        <f>IF(C1027="M.O.",VLOOKUP(A1027,INSUMOS_AUX!A:F,6,0),0)</f>
        <v>0</v>
      </c>
    </row>
    <row r="1028" spans="1:7" ht="21">
      <c r="A1028" s="177">
        <v>43465</v>
      </c>
      <c r="B1028" s="233" t="s">
        <v>151</v>
      </c>
      <c r="C1028" s="176" t="s">
        <v>123</v>
      </c>
      <c r="D1028" s="176" t="s">
        <v>134</v>
      </c>
      <c r="E1028" s="177">
        <v>0.86</v>
      </c>
      <c r="F1028" s="107">
        <f>IF(C1028="MAT.",VLOOKUP(A1028,INSUMOS_AUX!A:F,6,0),0)</f>
        <v>0.78</v>
      </c>
      <c r="G1028" s="106">
        <f>IF(C1028="M.O.",VLOOKUP(A1028,INSUMOS_AUX!A:F,6,0),0)</f>
        <v>0</v>
      </c>
    </row>
    <row r="1029" spans="1:7" ht="21">
      <c r="A1029" s="177">
        <v>43467</v>
      </c>
      <c r="B1029" s="233" t="s">
        <v>142</v>
      </c>
      <c r="C1029" s="176" t="s">
        <v>123</v>
      </c>
      <c r="D1029" s="176" t="s">
        <v>134</v>
      </c>
      <c r="E1029" s="177">
        <v>0.43</v>
      </c>
      <c r="F1029" s="107">
        <f>IF(C1029="MAT.",VLOOKUP(A1029,INSUMOS_AUX!A:F,6,0),0)</f>
        <v>0.61</v>
      </c>
      <c r="G1029" s="106">
        <f>IF(C1029="M.O.",VLOOKUP(A1029,INSUMOS_AUX!A:F,6,0),0)</f>
        <v>0</v>
      </c>
    </row>
    <row r="1030" spans="1:7" ht="21">
      <c r="A1030" s="177">
        <v>43488</v>
      </c>
      <c r="B1030" s="233" t="s">
        <v>144</v>
      </c>
      <c r="C1030" s="176" t="s">
        <v>123</v>
      </c>
      <c r="D1030" s="176" t="s">
        <v>134</v>
      </c>
      <c r="E1030" s="177">
        <v>5.3100000000000001E-2</v>
      </c>
      <c r="F1030" s="107">
        <f>IF(C1030="MAT.",VLOOKUP(A1030,INSUMOS_AUX!A:F,6,0),0)</f>
        <v>0.89</v>
      </c>
      <c r="G1030" s="106">
        <f>IF(C1030="M.O.",VLOOKUP(A1030,INSUMOS_AUX!A:F,6,0),0)</f>
        <v>0</v>
      </c>
    </row>
    <row r="1031" spans="1:7" ht="21">
      <c r="A1031" s="177">
        <v>43489</v>
      </c>
      <c r="B1031" s="233" t="s">
        <v>152</v>
      </c>
      <c r="C1031" s="176" t="s">
        <v>123</v>
      </c>
      <c r="D1031" s="176" t="s">
        <v>134</v>
      </c>
      <c r="E1031" s="177">
        <v>0.86</v>
      </c>
      <c r="F1031" s="107">
        <f>IF(C1031="MAT.",VLOOKUP(A1031,INSUMOS_AUX!A:F,6,0),0)</f>
        <v>1.31</v>
      </c>
      <c r="G1031" s="106">
        <f>IF(C1031="M.O.",VLOOKUP(A1031,INSUMOS_AUX!A:F,6,0),0)</f>
        <v>0</v>
      </c>
    </row>
    <row r="1032" spans="1:7" ht="21">
      <c r="A1032" s="177">
        <v>43491</v>
      </c>
      <c r="B1032" s="233" t="s">
        <v>145</v>
      </c>
      <c r="C1032" s="176" t="s">
        <v>123</v>
      </c>
      <c r="D1032" s="176" t="s">
        <v>134</v>
      </c>
      <c r="E1032" s="177">
        <v>0.43</v>
      </c>
      <c r="F1032" s="107">
        <f>IF(C1032="MAT.",VLOOKUP(A1032,INSUMOS_AUX!A:F,6,0),0)</f>
        <v>1.39</v>
      </c>
      <c r="G1032" s="106">
        <f>IF(C1032="M.O.",VLOOKUP(A1032,INSUMOS_AUX!A:F,6,0),0)</f>
        <v>0</v>
      </c>
    </row>
    <row r="1033" spans="1:7">
      <c r="A1033" s="177">
        <v>4750</v>
      </c>
      <c r="B1033" s="233" t="s">
        <v>153</v>
      </c>
      <c r="C1033" s="176" t="s">
        <v>124</v>
      </c>
      <c r="D1033" s="176" t="s">
        <v>134</v>
      </c>
      <c r="E1033" s="177">
        <v>0.87823200000000001</v>
      </c>
      <c r="F1033" s="107">
        <f>IF(C1033="MAT.",VLOOKUP(A1033,INSUMOS_AUX!A:F,6,0),0)</f>
        <v>0</v>
      </c>
      <c r="G1033" s="106">
        <f>IF(C1033="M.O.",VLOOKUP(A1033,INSUMOS_AUX!A:F,6,0),0)</f>
        <v>22.48</v>
      </c>
    </row>
    <row r="1034" spans="1:7">
      <c r="A1034" s="177">
        <v>6111</v>
      </c>
      <c r="B1034" s="233" t="s">
        <v>498</v>
      </c>
      <c r="C1034" s="176" t="s">
        <v>124</v>
      </c>
      <c r="D1034" s="176" t="s">
        <v>134</v>
      </c>
      <c r="E1034" s="177">
        <v>0.43911600000000001</v>
      </c>
      <c r="F1034" s="107">
        <f>IF(C1034="MAT.",VLOOKUP(A1034,INSUMOS_AUX!A:F,6,0),0)</f>
        <v>0</v>
      </c>
      <c r="G1034" s="106">
        <f>IF(C1034="M.O.",VLOOKUP(A1034,INSUMOS_AUX!A:F,6,0),0)</f>
        <v>14.4</v>
      </c>
    </row>
    <row r="1035" spans="1:7">
      <c r="A1035" s="182"/>
      <c r="B1035" s="230"/>
      <c r="C1035" s="183"/>
      <c r="D1035" s="183"/>
      <c r="E1035" s="183"/>
      <c r="F1035" s="183"/>
      <c r="G1035" s="183"/>
    </row>
    <row r="1036" spans="1:7" ht="31.5">
      <c r="A1036" s="179" t="s">
        <v>776</v>
      </c>
      <c r="B1036" s="232" t="s">
        <v>777</v>
      </c>
      <c r="C1036" s="180" t="s">
        <v>46</v>
      </c>
      <c r="D1036" s="180" t="s">
        <v>53</v>
      </c>
      <c r="E1036" s="181">
        <v>328.88</v>
      </c>
      <c r="F1036" s="181">
        <f t="shared" ref="F1036:G1036" si="70">SUMPRODUCT($E1037:$E1049,F1037:F1049)</f>
        <v>100.4268</v>
      </c>
      <c r="G1036" s="181">
        <f t="shared" si="70"/>
        <v>30.299123416</v>
      </c>
    </row>
    <row r="1037" spans="1:7">
      <c r="A1037" s="177">
        <v>34357</v>
      </c>
      <c r="B1037" s="233" t="s">
        <v>351</v>
      </c>
      <c r="C1037" s="176" t="s">
        <v>123</v>
      </c>
      <c r="D1037" s="176" t="s">
        <v>63</v>
      </c>
      <c r="E1037" s="177">
        <v>0.14000000000000001</v>
      </c>
      <c r="F1037" s="107">
        <f>IF(C1037="MAT.",VLOOKUP(A1037,INSUMOS_AUX!A:F,6,0),0)</f>
        <v>4.6900000000000004</v>
      </c>
      <c r="G1037" s="106">
        <f>IF(C1037="M.O.",VLOOKUP(A1037,INSUMOS_AUX!A:F,6,0),0)</f>
        <v>0</v>
      </c>
    </row>
    <row r="1038" spans="1:7" ht="21">
      <c r="A1038" s="177">
        <v>37370</v>
      </c>
      <c r="B1038" s="233" t="s">
        <v>494</v>
      </c>
      <c r="C1038" s="176" t="s">
        <v>123</v>
      </c>
      <c r="D1038" s="176" t="s">
        <v>134</v>
      </c>
      <c r="E1038" s="177">
        <v>1.43</v>
      </c>
      <c r="F1038" s="107">
        <f>IF(C1038="MAT.",VLOOKUP(A1038,INSUMOS_AUX!A:F,6,0),0)</f>
        <v>3.32</v>
      </c>
      <c r="G1038" s="106">
        <f>IF(C1038="M.O.",VLOOKUP(A1038,INSUMOS_AUX!A:F,6,0),0)</f>
        <v>0</v>
      </c>
    </row>
    <row r="1039" spans="1:7" ht="21">
      <c r="A1039" s="177">
        <v>37371</v>
      </c>
      <c r="B1039" s="233" t="s">
        <v>495</v>
      </c>
      <c r="C1039" s="176" t="s">
        <v>123</v>
      </c>
      <c r="D1039" s="176" t="s">
        <v>134</v>
      </c>
      <c r="E1039" s="177">
        <v>1.43</v>
      </c>
      <c r="F1039" s="107">
        <f>IF(C1039="MAT.",VLOOKUP(A1039,INSUMOS_AUX!A:F,6,0),0)</f>
        <v>0.59</v>
      </c>
      <c r="G1039" s="106">
        <f>IF(C1039="M.O.",VLOOKUP(A1039,INSUMOS_AUX!A:F,6,0),0)</f>
        <v>0</v>
      </c>
    </row>
    <row r="1040" spans="1:7" ht="21">
      <c r="A1040" s="177">
        <v>37372</v>
      </c>
      <c r="B1040" s="233" t="s">
        <v>496</v>
      </c>
      <c r="C1040" s="176" t="s">
        <v>123</v>
      </c>
      <c r="D1040" s="176" t="s">
        <v>134</v>
      </c>
      <c r="E1040" s="177">
        <v>1.43</v>
      </c>
      <c r="F1040" s="107">
        <f>IF(C1040="MAT.",VLOOKUP(A1040,INSUMOS_AUX!A:F,6,0),0)</f>
        <v>1.43</v>
      </c>
      <c r="G1040" s="106">
        <f>IF(C1040="M.O.",VLOOKUP(A1040,INSUMOS_AUX!A:F,6,0),0)</f>
        <v>0</v>
      </c>
    </row>
    <row r="1041" spans="1:7" ht="21">
      <c r="A1041" s="177">
        <v>37373</v>
      </c>
      <c r="B1041" s="233" t="s">
        <v>497</v>
      </c>
      <c r="C1041" s="176" t="s">
        <v>123</v>
      </c>
      <c r="D1041" s="176" t="s">
        <v>134</v>
      </c>
      <c r="E1041" s="177">
        <v>1.43</v>
      </c>
      <c r="F1041" s="107">
        <f>IF(C1041="MAT.",VLOOKUP(A1041,INSUMOS_AUX!A:F,6,0),0)</f>
        <v>0.08</v>
      </c>
      <c r="G1041" s="106">
        <f>IF(C1041="M.O.",VLOOKUP(A1041,INSUMOS_AUX!A:F,6,0),0)</f>
        <v>0</v>
      </c>
    </row>
    <row r="1042" spans="1:7">
      <c r="A1042" s="177">
        <v>37595</v>
      </c>
      <c r="B1042" s="233" t="s">
        <v>163</v>
      </c>
      <c r="C1042" s="176" t="s">
        <v>123</v>
      </c>
      <c r="D1042" s="176" t="s">
        <v>63</v>
      </c>
      <c r="E1042" s="177">
        <v>8.6199999999999992</v>
      </c>
      <c r="F1042" s="107">
        <f>IF(C1042="MAT.",VLOOKUP(A1042,INSUMOS_AUX!A:F,6,0),0)</f>
        <v>2.46</v>
      </c>
      <c r="G1042" s="106">
        <f>IF(C1042="M.O.",VLOOKUP(A1042,INSUMOS_AUX!A:F,6,0),0)</f>
        <v>0</v>
      </c>
    </row>
    <row r="1043" spans="1:7" ht="21">
      <c r="A1043" s="177">
        <v>43465</v>
      </c>
      <c r="B1043" s="233" t="s">
        <v>151</v>
      </c>
      <c r="C1043" s="176" t="s">
        <v>123</v>
      </c>
      <c r="D1043" s="176" t="s">
        <v>134</v>
      </c>
      <c r="E1043" s="177">
        <v>1.06</v>
      </c>
      <c r="F1043" s="107">
        <f>IF(C1043="MAT.",VLOOKUP(A1043,INSUMOS_AUX!A:F,6,0),0)</f>
        <v>0.78</v>
      </c>
      <c r="G1043" s="106">
        <f>IF(C1043="M.O.",VLOOKUP(A1043,INSUMOS_AUX!A:F,6,0),0)</f>
        <v>0</v>
      </c>
    </row>
    <row r="1044" spans="1:7" ht="21">
      <c r="A1044" s="177">
        <v>43467</v>
      </c>
      <c r="B1044" s="233" t="s">
        <v>142</v>
      </c>
      <c r="C1044" s="176" t="s">
        <v>123</v>
      </c>
      <c r="D1044" s="176" t="s">
        <v>134</v>
      </c>
      <c r="E1044" s="177">
        <v>0.37</v>
      </c>
      <c r="F1044" s="107">
        <f>IF(C1044="MAT.",VLOOKUP(A1044,INSUMOS_AUX!A:F,6,0),0)</f>
        <v>0.61</v>
      </c>
      <c r="G1044" s="106">
        <f>IF(C1044="M.O.",VLOOKUP(A1044,INSUMOS_AUX!A:F,6,0),0)</f>
        <v>0</v>
      </c>
    </row>
    <row r="1045" spans="1:7" ht="21">
      <c r="A1045" s="177">
        <v>43489</v>
      </c>
      <c r="B1045" s="233" t="s">
        <v>152</v>
      </c>
      <c r="C1045" s="176" t="s">
        <v>123</v>
      </c>
      <c r="D1045" s="176" t="s">
        <v>134</v>
      </c>
      <c r="E1045" s="177">
        <v>1.06</v>
      </c>
      <c r="F1045" s="107">
        <f>IF(C1045="MAT.",VLOOKUP(A1045,INSUMOS_AUX!A:F,6,0),0)</f>
        <v>1.31</v>
      </c>
      <c r="G1045" s="106">
        <f>IF(C1045="M.O.",VLOOKUP(A1045,INSUMOS_AUX!A:F,6,0),0)</f>
        <v>0</v>
      </c>
    </row>
    <row r="1046" spans="1:7" ht="21">
      <c r="A1046" s="177">
        <v>43491</v>
      </c>
      <c r="B1046" s="233" t="s">
        <v>145</v>
      </c>
      <c r="C1046" s="176" t="s">
        <v>123</v>
      </c>
      <c r="D1046" s="176" t="s">
        <v>134</v>
      </c>
      <c r="E1046" s="177">
        <v>0.37</v>
      </c>
      <c r="F1046" s="107">
        <f>IF(C1046="MAT.",VLOOKUP(A1046,INSUMOS_AUX!A:F,6,0),0)</f>
        <v>1.39</v>
      </c>
      <c r="G1046" s="106">
        <f>IF(C1046="M.O.",VLOOKUP(A1046,INSUMOS_AUX!A:F,6,0),0)</f>
        <v>0</v>
      </c>
    </row>
    <row r="1047" spans="1:7" ht="21">
      <c r="A1047" s="177">
        <v>45190</v>
      </c>
      <c r="B1047" s="233" t="s">
        <v>1309</v>
      </c>
      <c r="C1047" s="176" t="s">
        <v>123</v>
      </c>
      <c r="D1047" s="176" t="s">
        <v>53</v>
      </c>
      <c r="E1047" s="177">
        <v>1.1000000000000001</v>
      </c>
      <c r="F1047" s="107">
        <f>IF(C1047="MAT.",VLOOKUP(A1047,INSUMOS_AUX!A:F,6,0),0)</f>
        <v>61.69</v>
      </c>
      <c r="G1047" s="106">
        <f>IF(C1047="M.O.",VLOOKUP(A1047,INSUMOS_AUX!A:F,6,0),0)</f>
        <v>0</v>
      </c>
    </row>
    <row r="1048" spans="1:7">
      <c r="A1048" s="177">
        <v>4760</v>
      </c>
      <c r="B1048" s="233" t="s">
        <v>1310</v>
      </c>
      <c r="C1048" s="176" t="s">
        <v>124</v>
      </c>
      <c r="D1048" s="176" t="s">
        <v>134</v>
      </c>
      <c r="E1048" s="177">
        <v>1.0756456000000001</v>
      </c>
      <c r="F1048" s="107">
        <f>IF(C1048="MAT.",VLOOKUP(A1048,INSUMOS_AUX!A:F,6,0),0)</f>
        <v>0</v>
      </c>
      <c r="G1048" s="106">
        <f>IF(C1048="M.O.",VLOOKUP(A1048,INSUMOS_AUX!A:F,6,0),0)</f>
        <v>23.11</v>
      </c>
    </row>
    <row r="1049" spans="1:7">
      <c r="A1049" s="177">
        <v>6111</v>
      </c>
      <c r="B1049" s="233" t="s">
        <v>498</v>
      </c>
      <c r="C1049" s="176" t="s">
        <v>124</v>
      </c>
      <c r="D1049" s="176" t="s">
        <v>134</v>
      </c>
      <c r="E1049" s="177">
        <v>0.37784400000000001</v>
      </c>
      <c r="F1049" s="107">
        <f>IF(C1049="MAT.",VLOOKUP(A1049,INSUMOS_AUX!A:F,6,0),0)</f>
        <v>0</v>
      </c>
      <c r="G1049" s="106">
        <f>IF(C1049="M.O.",VLOOKUP(A1049,INSUMOS_AUX!A:F,6,0),0)</f>
        <v>14.4</v>
      </c>
    </row>
    <row r="1050" spans="1:7">
      <c r="A1050" s="182"/>
      <c r="B1050" s="230"/>
      <c r="C1050" s="183"/>
      <c r="D1050" s="183"/>
      <c r="E1050" s="183"/>
      <c r="F1050" s="183"/>
      <c r="G1050" s="183"/>
    </row>
    <row r="1051" spans="1:7" ht="42">
      <c r="A1051" s="179" t="s">
        <v>431</v>
      </c>
      <c r="B1051" s="232" t="s">
        <v>432</v>
      </c>
      <c r="C1051" s="180" t="s">
        <v>46</v>
      </c>
      <c r="D1051" s="180" t="s">
        <v>53</v>
      </c>
      <c r="E1051" s="181">
        <v>41.81</v>
      </c>
      <c r="F1051" s="181">
        <f t="shared" ref="F1051:G1051" si="71">SUMPRODUCT($E1052:$E1072,F1052:F1072)</f>
        <v>176.49208199999998</v>
      </c>
      <c r="G1051" s="181">
        <f t="shared" si="71"/>
        <v>17.615506330799999</v>
      </c>
    </row>
    <row r="1052" spans="1:7" ht="21">
      <c r="A1052" s="177">
        <v>37370</v>
      </c>
      <c r="B1052" s="233" t="s">
        <v>494</v>
      </c>
      <c r="C1052" s="176" t="s">
        <v>123</v>
      </c>
      <c r="D1052" s="176" t="s">
        <v>134</v>
      </c>
      <c r="E1052" s="177">
        <v>1.1025</v>
      </c>
      <c r="F1052" s="107">
        <f>IF(C1052="MAT.",VLOOKUP(A1052,INSUMOS_AUX!A:F,6,0),0)</f>
        <v>3.32</v>
      </c>
      <c r="G1052" s="106">
        <f>IF(C1052="M.O.",VLOOKUP(A1052,INSUMOS_AUX!A:F,6,0),0)</f>
        <v>0</v>
      </c>
    </row>
    <row r="1053" spans="1:7" ht="21">
      <c r="A1053" s="177">
        <v>37371</v>
      </c>
      <c r="B1053" s="233" t="s">
        <v>495</v>
      </c>
      <c r="C1053" s="176" t="s">
        <v>123</v>
      </c>
      <c r="D1053" s="176" t="s">
        <v>134</v>
      </c>
      <c r="E1053" s="177">
        <v>1.1025</v>
      </c>
      <c r="F1053" s="107">
        <f>IF(C1053="MAT.",VLOOKUP(A1053,INSUMOS_AUX!A:F,6,0),0)</f>
        <v>0.59</v>
      </c>
      <c r="G1053" s="106">
        <f>IF(C1053="M.O.",VLOOKUP(A1053,INSUMOS_AUX!A:F,6,0),0)</f>
        <v>0</v>
      </c>
    </row>
    <row r="1054" spans="1:7" ht="21">
      <c r="A1054" s="177">
        <v>37372</v>
      </c>
      <c r="B1054" s="233" t="s">
        <v>496</v>
      </c>
      <c r="C1054" s="176" t="s">
        <v>123</v>
      </c>
      <c r="D1054" s="176" t="s">
        <v>134</v>
      </c>
      <c r="E1054" s="177">
        <v>1.1025</v>
      </c>
      <c r="F1054" s="107">
        <f>IF(C1054="MAT.",VLOOKUP(A1054,INSUMOS_AUX!A:F,6,0),0)</f>
        <v>1.43</v>
      </c>
      <c r="G1054" s="106">
        <f>IF(C1054="M.O.",VLOOKUP(A1054,INSUMOS_AUX!A:F,6,0),0)</f>
        <v>0</v>
      </c>
    </row>
    <row r="1055" spans="1:7" ht="21">
      <c r="A1055" s="177">
        <v>37373</v>
      </c>
      <c r="B1055" s="233" t="s">
        <v>497</v>
      </c>
      <c r="C1055" s="176" t="s">
        <v>123</v>
      </c>
      <c r="D1055" s="176" t="s">
        <v>134</v>
      </c>
      <c r="E1055" s="177">
        <v>1.1025</v>
      </c>
      <c r="F1055" s="107">
        <f>IF(C1055="MAT.",VLOOKUP(A1055,INSUMOS_AUX!A:F,6,0),0)</f>
        <v>0.08</v>
      </c>
      <c r="G1055" s="106">
        <f>IF(C1055="M.O.",VLOOKUP(A1055,INSUMOS_AUX!A:F,6,0),0)</f>
        <v>0</v>
      </c>
    </row>
    <row r="1056" spans="1:7" ht="21">
      <c r="A1056" s="177">
        <v>37586</v>
      </c>
      <c r="B1056" s="233" t="s">
        <v>346</v>
      </c>
      <c r="C1056" s="176" t="s">
        <v>123</v>
      </c>
      <c r="D1056" s="176" t="s">
        <v>179</v>
      </c>
      <c r="E1056" s="177">
        <v>4.8599999999999997E-2</v>
      </c>
      <c r="F1056" s="107">
        <f>IF(C1056="MAT.",VLOOKUP(A1056,INSUMOS_AUX!A:F,6,0),0)</f>
        <v>52.07</v>
      </c>
      <c r="G1056" s="106">
        <f>IF(C1056="M.O.",VLOOKUP(A1056,INSUMOS_AUX!A:F,6,0),0)</f>
        <v>0</v>
      </c>
    </row>
    <row r="1057" spans="1:7" ht="21">
      <c r="A1057" s="177">
        <v>39413</v>
      </c>
      <c r="B1057" s="233" t="s">
        <v>172</v>
      </c>
      <c r="C1057" s="176" t="s">
        <v>123</v>
      </c>
      <c r="D1057" s="176" t="s">
        <v>53</v>
      </c>
      <c r="E1057" s="177">
        <v>4.2119999999999997</v>
      </c>
      <c r="F1057" s="107">
        <f>IF(C1057="MAT.",VLOOKUP(A1057,INSUMOS_AUX!A:F,6,0),0)</f>
        <v>19.97</v>
      </c>
      <c r="G1057" s="106">
        <f>IF(C1057="M.O.",VLOOKUP(A1057,INSUMOS_AUX!A:F,6,0),0)</f>
        <v>0</v>
      </c>
    </row>
    <row r="1058" spans="1:7" ht="21">
      <c r="A1058" s="177">
        <v>39419</v>
      </c>
      <c r="B1058" s="233" t="s">
        <v>342</v>
      </c>
      <c r="C1058" s="176" t="s">
        <v>123</v>
      </c>
      <c r="D1058" s="176" t="s">
        <v>65</v>
      </c>
      <c r="E1058" s="177">
        <v>1.5208999999999999</v>
      </c>
      <c r="F1058" s="107">
        <f>IF(C1058="MAT.",VLOOKUP(A1058,INSUMOS_AUX!A:F,6,0),0)</f>
        <v>7.04</v>
      </c>
      <c r="G1058" s="106">
        <f>IF(C1058="M.O.",VLOOKUP(A1058,INSUMOS_AUX!A:F,6,0),0)</f>
        <v>0</v>
      </c>
    </row>
    <row r="1059" spans="1:7" ht="21">
      <c r="A1059" s="177">
        <v>39422</v>
      </c>
      <c r="B1059" s="233" t="s">
        <v>343</v>
      </c>
      <c r="C1059" s="176" t="s">
        <v>123</v>
      </c>
      <c r="D1059" s="176" t="s">
        <v>65</v>
      </c>
      <c r="E1059" s="177">
        <v>3.9819</v>
      </c>
      <c r="F1059" s="107">
        <f>IF(C1059="MAT.",VLOOKUP(A1059,INSUMOS_AUX!A:F,6,0),0)</f>
        <v>7.99</v>
      </c>
      <c r="G1059" s="106">
        <f>IF(C1059="M.O.",VLOOKUP(A1059,INSUMOS_AUX!A:F,6,0),0)</f>
        <v>0</v>
      </c>
    </row>
    <row r="1060" spans="1:7" ht="21">
      <c r="A1060" s="177">
        <v>39431</v>
      </c>
      <c r="B1060" s="233" t="s">
        <v>320</v>
      </c>
      <c r="C1060" s="176" t="s">
        <v>123</v>
      </c>
      <c r="D1060" s="176" t="s">
        <v>65</v>
      </c>
      <c r="E1060" s="177">
        <v>2.5026999999999999</v>
      </c>
      <c r="F1060" s="107">
        <f>IF(C1060="MAT.",VLOOKUP(A1060,INSUMOS_AUX!A:F,6,0),0)</f>
        <v>0.31</v>
      </c>
      <c r="G1060" s="106">
        <f>IF(C1060="M.O.",VLOOKUP(A1060,INSUMOS_AUX!A:F,6,0),0)</f>
        <v>0</v>
      </c>
    </row>
    <row r="1061" spans="1:7" ht="21">
      <c r="A1061" s="177">
        <v>39432</v>
      </c>
      <c r="B1061" s="233" t="s">
        <v>175</v>
      </c>
      <c r="C1061" s="176" t="s">
        <v>123</v>
      </c>
      <c r="D1061" s="176" t="s">
        <v>65</v>
      </c>
      <c r="E1061" s="177">
        <v>1.4815</v>
      </c>
      <c r="F1061" s="107">
        <f>IF(C1061="MAT.",VLOOKUP(A1061,INSUMOS_AUX!A:F,6,0),0)</f>
        <v>2.76</v>
      </c>
      <c r="G1061" s="106">
        <f>IF(C1061="M.O.",VLOOKUP(A1061,INSUMOS_AUX!A:F,6,0),0)</f>
        <v>0</v>
      </c>
    </row>
    <row r="1062" spans="1:7" ht="31.5">
      <c r="A1062" s="177">
        <v>39434</v>
      </c>
      <c r="B1062" s="233" t="s">
        <v>176</v>
      </c>
      <c r="C1062" s="176" t="s">
        <v>123</v>
      </c>
      <c r="D1062" s="176" t="s">
        <v>63</v>
      </c>
      <c r="E1062" s="177">
        <v>1.0327</v>
      </c>
      <c r="F1062" s="107">
        <f>IF(C1062="MAT.",VLOOKUP(A1062,INSUMOS_AUX!A:F,6,0),0)</f>
        <v>3.46</v>
      </c>
      <c r="G1062" s="106">
        <f>IF(C1062="M.O.",VLOOKUP(A1062,INSUMOS_AUX!A:F,6,0),0)</f>
        <v>0</v>
      </c>
    </row>
    <row r="1063" spans="1:7" ht="21">
      <c r="A1063" s="177">
        <v>39435</v>
      </c>
      <c r="B1063" s="233" t="s">
        <v>177</v>
      </c>
      <c r="C1063" s="176" t="s">
        <v>123</v>
      </c>
      <c r="D1063" s="176" t="s">
        <v>23</v>
      </c>
      <c r="E1063" s="177">
        <v>20.0077</v>
      </c>
      <c r="F1063" s="107">
        <f>IF(C1063="MAT.",VLOOKUP(A1063,INSUMOS_AUX!A:F,6,0),0)</f>
        <v>0.12</v>
      </c>
      <c r="G1063" s="106">
        <f>IF(C1063="M.O.",VLOOKUP(A1063,INSUMOS_AUX!A:F,6,0),0)</f>
        <v>0</v>
      </c>
    </row>
    <row r="1064" spans="1:7" ht="21">
      <c r="A1064" s="177">
        <v>39437</v>
      </c>
      <c r="B1064" s="233" t="s">
        <v>337</v>
      </c>
      <c r="C1064" s="176" t="s">
        <v>123</v>
      </c>
      <c r="D1064" s="176" t="s">
        <v>23</v>
      </c>
      <c r="E1064" s="177">
        <v>20.0077</v>
      </c>
      <c r="F1064" s="107">
        <f>IF(C1064="MAT.",VLOOKUP(A1064,INSUMOS_AUX!A:F,6,0),0)</f>
        <v>0.26</v>
      </c>
      <c r="G1064" s="106">
        <f>IF(C1064="M.O.",VLOOKUP(A1064,INSUMOS_AUX!A:F,6,0),0)</f>
        <v>0</v>
      </c>
    </row>
    <row r="1065" spans="1:7" ht="21">
      <c r="A1065" s="177">
        <v>39443</v>
      </c>
      <c r="B1065" s="233" t="s">
        <v>338</v>
      </c>
      <c r="C1065" s="176" t="s">
        <v>123</v>
      </c>
      <c r="D1065" s="176" t="s">
        <v>23</v>
      </c>
      <c r="E1065" s="177">
        <v>0.80759999999999998</v>
      </c>
      <c r="F1065" s="107">
        <f>IF(C1065="MAT.",VLOOKUP(A1065,INSUMOS_AUX!A:F,6,0),0)</f>
        <v>0.28000000000000003</v>
      </c>
      <c r="G1065" s="106">
        <f>IF(C1065="M.O.",VLOOKUP(A1065,INSUMOS_AUX!A:F,6,0),0)</f>
        <v>0</v>
      </c>
    </row>
    <row r="1066" spans="1:7" ht="21">
      <c r="A1066" s="177">
        <v>39700</v>
      </c>
      <c r="B1066" s="233" t="s">
        <v>332</v>
      </c>
      <c r="C1066" s="176" t="s">
        <v>123</v>
      </c>
      <c r="D1066" s="176" t="s">
        <v>53</v>
      </c>
      <c r="E1066" s="177">
        <v>1.1000000000000001</v>
      </c>
      <c r="F1066" s="107">
        <f>IF(C1066="MAT.",VLOOKUP(A1066,INSUMOS_AUX!A:F,6,0),0)</f>
        <v>21.68</v>
      </c>
      <c r="G1066" s="106">
        <f>IF(C1066="M.O.",VLOOKUP(A1066,INSUMOS_AUX!A:F,6,0),0)</f>
        <v>0</v>
      </c>
    </row>
    <row r="1067" spans="1:7" ht="21">
      <c r="A1067" s="177">
        <v>43464</v>
      </c>
      <c r="B1067" s="233" t="s">
        <v>141</v>
      </c>
      <c r="C1067" s="176" t="s">
        <v>123</v>
      </c>
      <c r="D1067" s="176" t="s">
        <v>134</v>
      </c>
      <c r="E1067" s="177">
        <v>0.88200000000000001</v>
      </c>
      <c r="F1067" s="107">
        <f>IF(C1067="MAT.",VLOOKUP(A1067,INSUMOS_AUX!A:F,6,0),0)</f>
        <v>0.01</v>
      </c>
      <c r="G1067" s="106">
        <f>IF(C1067="M.O.",VLOOKUP(A1067,INSUMOS_AUX!A:F,6,0),0)</f>
        <v>0</v>
      </c>
    </row>
    <row r="1068" spans="1:7" ht="21">
      <c r="A1068" s="177">
        <v>43467</v>
      </c>
      <c r="B1068" s="233" t="s">
        <v>142</v>
      </c>
      <c r="C1068" s="176" t="s">
        <v>123</v>
      </c>
      <c r="D1068" s="176" t="s">
        <v>134</v>
      </c>
      <c r="E1068" s="177">
        <v>0.2205</v>
      </c>
      <c r="F1068" s="107">
        <f>IF(C1068="MAT.",VLOOKUP(A1068,INSUMOS_AUX!A:F,6,0),0)</f>
        <v>0.61</v>
      </c>
      <c r="G1068" s="106">
        <f>IF(C1068="M.O.",VLOOKUP(A1068,INSUMOS_AUX!A:F,6,0),0)</f>
        <v>0</v>
      </c>
    </row>
    <row r="1069" spans="1:7" ht="21">
      <c r="A1069" s="177">
        <v>43488</v>
      </c>
      <c r="B1069" s="233" t="s">
        <v>144</v>
      </c>
      <c r="C1069" s="176" t="s">
        <v>123</v>
      </c>
      <c r="D1069" s="176" t="s">
        <v>134</v>
      </c>
      <c r="E1069" s="177">
        <v>0.88200000000000001</v>
      </c>
      <c r="F1069" s="107">
        <f>IF(C1069="MAT.",VLOOKUP(A1069,INSUMOS_AUX!A:F,6,0),0)</f>
        <v>0.89</v>
      </c>
      <c r="G1069" s="106">
        <f>IF(C1069="M.O.",VLOOKUP(A1069,INSUMOS_AUX!A:F,6,0),0)</f>
        <v>0</v>
      </c>
    </row>
    <row r="1070" spans="1:7" ht="21">
      <c r="A1070" s="177">
        <v>43491</v>
      </c>
      <c r="B1070" s="233" t="s">
        <v>145</v>
      </c>
      <c r="C1070" s="176" t="s">
        <v>123</v>
      </c>
      <c r="D1070" s="176" t="s">
        <v>134</v>
      </c>
      <c r="E1070" s="177">
        <v>0.2205</v>
      </c>
      <c r="F1070" s="107">
        <f>IF(C1070="MAT.",VLOOKUP(A1070,INSUMOS_AUX!A:F,6,0),0)</f>
        <v>1.39</v>
      </c>
      <c r="G1070" s="106">
        <f>IF(C1070="M.O.",VLOOKUP(A1070,INSUMOS_AUX!A:F,6,0),0)</f>
        <v>0</v>
      </c>
    </row>
    <row r="1071" spans="1:7">
      <c r="A1071" s="177">
        <v>44497</v>
      </c>
      <c r="B1071" s="233" t="s">
        <v>181</v>
      </c>
      <c r="C1071" s="176" t="s">
        <v>124</v>
      </c>
      <c r="D1071" s="176" t="s">
        <v>134</v>
      </c>
      <c r="E1071" s="177">
        <v>0.89217827999999999</v>
      </c>
      <c r="F1071" s="107">
        <f>IF(C1071="MAT.",VLOOKUP(A1071,INSUMOS_AUX!A:F,6,0),0)</f>
        <v>0</v>
      </c>
      <c r="G1071" s="106">
        <f>IF(C1071="M.O.",VLOOKUP(A1071,INSUMOS_AUX!A:F,6,0),0)</f>
        <v>16.11</v>
      </c>
    </row>
    <row r="1072" spans="1:7">
      <c r="A1072" s="177">
        <v>6111</v>
      </c>
      <c r="B1072" s="233" t="s">
        <v>498</v>
      </c>
      <c r="C1072" s="176" t="s">
        <v>124</v>
      </c>
      <c r="D1072" s="176" t="s">
        <v>134</v>
      </c>
      <c r="E1072" s="177">
        <v>0.2251746</v>
      </c>
      <c r="F1072" s="107">
        <f>IF(C1072="MAT.",VLOOKUP(A1072,INSUMOS_AUX!A:F,6,0),0)</f>
        <v>0</v>
      </c>
      <c r="G1072" s="106">
        <f>IF(C1072="M.O.",VLOOKUP(A1072,INSUMOS_AUX!A:F,6,0),0)</f>
        <v>14.4</v>
      </c>
    </row>
    <row r="1073" spans="1:7">
      <c r="A1073" s="182"/>
      <c r="B1073" s="230"/>
      <c r="C1073" s="183"/>
      <c r="D1073" s="183"/>
      <c r="E1073" s="183"/>
      <c r="F1073" s="183"/>
      <c r="G1073" s="183"/>
    </row>
    <row r="1074" spans="1:7">
      <c r="A1074" s="178" t="s">
        <v>1311</v>
      </c>
      <c r="B1074" s="231" t="s">
        <v>778</v>
      </c>
      <c r="C1074" s="184"/>
      <c r="D1074" s="184"/>
      <c r="E1074" s="184"/>
      <c r="F1074" s="184"/>
      <c r="G1074" s="184"/>
    </row>
    <row r="1075" spans="1:7">
      <c r="A1075" s="182"/>
      <c r="B1075" s="230"/>
      <c r="C1075" s="183"/>
      <c r="D1075" s="183"/>
      <c r="E1075" s="183"/>
      <c r="F1075" s="183"/>
      <c r="G1075" s="183"/>
    </row>
    <row r="1076" spans="1:7" ht="31.5">
      <c r="A1076" s="179" t="s">
        <v>779</v>
      </c>
      <c r="B1076" s="232" t="s">
        <v>372</v>
      </c>
      <c r="C1076" s="180" t="s">
        <v>46</v>
      </c>
      <c r="D1076" s="180" t="s">
        <v>23</v>
      </c>
      <c r="E1076" s="181">
        <v>5</v>
      </c>
      <c r="F1076" s="181">
        <f t="shared" ref="F1076:G1076" si="72">SUMPRODUCT($E1077:$E1087,F1077:F1087)</f>
        <v>179.19200000000001</v>
      </c>
      <c r="G1076" s="181">
        <f t="shared" si="72"/>
        <v>28.892779418399996</v>
      </c>
    </row>
    <row r="1077" spans="1:7">
      <c r="A1077" s="177">
        <v>1214</v>
      </c>
      <c r="B1077" s="233" t="s">
        <v>302</v>
      </c>
      <c r="C1077" s="176" t="s">
        <v>124</v>
      </c>
      <c r="D1077" s="176" t="s">
        <v>134</v>
      </c>
      <c r="E1077" s="177">
        <v>1.0167895199999999</v>
      </c>
      <c r="F1077" s="107">
        <f>IF(C1077="MAT.",VLOOKUP(A1077,INSUMOS_AUX!A:F,6,0),0)</f>
        <v>0</v>
      </c>
      <c r="G1077" s="106">
        <f>IF(C1077="M.O.",VLOOKUP(A1077,INSUMOS_AUX!A:F,6,0),0)</f>
        <v>21.17</v>
      </c>
    </row>
    <row r="1078" spans="1:7" ht="42">
      <c r="A1078" s="177">
        <v>3081</v>
      </c>
      <c r="B1078" s="233" t="s">
        <v>316</v>
      </c>
      <c r="C1078" s="176" t="s">
        <v>123</v>
      </c>
      <c r="D1078" s="176" t="s">
        <v>490</v>
      </c>
      <c r="E1078" s="177">
        <v>1</v>
      </c>
      <c r="F1078" s="107">
        <f>IF(C1078="MAT.",VLOOKUP(A1078,INSUMOS_AUX!A:F,6,0),0)</f>
        <v>168.17</v>
      </c>
      <c r="G1078" s="106">
        <f>IF(C1078="M.O.",VLOOKUP(A1078,INSUMOS_AUX!A:F,6,0),0)</f>
        <v>0</v>
      </c>
    </row>
    <row r="1079" spans="1:7" ht="21">
      <c r="A1079" s="177">
        <v>37370</v>
      </c>
      <c r="B1079" s="233" t="s">
        <v>494</v>
      </c>
      <c r="C1079" s="176" t="s">
        <v>123</v>
      </c>
      <c r="D1079" s="176" t="s">
        <v>134</v>
      </c>
      <c r="E1079" s="177">
        <v>1.5029999999999999</v>
      </c>
      <c r="F1079" s="107">
        <f>IF(C1079="MAT.",VLOOKUP(A1079,INSUMOS_AUX!A:F,6,0),0)</f>
        <v>3.32</v>
      </c>
      <c r="G1079" s="106">
        <f>IF(C1079="M.O.",VLOOKUP(A1079,INSUMOS_AUX!A:F,6,0),0)</f>
        <v>0</v>
      </c>
    </row>
    <row r="1080" spans="1:7" ht="21">
      <c r="A1080" s="177">
        <v>37371</v>
      </c>
      <c r="B1080" s="233" t="s">
        <v>495</v>
      </c>
      <c r="C1080" s="176" t="s">
        <v>123</v>
      </c>
      <c r="D1080" s="176" t="s">
        <v>134</v>
      </c>
      <c r="E1080" s="177">
        <v>1.5029999999999999</v>
      </c>
      <c r="F1080" s="107">
        <f>IF(C1080="MAT.",VLOOKUP(A1080,INSUMOS_AUX!A:F,6,0),0)</f>
        <v>0.59</v>
      </c>
      <c r="G1080" s="106">
        <f>IF(C1080="M.O.",VLOOKUP(A1080,INSUMOS_AUX!A:F,6,0),0)</f>
        <v>0</v>
      </c>
    </row>
    <row r="1081" spans="1:7" ht="21">
      <c r="A1081" s="177">
        <v>37372</v>
      </c>
      <c r="B1081" s="233" t="s">
        <v>496</v>
      </c>
      <c r="C1081" s="176" t="s">
        <v>123</v>
      </c>
      <c r="D1081" s="176" t="s">
        <v>134</v>
      </c>
      <c r="E1081" s="177">
        <v>1.5029999999999999</v>
      </c>
      <c r="F1081" s="107">
        <f>IF(C1081="MAT.",VLOOKUP(A1081,INSUMOS_AUX!A:F,6,0),0)</f>
        <v>1.43</v>
      </c>
      <c r="G1081" s="106">
        <f>IF(C1081="M.O.",VLOOKUP(A1081,INSUMOS_AUX!A:F,6,0),0)</f>
        <v>0</v>
      </c>
    </row>
    <row r="1082" spans="1:7" ht="21">
      <c r="A1082" s="177">
        <v>37373</v>
      </c>
      <c r="B1082" s="233" t="s">
        <v>497</v>
      </c>
      <c r="C1082" s="176" t="s">
        <v>123</v>
      </c>
      <c r="D1082" s="176" t="s">
        <v>134</v>
      </c>
      <c r="E1082" s="177">
        <v>1.5029999999999999</v>
      </c>
      <c r="F1082" s="107">
        <f>IF(C1082="MAT.",VLOOKUP(A1082,INSUMOS_AUX!A:F,6,0),0)</f>
        <v>0.08</v>
      </c>
      <c r="G1082" s="106">
        <f>IF(C1082="M.O.",VLOOKUP(A1082,INSUMOS_AUX!A:F,6,0),0)</f>
        <v>0</v>
      </c>
    </row>
    <row r="1083" spans="1:7" ht="21">
      <c r="A1083" s="177">
        <v>43459</v>
      </c>
      <c r="B1083" s="233" t="s">
        <v>140</v>
      </c>
      <c r="C1083" s="176" t="s">
        <v>123</v>
      </c>
      <c r="D1083" s="176" t="s">
        <v>134</v>
      </c>
      <c r="E1083" s="177">
        <v>1.002</v>
      </c>
      <c r="F1083" s="107">
        <f>IF(C1083="MAT.",VLOOKUP(A1083,INSUMOS_AUX!A:F,6,0),0)</f>
        <v>0.44</v>
      </c>
      <c r="G1083" s="106">
        <f>IF(C1083="M.O.",VLOOKUP(A1083,INSUMOS_AUX!A:F,6,0),0)</f>
        <v>0</v>
      </c>
    </row>
    <row r="1084" spans="1:7" ht="21">
      <c r="A1084" s="177">
        <v>43467</v>
      </c>
      <c r="B1084" s="233" t="s">
        <v>142</v>
      </c>
      <c r="C1084" s="176" t="s">
        <v>123</v>
      </c>
      <c r="D1084" s="176" t="s">
        <v>134</v>
      </c>
      <c r="E1084" s="177">
        <v>0.501</v>
      </c>
      <c r="F1084" s="107">
        <f>IF(C1084="MAT.",VLOOKUP(A1084,INSUMOS_AUX!A:F,6,0),0)</f>
        <v>0.61</v>
      </c>
      <c r="G1084" s="106">
        <f>IF(C1084="M.O.",VLOOKUP(A1084,INSUMOS_AUX!A:F,6,0),0)</f>
        <v>0</v>
      </c>
    </row>
    <row r="1085" spans="1:7" ht="21">
      <c r="A1085" s="177">
        <v>43483</v>
      </c>
      <c r="B1085" s="233" t="s">
        <v>143</v>
      </c>
      <c r="C1085" s="176" t="s">
        <v>123</v>
      </c>
      <c r="D1085" s="176" t="s">
        <v>134</v>
      </c>
      <c r="E1085" s="177">
        <v>1.002</v>
      </c>
      <c r="F1085" s="107">
        <f>IF(C1085="MAT.",VLOOKUP(A1085,INSUMOS_AUX!A:F,6,0),0)</f>
        <v>1.43</v>
      </c>
      <c r="G1085" s="106">
        <f>IF(C1085="M.O.",VLOOKUP(A1085,INSUMOS_AUX!A:F,6,0),0)</f>
        <v>0</v>
      </c>
    </row>
    <row r="1086" spans="1:7" ht="21">
      <c r="A1086" s="177">
        <v>43491</v>
      </c>
      <c r="B1086" s="233" t="s">
        <v>145</v>
      </c>
      <c r="C1086" s="176" t="s">
        <v>123</v>
      </c>
      <c r="D1086" s="176" t="s">
        <v>134</v>
      </c>
      <c r="E1086" s="177">
        <v>0.501</v>
      </c>
      <c r="F1086" s="107">
        <f>IF(C1086="MAT.",VLOOKUP(A1086,INSUMOS_AUX!A:F,6,0),0)</f>
        <v>1.39</v>
      </c>
      <c r="G1086" s="106">
        <f>IF(C1086="M.O.",VLOOKUP(A1086,INSUMOS_AUX!A:F,6,0),0)</f>
        <v>0</v>
      </c>
    </row>
    <row r="1087" spans="1:7">
      <c r="A1087" s="177">
        <v>6111</v>
      </c>
      <c r="B1087" s="233" t="s">
        <v>498</v>
      </c>
      <c r="C1087" s="176" t="s">
        <v>124</v>
      </c>
      <c r="D1087" s="176" t="s">
        <v>134</v>
      </c>
      <c r="E1087" s="177">
        <v>0.5116212</v>
      </c>
      <c r="F1087" s="107">
        <f>IF(C1087="MAT.",VLOOKUP(A1087,INSUMOS_AUX!A:F,6,0),0)</f>
        <v>0</v>
      </c>
      <c r="G1087" s="106">
        <f>IF(C1087="M.O.",VLOOKUP(A1087,INSUMOS_AUX!A:F,6,0),0)</f>
        <v>14.4</v>
      </c>
    </row>
    <row r="1088" spans="1:7">
      <c r="A1088" s="182"/>
      <c r="B1088" s="230"/>
      <c r="C1088" s="183"/>
      <c r="D1088" s="183"/>
      <c r="E1088" s="183"/>
      <c r="F1088" s="183"/>
      <c r="G1088" s="183"/>
    </row>
    <row r="1089" spans="1:7" ht="31.5">
      <c r="A1089" s="179" t="s">
        <v>780</v>
      </c>
      <c r="B1089" s="232" t="s">
        <v>374</v>
      </c>
      <c r="C1089" s="180" t="s">
        <v>46</v>
      </c>
      <c r="D1089" s="180" t="s">
        <v>53</v>
      </c>
      <c r="E1089" s="181">
        <v>8.34</v>
      </c>
      <c r="F1089" s="181">
        <f t="shared" ref="F1089:G1089" si="73">SUMPRODUCT($E1090:$E1103,F1090:F1103)</f>
        <v>677.4011579999999</v>
      </c>
      <c r="G1089" s="181">
        <f t="shared" si="73"/>
        <v>11.5918944576</v>
      </c>
    </row>
    <row r="1090" spans="1:7" ht="21">
      <c r="A1090" s="177">
        <v>142</v>
      </c>
      <c r="B1090" s="233" t="s">
        <v>210</v>
      </c>
      <c r="C1090" s="176" t="s">
        <v>123</v>
      </c>
      <c r="D1090" s="176" t="s">
        <v>211</v>
      </c>
      <c r="E1090" s="177">
        <v>0.88290000000000002</v>
      </c>
      <c r="F1090" s="107">
        <f>IF(C1090="MAT.",VLOOKUP(A1090,INSUMOS_AUX!A:F,6,0),0)</f>
        <v>35.68</v>
      </c>
      <c r="G1090" s="106">
        <f>IF(C1090="M.O.",VLOOKUP(A1090,INSUMOS_AUX!A:F,6,0),0)</f>
        <v>0</v>
      </c>
    </row>
    <row r="1091" spans="1:7" ht="31.5">
      <c r="A1091" s="177">
        <v>36888</v>
      </c>
      <c r="B1091" s="233" t="s">
        <v>1312</v>
      </c>
      <c r="C1091" s="176" t="s">
        <v>123</v>
      </c>
      <c r="D1091" s="176" t="s">
        <v>65</v>
      </c>
      <c r="E1091" s="177">
        <v>6.8503999999999996</v>
      </c>
      <c r="F1091" s="107">
        <f>IF(C1091="MAT.",VLOOKUP(A1091,INSUMOS_AUX!A:F,6,0),0)</f>
        <v>30.5</v>
      </c>
      <c r="G1091" s="106">
        <f>IF(C1091="M.O.",VLOOKUP(A1091,INSUMOS_AUX!A:F,6,0),0)</f>
        <v>0</v>
      </c>
    </row>
    <row r="1092" spans="1:7" ht="21">
      <c r="A1092" s="177">
        <v>37370</v>
      </c>
      <c r="B1092" s="233" t="s">
        <v>494</v>
      </c>
      <c r="C1092" s="176" t="s">
        <v>123</v>
      </c>
      <c r="D1092" s="176" t="s">
        <v>134</v>
      </c>
      <c r="E1092" s="177">
        <v>0.5736</v>
      </c>
      <c r="F1092" s="107">
        <f>IF(C1092="MAT.",VLOOKUP(A1092,INSUMOS_AUX!A:F,6,0),0)</f>
        <v>3.32</v>
      </c>
      <c r="G1092" s="106">
        <f>IF(C1092="M.O.",VLOOKUP(A1092,INSUMOS_AUX!A:F,6,0),0)</f>
        <v>0</v>
      </c>
    </row>
    <row r="1093" spans="1:7" ht="21">
      <c r="A1093" s="177">
        <v>37371</v>
      </c>
      <c r="B1093" s="233" t="s">
        <v>495</v>
      </c>
      <c r="C1093" s="176" t="s">
        <v>123</v>
      </c>
      <c r="D1093" s="176" t="s">
        <v>134</v>
      </c>
      <c r="E1093" s="177">
        <v>0.5736</v>
      </c>
      <c r="F1093" s="107">
        <f>IF(C1093="MAT.",VLOOKUP(A1093,INSUMOS_AUX!A:F,6,0),0)</f>
        <v>0.59</v>
      </c>
      <c r="G1093" s="106">
        <f>IF(C1093="M.O.",VLOOKUP(A1093,INSUMOS_AUX!A:F,6,0),0)</f>
        <v>0</v>
      </c>
    </row>
    <row r="1094" spans="1:7" ht="21">
      <c r="A1094" s="177">
        <v>37372</v>
      </c>
      <c r="B1094" s="233" t="s">
        <v>496</v>
      </c>
      <c r="C1094" s="176" t="s">
        <v>123</v>
      </c>
      <c r="D1094" s="176" t="s">
        <v>134</v>
      </c>
      <c r="E1094" s="177">
        <v>0.5736</v>
      </c>
      <c r="F1094" s="107">
        <f>IF(C1094="MAT.",VLOOKUP(A1094,INSUMOS_AUX!A:F,6,0),0)</f>
        <v>1.43</v>
      </c>
      <c r="G1094" s="106">
        <f>IF(C1094="M.O.",VLOOKUP(A1094,INSUMOS_AUX!A:F,6,0),0)</f>
        <v>0</v>
      </c>
    </row>
    <row r="1095" spans="1:7" ht="21">
      <c r="A1095" s="177">
        <v>37373</v>
      </c>
      <c r="B1095" s="233" t="s">
        <v>497</v>
      </c>
      <c r="C1095" s="176" t="s">
        <v>123</v>
      </c>
      <c r="D1095" s="176" t="s">
        <v>134</v>
      </c>
      <c r="E1095" s="177">
        <v>0.5736</v>
      </c>
      <c r="F1095" s="107">
        <f>IF(C1095="MAT.",VLOOKUP(A1095,INSUMOS_AUX!A:F,6,0),0)</f>
        <v>0.08</v>
      </c>
      <c r="G1095" s="106">
        <f>IF(C1095="M.O.",VLOOKUP(A1095,INSUMOS_AUX!A:F,6,0),0)</f>
        <v>0</v>
      </c>
    </row>
    <row r="1096" spans="1:7" ht="31.5">
      <c r="A1096" s="177">
        <v>39025</v>
      </c>
      <c r="B1096" s="233" t="s">
        <v>1313</v>
      </c>
      <c r="C1096" s="176" t="s">
        <v>123</v>
      </c>
      <c r="D1096" s="176" t="s">
        <v>23</v>
      </c>
      <c r="E1096" s="177">
        <v>0.54730000000000001</v>
      </c>
      <c r="F1096" s="107">
        <f>IF(C1096="MAT.",VLOOKUP(A1096,INSUMOS_AUX!A:F,6,0),0)</f>
        <v>784.66</v>
      </c>
      <c r="G1096" s="106">
        <f>IF(C1096="M.O.",VLOOKUP(A1096,INSUMOS_AUX!A:F,6,0),0)</f>
        <v>0</v>
      </c>
    </row>
    <row r="1097" spans="1:7" ht="21">
      <c r="A1097" s="177">
        <v>43465</v>
      </c>
      <c r="B1097" s="233" t="s">
        <v>151</v>
      </c>
      <c r="C1097" s="176" t="s">
        <v>123</v>
      </c>
      <c r="D1097" s="176" t="s">
        <v>134</v>
      </c>
      <c r="E1097" s="177">
        <v>0.3826</v>
      </c>
      <c r="F1097" s="107">
        <f>IF(C1097="MAT.",VLOOKUP(A1097,INSUMOS_AUX!A:F,6,0),0)</f>
        <v>0.78</v>
      </c>
      <c r="G1097" s="106">
        <f>IF(C1097="M.O.",VLOOKUP(A1097,INSUMOS_AUX!A:F,6,0),0)</f>
        <v>0</v>
      </c>
    </row>
    <row r="1098" spans="1:7" ht="21">
      <c r="A1098" s="177">
        <v>43467</v>
      </c>
      <c r="B1098" s="233" t="s">
        <v>142</v>
      </c>
      <c r="C1098" s="176" t="s">
        <v>123</v>
      </c>
      <c r="D1098" s="176" t="s">
        <v>134</v>
      </c>
      <c r="E1098" s="177">
        <v>0.191</v>
      </c>
      <c r="F1098" s="107">
        <f>IF(C1098="MAT.",VLOOKUP(A1098,INSUMOS_AUX!A:F,6,0),0)</f>
        <v>0.61</v>
      </c>
      <c r="G1098" s="106">
        <f>IF(C1098="M.O.",VLOOKUP(A1098,INSUMOS_AUX!A:F,6,0),0)</f>
        <v>0</v>
      </c>
    </row>
    <row r="1099" spans="1:7" ht="21">
      <c r="A1099" s="177">
        <v>43489</v>
      </c>
      <c r="B1099" s="233" t="s">
        <v>152</v>
      </c>
      <c r="C1099" s="176" t="s">
        <v>123</v>
      </c>
      <c r="D1099" s="176" t="s">
        <v>134</v>
      </c>
      <c r="E1099" s="177">
        <v>0.3826</v>
      </c>
      <c r="F1099" s="107">
        <f>IF(C1099="MAT.",VLOOKUP(A1099,INSUMOS_AUX!A:F,6,0),0)</f>
        <v>1.31</v>
      </c>
      <c r="G1099" s="106">
        <f>IF(C1099="M.O.",VLOOKUP(A1099,INSUMOS_AUX!A:F,6,0),0)</f>
        <v>0</v>
      </c>
    </row>
    <row r="1100" spans="1:7" ht="21">
      <c r="A1100" s="177">
        <v>43491</v>
      </c>
      <c r="B1100" s="233" t="s">
        <v>145</v>
      </c>
      <c r="C1100" s="176" t="s">
        <v>123</v>
      </c>
      <c r="D1100" s="176" t="s">
        <v>134</v>
      </c>
      <c r="E1100" s="177">
        <v>0.191</v>
      </c>
      <c r="F1100" s="107">
        <f>IF(C1100="MAT.",VLOOKUP(A1100,INSUMOS_AUX!A:F,6,0),0)</f>
        <v>1.39</v>
      </c>
      <c r="G1100" s="106">
        <f>IF(C1100="M.O.",VLOOKUP(A1100,INSUMOS_AUX!A:F,6,0),0)</f>
        <v>0</v>
      </c>
    </row>
    <row r="1101" spans="1:7">
      <c r="A1101" s="177">
        <v>4750</v>
      </c>
      <c r="B1101" s="233" t="s">
        <v>153</v>
      </c>
      <c r="C1101" s="176" t="s">
        <v>124</v>
      </c>
      <c r="D1101" s="176" t="s">
        <v>134</v>
      </c>
      <c r="E1101" s="177">
        <v>0.39071112000000002</v>
      </c>
      <c r="F1101" s="107">
        <f>IF(C1101="MAT.",VLOOKUP(A1101,INSUMOS_AUX!A:F,6,0),0)</f>
        <v>0</v>
      </c>
      <c r="G1101" s="106">
        <f>IF(C1101="M.O.",VLOOKUP(A1101,INSUMOS_AUX!A:F,6,0),0)</f>
        <v>22.48</v>
      </c>
    </row>
    <row r="1102" spans="1:7">
      <c r="A1102" s="177">
        <v>6111</v>
      </c>
      <c r="B1102" s="233" t="s">
        <v>498</v>
      </c>
      <c r="C1102" s="176" t="s">
        <v>124</v>
      </c>
      <c r="D1102" s="176" t="s">
        <v>134</v>
      </c>
      <c r="E1102" s="177">
        <v>0.19504920000000001</v>
      </c>
      <c r="F1102" s="107">
        <f>IF(C1102="MAT.",VLOOKUP(A1102,INSUMOS_AUX!A:F,6,0),0)</f>
        <v>0</v>
      </c>
      <c r="G1102" s="106">
        <f>IF(C1102="M.O.",VLOOKUP(A1102,INSUMOS_AUX!A:F,6,0),0)</f>
        <v>14.4</v>
      </c>
    </row>
    <row r="1103" spans="1:7" ht="31.5">
      <c r="A1103" s="177">
        <v>7568</v>
      </c>
      <c r="B1103" s="233" t="s">
        <v>1314</v>
      </c>
      <c r="C1103" s="176" t="s">
        <v>123</v>
      </c>
      <c r="D1103" s="176" t="s">
        <v>23</v>
      </c>
      <c r="E1103" s="177">
        <v>4.8166000000000002</v>
      </c>
      <c r="F1103" s="107">
        <f>IF(C1103="MAT.",VLOOKUP(A1103,INSUMOS_AUX!A:F,6,0),0)</f>
        <v>0.67</v>
      </c>
      <c r="G1103" s="106">
        <f>IF(C1103="M.O.",VLOOKUP(A1103,INSUMOS_AUX!A:F,6,0),0)</f>
        <v>0</v>
      </c>
    </row>
    <row r="1104" spans="1:7">
      <c r="A1104" s="182"/>
      <c r="B1104" s="230"/>
      <c r="C1104" s="183"/>
      <c r="D1104" s="183"/>
      <c r="E1104" s="183"/>
      <c r="F1104" s="183"/>
      <c r="G1104" s="183"/>
    </row>
    <row r="1105" spans="1:7" ht="31.5">
      <c r="A1105" s="179" t="s">
        <v>781</v>
      </c>
      <c r="B1105" s="232" t="s">
        <v>376</v>
      </c>
      <c r="C1105" s="180" t="s">
        <v>46</v>
      </c>
      <c r="D1105" s="180" t="s">
        <v>53</v>
      </c>
      <c r="E1105" s="181">
        <v>35.04</v>
      </c>
      <c r="F1105" s="181">
        <f t="shared" ref="F1105:G1105" si="74">SUMPRODUCT($E1106:$E1118,F1106:F1118)</f>
        <v>682.24806908699986</v>
      </c>
      <c r="G1105" s="181">
        <f t="shared" si="74"/>
        <v>30.624852412400003</v>
      </c>
    </row>
    <row r="1106" spans="1:7" ht="31.5">
      <c r="A1106" s="177">
        <v>34381</v>
      </c>
      <c r="B1106" s="233" t="s">
        <v>1315</v>
      </c>
      <c r="C1106" s="176" t="s">
        <v>123</v>
      </c>
      <c r="D1106" s="176" t="s">
        <v>23</v>
      </c>
      <c r="E1106" s="177">
        <v>2.0832999999999999</v>
      </c>
      <c r="F1106" s="107">
        <f>IF(C1106="MAT.",VLOOKUP(A1106,INSUMOS_AUX!A:F,6,0),0)</f>
        <v>306.36</v>
      </c>
      <c r="G1106" s="106">
        <f>IF(C1106="M.O.",VLOOKUP(A1106,INSUMOS_AUX!A:F,6,0),0)</f>
        <v>0</v>
      </c>
    </row>
    <row r="1107" spans="1:7" ht="21">
      <c r="A1107" s="177">
        <v>37370</v>
      </c>
      <c r="B1107" s="233" t="s">
        <v>494</v>
      </c>
      <c r="C1107" s="176" t="s">
        <v>123</v>
      </c>
      <c r="D1107" s="176" t="s">
        <v>134</v>
      </c>
      <c r="E1107" s="177">
        <v>1.5156208</v>
      </c>
      <c r="F1107" s="107">
        <f>IF(C1107="MAT.",VLOOKUP(A1107,INSUMOS_AUX!A:F,6,0),0)</f>
        <v>3.32</v>
      </c>
      <c r="G1107" s="106">
        <f>IF(C1107="M.O.",VLOOKUP(A1107,INSUMOS_AUX!A:F,6,0),0)</f>
        <v>0</v>
      </c>
    </row>
    <row r="1108" spans="1:7" ht="21">
      <c r="A1108" s="177">
        <v>37371</v>
      </c>
      <c r="B1108" s="233" t="s">
        <v>495</v>
      </c>
      <c r="C1108" s="176" t="s">
        <v>123</v>
      </c>
      <c r="D1108" s="176" t="s">
        <v>134</v>
      </c>
      <c r="E1108" s="177">
        <v>1.5156208</v>
      </c>
      <c r="F1108" s="107">
        <f>IF(C1108="MAT.",VLOOKUP(A1108,INSUMOS_AUX!A:F,6,0),0)</f>
        <v>0.59</v>
      </c>
      <c r="G1108" s="106">
        <f>IF(C1108="M.O.",VLOOKUP(A1108,INSUMOS_AUX!A:F,6,0),0)</f>
        <v>0</v>
      </c>
    </row>
    <row r="1109" spans="1:7" ht="21">
      <c r="A1109" s="177">
        <v>37372</v>
      </c>
      <c r="B1109" s="233" t="s">
        <v>496</v>
      </c>
      <c r="C1109" s="176" t="s">
        <v>123</v>
      </c>
      <c r="D1109" s="176" t="s">
        <v>134</v>
      </c>
      <c r="E1109" s="177">
        <v>1.5156208</v>
      </c>
      <c r="F1109" s="107">
        <f>IF(C1109="MAT.",VLOOKUP(A1109,INSUMOS_AUX!A:F,6,0),0)</f>
        <v>1.43</v>
      </c>
      <c r="G1109" s="106">
        <f>IF(C1109="M.O.",VLOOKUP(A1109,INSUMOS_AUX!A:F,6,0),0)</f>
        <v>0</v>
      </c>
    </row>
    <row r="1110" spans="1:7" ht="21">
      <c r="A1110" s="177">
        <v>37373</v>
      </c>
      <c r="B1110" s="233" t="s">
        <v>497</v>
      </c>
      <c r="C1110" s="176" t="s">
        <v>123</v>
      </c>
      <c r="D1110" s="176" t="s">
        <v>134</v>
      </c>
      <c r="E1110" s="177">
        <v>1.5156208</v>
      </c>
      <c r="F1110" s="107">
        <f>IF(C1110="MAT.",VLOOKUP(A1110,INSUMOS_AUX!A:F,6,0),0)</f>
        <v>0.08</v>
      </c>
      <c r="G1110" s="106">
        <f>IF(C1110="M.O.",VLOOKUP(A1110,INSUMOS_AUX!A:F,6,0),0)</f>
        <v>0</v>
      </c>
    </row>
    <row r="1111" spans="1:7">
      <c r="A1111" s="177">
        <v>39961</v>
      </c>
      <c r="B1111" s="233" t="s">
        <v>208</v>
      </c>
      <c r="C1111" s="176" t="s">
        <v>123</v>
      </c>
      <c r="D1111" s="176" t="s">
        <v>23</v>
      </c>
      <c r="E1111" s="177">
        <v>1.16875</v>
      </c>
      <c r="F1111" s="107">
        <f>IF(C1111="MAT.",VLOOKUP(A1111,INSUMOS_AUX!A:F,6,0),0)</f>
        <v>23.57</v>
      </c>
      <c r="G1111" s="106">
        <f>IF(C1111="M.O.",VLOOKUP(A1111,INSUMOS_AUX!A:F,6,0),0)</f>
        <v>0</v>
      </c>
    </row>
    <row r="1112" spans="1:7" ht="21">
      <c r="A1112" s="177">
        <v>43465</v>
      </c>
      <c r="B1112" s="233" t="s">
        <v>151</v>
      </c>
      <c r="C1112" s="176" t="s">
        <v>123</v>
      </c>
      <c r="D1112" s="176" t="s">
        <v>134</v>
      </c>
      <c r="E1112" s="177">
        <v>1.0104139000000001</v>
      </c>
      <c r="F1112" s="107">
        <f>IF(C1112="MAT.",VLOOKUP(A1112,INSUMOS_AUX!A:F,6,0),0)</f>
        <v>0.78</v>
      </c>
      <c r="G1112" s="106">
        <f>IF(C1112="M.O.",VLOOKUP(A1112,INSUMOS_AUX!A:F,6,0),0)</f>
        <v>0</v>
      </c>
    </row>
    <row r="1113" spans="1:7" ht="21">
      <c r="A1113" s="177">
        <v>43467</v>
      </c>
      <c r="B1113" s="233" t="s">
        <v>142</v>
      </c>
      <c r="C1113" s="176" t="s">
        <v>123</v>
      </c>
      <c r="D1113" s="176" t="s">
        <v>134</v>
      </c>
      <c r="E1113" s="177">
        <v>0.50520690000000001</v>
      </c>
      <c r="F1113" s="107">
        <f>IF(C1113="MAT.",VLOOKUP(A1113,INSUMOS_AUX!A:F,6,0),0)</f>
        <v>0.61</v>
      </c>
      <c r="G1113" s="106">
        <f>IF(C1113="M.O.",VLOOKUP(A1113,INSUMOS_AUX!A:F,6,0),0)</f>
        <v>0</v>
      </c>
    </row>
    <row r="1114" spans="1:7" ht="21">
      <c r="A1114" s="177">
        <v>43489</v>
      </c>
      <c r="B1114" s="233" t="s">
        <v>152</v>
      </c>
      <c r="C1114" s="176" t="s">
        <v>123</v>
      </c>
      <c r="D1114" s="176" t="s">
        <v>134</v>
      </c>
      <c r="E1114" s="177">
        <v>1.0104139000000001</v>
      </c>
      <c r="F1114" s="107">
        <f>IF(C1114="MAT.",VLOOKUP(A1114,INSUMOS_AUX!A:F,6,0),0)</f>
        <v>1.31</v>
      </c>
      <c r="G1114" s="106">
        <f>IF(C1114="M.O.",VLOOKUP(A1114,INSUMOS_AUX!A:F,6,0),0)</f>
        <v>0</v>
      </c>
    </row>
    <row r="1115" spans="1:7" ht="21">
      <c r="A1115" s="177">
        <v>43491</v>
      </c>
      <c r="B1115" s="233" t="s">
        <v>145</v>
      </c>
      <c r="C1115" s="176" t="s">
        <v>123</v>
      </c>
      <c r="D1115" s="176" t="s">
        <v>134</v>
      </c>
      <c r="E1115" s="177">
        <v>0.50520690000000001</v>
      </c>
      <c r="F1115" s="107">
        <f>IF(C1115="MAT.",VLOOKUP(A1115,INSUMOS_AUX!A:F,6,0),0)</f>
        <v>1.39</v>
      </c>
      <c r="G1115" s="106">
        <f>IF(C1115="M.O.",VLOOKUP(A1115,INSUMOS_AUX!A:F,6,0),0)</f>
        <v>0</v>
      </c>
    </row>
    <row r="1116" spans="1:7" ht="31.5">
      <c r="A1116" s="177">
        <v>4377</v>
      </c>
      <c r="B1116" s="233" t="s">
        <v>1316</v>
      </c>
      <c r="C1116" s="176" t="s">
        <v>123</v>
      </c>
      <c r="D1116" s="176" t="s">
        <v>23</v>
      </c>
      <c r="E1116" s="177">
        <v>24.4</v>
      </c>
      <c r="F1116" s="107">
        <f>IF(C1116="MAT.",VLOOKUP(A1116,INSUMOS_AUX!A:F,6,0),0)</f>
        <v>0.21</v>
      </c>
      <c r="G1116" s="106">
        <f>IF(C1116="M.O.",VLOOKUP(A1116,INSUMOS_AUX!A:F,6,0),0)</f>
        <v>0</v>
      </c>
    </row>
    <row r="1117" spans="1:7">
      <c r="A1117" s="177">
        <v>4750</v>
      </c>
      <c r="B1117" s="233" t="s">
        <v>153</v>
      </c>
      <c r="C1117" s="176" t="s">
        <v>124</v>
      </c>
      <c r="D1117" s="176" t="s">
        <v>134</v>
      </c>
      <c r="E1117" s="177">
        <v>1.031834675</v>
      </c>
      <c r="F1117" s="107">
        <f>IF(C1117="MAT.",VLOOKUP(A1117,INSUMOS_AUX!A:F,6,0),0)</f>
        <v>0</v>
      </c>
      <c r="G1117" s="106">
        <f>IF(C1117="M.O.",VLOOKUP(A1117,INSUMOS_AUX!A:F,6,0),0)</f>
        <v>22.48</v>
      </c>
    </row>
    <row r="1118" spans="1:7">
      <c r="A1118" s="177">
        <v>6111</v>
      </c>
      <c r="B1118" s="233" t="s">
        <v>498</v>
      </c>
      <c r="C1118" s="176" t="s">
        <v>124</v>
      </c>
      <c r="D1118" s="176" t="s">
        <v>134</v>
      </c>
      <c r="E1118" s="177">
        <v>0.51591728599999997</v>
      </c>
      <c r="F1118" s="107">
        <f>IF(C1118="MAT.",VLOOKUP(A1118,INSUMOS_AUX!A:F,6,0),0)</f>
        <v>0</v>
      </c>
      <c r="G1118" s="106">
        <f>IF(C1118="M.O.",VLOOKUP(A1118,INSUMOS_AUX!A:F,6,0),0)</f>
        <v>14.4</v>
      </c>
    </row>
    <row r="1119" spans="1:7">
      <c r="A1119" s="182"/>
      <c r="B1119" s="230"/>
      <c r="C1119" s="183"/>
      <c r="D1119" s="183"/>
      <c r="E1119" s="183"/>
      <c r="F1119" s="183"/>
      <c r="G1119" s="183"/>
    </row>
    <row r="1120" spans="1:7" ht="42">
      <c r="A1120" s="179" t="s">
        <v>782</v>
      </c>
      <c r="B1120" s="232" t="s">
        <v>783</v>
      </c>
      <c r="C1120" s="180" t="s">
        <v>46</v>
      </c>
      <c r="D1120" s="180" t="s">
        <v>53</v>
      </c>
      <c r="E1120" s="181">
        <v>1.44</v>
      </c>
      <c r="F1120" s="181">
        <f t="shared" ref="F1120:G1120" si="75">SUMPRODUCT($E1121:$E1133,F1121:F1133)</f>
        <v>798.28338351699995</v>
      </c>
      <c r="G1120" s="181">
        <f t="shared" si="75"/>
        <v>22.496995096400003</v>
      </c>
    </row>
    <row r="1121" spans="1:7" ht="21">
      <c r="A1121" s="177">
        <v>37370</v>
      </c>
      <c r="B1121" s="233" t="s">
        <v>494</v>
      </c>
      <c r="C1121" s="176" t="s">
        <v>123</v>
      </c>
      <c r="D1121" s="176" t="s">
        <v>134</v>
      </c>
      <c r="E1121" s="177">
        <v>1.1133740000000001</v>
      </c>
      <c r="F1121" s="107">
        <f>IF(C1121="MAT.",VLOOKUP(A1121,INSUMOS_AUX!A:F,6,0),0)</f>
        <v>3.32</v>
      </c>
      <c r="G1121" s="106">
        <f>IF(C1121="M.O.",VLOOKUP(A1121,INSUMOS_AUX!A:F,6,0),0)</f>
        <v>0</v>
      </c>
    </row>
    <row r="1122" spans="1:7" ht="21">
      <c r="A1122" s="177">
        <v>37371</v>
      </c>
      <c r="B1122" s="233" t="s">
        <v>495</v>
      </c>
      <c r="C1122" s="176" t="s">
        <v>123</v>
      </c>
      <c r="D1122" s="176" t="s">
        <v>134</v>
      </c>
      <c r="E1122" s="177">
        <v>1.1133740000000001</v>
      </c>
      <c r="F1122" s="107">
        <f>IF(C1122="MAT.",VLOOKUP(A1122,INSUMOS_AUX!A:F,6,0),0)</f>
        <v>0.59</v>
      </c>
      <c r="G1122" s="106">
        <f>IF(C1122="M.O.",VLOOKUP(A1122,INSUMOS_AUX!A:F,6,0),0)</f>
        <v>0</v>
      </c>
    </row>
    <row r="1123" spans="1:7" ht="21">
      <c r="A1123" s="177">
        <v>37372</v>
      </c>
      <c r="B1123" s="233" t="s">
        <v>496</v>
      </c>
      <c r="C1123" s="176" t="s">
        <v>123</v>
      </c>
      <c r="D1123" s="176" t="s">
        <v>134</v>
      </c>
      <c r="E1123" s="177">
        <v>1.1133740000000001</v>
      </c>
      <c r="F1123" s="107">
        <f>IF(C1123="MAT.",VLOOKUP(A1123,INSUMOS_AUX!A:F,6,0),0)</f>
        <v>1.43</v>
      </c>
      <c r="G1123" s="106">
        <f>IF(C1123="M.O.",VLOOKUP(A1123,INSUMOS_AUX!A:F,6,0),0)</f>
        <v>0</v>
      </c>
    </row>
    <row r="1124" spans="1:7" ht="21">
      <c r="A1124" s="177">
        <v>37373</v>
      </c>
      <c r="B1124" s="233" t="s">
        <v>497</v>
      </c>
      <c r="C1124" s="176" t="s">
        <v>123</v>
      </c>
      <c r="D1124" s="176" t="s">
        <v>134</v>
      </c>
      <c r="E1124" s="177">
        <v>1.1133740000000001</v>
      </c>
      <c r="F1124" s="107">
        <f>IF(C1124="MAT.",VLOOKUP(A1124,INSUMOS_AUX!A:F,6,0),0)</f>
        <v>0.08</v>
      </c>
      <c r="G1124" s="106">
        <f>IF(C1124="M.O.",VLOOKUP(A1124,INSUMOS_AUX!A:F,6,0),0)</f>
        <v>0</v>
      </c>
    </row>
    <row r="1125" spans="1:7">
      <c r="A1125" s="177">
        <v>39961</v>
      </c>
      <c r="B1125" s="233" t="s">
        <v>208</v>
      </c>
      <c r="C1125" s="176" t="s">
        <v>123</v>
      </c>
      <c r="D1125" s="176" t="s">
        <v>23</v>
      </c>
      <c r="E1125" s="177">
        <v>1.1688000000000001</v>
      </c>
      <c r="F1125" s="107">
        <f>IF(C1125="MAT.",VLOOKUP(A1125,INSUMOS_AUX!A:F,6,0),0)</f>
        <v>23.57</v>
      </c>
      <c r="G1125" s="106">
        <f>IF(C1125="M.O.",VLOOKUP(A1125,INSUMOS_AUX!A:F,6,0),0)</f>
        <v>0</v>
      </c>
    </row>
    <row r="1126" spans="1:7" ht="21">
      <c r="A1126" s="177">
        <v>43465</v>
      </c>
      <c r="B1126" s="233" t="s">
        <v>151</v>
      </c>
      <c r="C1126" s="176" t="s">
        <v>123</v>
      </c>
      <c r="D1126" s="176" t="s">
        <v>134</v>
      </c>
      <c r="E1126" s="177">
        <v>0.7422493</v>
      </c>
      <c r="F1126" s="107">
        <f>IF(C1126="MAT.",VLOOKUP(A1126,INSUMOS_AUX!A:F,6,0),0)</f>
        <v>0.78</v>
      </c>
      <c r="G1126" s="106">
        <f>IF(C1126="M.O.",VLOOKUP(A1126,INSUMOS_AUX!A:F,6,0),0)</f>
        <v>0</v>
      </c>
    </row>
    <row r="1127" spans="1:7" ht="21">
      <c r="A1127" s="177">
        <v>43467</v>
      </c>
      <c r="B1127" s="233" t="s">
        <v>142</v>
      </c>
      <c r="C1127" s="176" t="s">
        <v>123</v>
      </c>
      <c r="D1127" s="176" t="s">
        <v>134</v>
      </c>
      <c r="E1127" s="177">
        <v>0.37112469999999997</v>
      </c>
      <c r="F1127" s="107">
        <f>IF(C1127="MAT.",VLOOKUP(A1127,INSUMOS_AUX!A:F,6,0),0)</f>
        <v>0.61</v>
      </c>
      <c r="G1127" s="106">
        <f>IF(C1127="M.O.",VLOOKUP(A1127,INSUMOS_AUX!A:F,6,0),0)</f>
        <v>0</v>
      </c>
    </row>
    <row r="1128" spans="1:7" ht="21">
      <c r="A1128" s="177">
        <v>43489</v>
      </c>
      <c r="B1128" s="233" t="s">
        <v>152</v>
      </c>
      <c r="C1128" s="176" t="s">
        <v>123</v>
      </c>
      <c r="D1128" s="176" t="s">
        <v>134</v>
      </c>
      <c r="E1128" s="177">
        <v>0.7422493</v>
      </c>
      <c r="F1128" s="107">
        <f>IF(C1128="MAT.",VLOOKUP(A1128,INSUMOS_AUX!A:F,6,0),0)</f>
        <v>1.31</v>
      </c>
      <c r="G1128" s="106">
        <f>IF(C1128="M.O.",VLOOKUP(A1128,INSUMOS_AUX!A:F,6,0),0)</f>
        <v>0</v>
      </c>
    </row>
    <row r="1129" spans="1:7" ht="21">
      <c r="A1129" s="177">
        <v>43491</v>
      </c>
      <c r="B1129" s="233" t="s">
        <v>145</v>
      </c>
      <c r="C1129" s="176" t="s">
        <v>123</v>
      </c>
      <c r="D1129" s="176" t="s">
        <v>134</v>
      </c>
      <c r="E1129" s="177">
        <v>0.37112469999999997</v>
      </c>
      <c r="F1129" s="107">
        <f>IF(C1129="MAT.",VLOOKUP(A1129,INSUMOS_AUX!A:F,6,0),0)</f>
        <v>1.39</v>
      </c>
      <c r="G1129" s="106">
        <f>IF(C1129="M.O.",VLOOKUP(A1129,INSUMOS_AUX!A:F,6,0),0)</f>
        <v>0</v>
      </c>
    </row>
    <row r="1130" spans="1:7" ht="31.5">
      <c r="A1130" s="177">
        <v>4377</v>
      </c>
      <c r="B1130" s="233" t="s">
        <v>1316</v>
      </c>
      <c r="C1130" s="176" t="s">
        <v>123</v>
      </c>
      <c r="D1130" s="176" t="s">
        <v>23</v>
      </c>
      <c r="E1130" s="177">
        <v>17.413</v>
      </c>
      <c r="F1130" s="107">
        <f>IF(C1130="MAT.",VLOOKUP(A1130,INSUMOS_AUX!A:F,6,0),0)</f>
        <v>0.21</v>
      </c>
      <c r="G1130" s="106">
        <f>IF(C1130="M.O.",VLOOKUP(A1130,INSUMOS_AUX!A:F,6,0),0)</f>
        <v>0</v>
      </c>
    </row>
    <row r="1131" spans="1:7">
      <c r="A1131" s="177">
        <v>4750</v>
      </c>
      <c r="B1131" s="233" t="s">
        <v>153</v>
      </c>
      <c r="C1131" s="176" t="s">
        <v>124</v>
      </c>
      <c r="D1131" s="176" t="s">
        <v>134</v>
      </c>
      <c r="E1131" s="177">
        <v>0.757984985</v>
      </c>
      <c r="F1131" s="107">
        <f>IF(C1131="MAT.",VLOOKUP(A1131,INSUMOS_AUX!A:F,6,0),0)</f>
        <v>0</v>
      </c>
      <c r="G1131" s="106">
        <f>IF(C1131="M.O.",VLOOKUP(A1131,INSUMOS_AUX!A:F,6,0),0)</f>
        <v>22.48</v>
      </c>
    </row>
    <row r="1132" spans="1:7" ht="31.5">
      <c r="A1132" s="177">
        <v>599</v>
      </c>
      <c r="B1132" s="233" t="s">
        <v>1317</v>
      </c>
      <c r="C1132" s="176" t="s">
        <v>123</v>
      </c>
      <c r="D1132" s="176" t="s">
        <v>53</v>
      </c>
      <c r="E1132" s="177">
        <v>1</v>
      </c>
      <c r="F1132" s="107">
        <f>IF(C1132="MAT.",VLOOKUP(A1132,INSUMOS_AUX!A:F,6,0),0)</f>
        <v>758.75</v>
      </c>
      <c r="G1132" s="106">
        <f>IF(C1132="M.O.",VLOOKUP(A1132,INSUMOS_AUX!A:F,6,0),0)</f>
        <v>0</v>
      </c>
    </row>
    <row r="1133" spans="1:7">
      <c r="A1133" s="177">
        <v>6111</v>
      </c>
      <c r="B1133" s="233" t="s">
        <v>498</v>
      </c>
      <c r="C1133" s="176" t="s">
        <v>124</v>
      </c>
      <c r="D1133" s="176" t="s">
        <v>134</v>
      </c>
      <c r="E1133" s="177">
        <v>0.37899254399999999</v>
      </c>
      <c r="F1133" s="107">
        <f>IF(C1133="MAT.",VLOOKUP(A1133,INSUMOS_AUX!A:F,6,0),0)</f>
        <v>0</v>
      </c>
      <c r="G1133" s="106">
        <f>IF(C1133="M.O.",VLOOKUP(A1133,INSUMOS_AUX!A:F,6,0),0)</f>
        <v>14.4</v>
      </c>
    </row>
    <row r="1134" spans="1:7">
      <c r="A1134" s="182"/>
      <c r="B1134" s="230"/>
      <c r="C1134" s="183"/>
      <c r="D1134" s="183"/>
      <c r="E1134" s="183"/>
      <c r="F1134" s="183"/>
      <c r="G1134" s="183"/>
    </row>
    <row r="1135" spans="1:7" ht="52.5">
      <c r="A1135" s="179" t="s">
        <v>784</v>
      </c>
      <c r="B1135" s="232" t="s">
        <v>373</v>
      </c>
      <c r="C1135" s="180" t="s">
        <v>46</v>
      </c>
      <c r="D1135" s="180" t="s">
        <v>23</v>
      </c>
      <c r="E1135" s="181">
        <v>21</v>
      </c>
      <c r="F1135" s="181">
        <f t="shared" ref="F1135:G1135" si="76">SUMPRODUCT($E1136:$E1161,F1136:F1161)</f>
        <v>927.26870338000003</v>
      </c>
      <c r="G1135" s="181">
        <f t="shared" si="76"/>
        <v>236.12511066792001</v>
      </c>
    </row>
    <row r="1136" spans="1:7" ht="21">
      <c r="A1136" s="177">
        <v>11055</v>
      </c>
      <c r="B1136" s="233" t="s">
        <v>339</v>
      </c>
      <c r="C1136" s="176" t="s">
        <v>123</v>
      </c>
      <c r="D1136" s="176" t="s">
        <v>23</v>
      </c>
      <c r="E1136" s="177">
        <v>19.8</v>
      </c>
      <c r="F1136" s="107">
        <f>IF(C1136="MAT.",VLOOKUP(A1136,INSUMOS_AUX!A:F,6,0),0)</f>
        <v>0.06</v>
      </c>
      <c r="G1136" s="106">
        <f>IF(C1136="M.O.",VLOOKUP(A1136,INSUMOS_AUX!A:F,6,0),0)</f>
        <v>0</v>
      </c>
    </row>
    <row r="1137" spans="1:7">
      <c r="A1137" s="177">
        <v>1214</v>
      </c>
      <c r="B1137" s="233" t="s">
        <v>302</v>
      </c>
      <c r="C1137" s="176" t="s">
        <v>124</v>
      </c>
      <c r="D1137" s="176" t="s">
        <v>134</v>
      </c>
      <c r="E1137" s="177">
        <v>6.764999016</v>
      </c>
      <c r="F1137" s="107">
        <f>IF(C1137="MAT.",VLOOKUP(A1137,INSUMOS_AUX!A:F,6,0),0)</f>
        <v>0</v>
      </c>
      <c r="G1137" s="106">
        <f>IF(C1137="M.O.",VLOOKUP(A1137,INSUMOS_AUX!A:F,6,0),0)</f>
        <v>21.17</v>
      </c>
    </row>
    <row r="1138" spans="1:7">
      <c r="A1138" s="177">
        <v>1379</v>
      </c>
      <c r="B1138" s="233" t="s">
        <v>135</v>
      </c>
      <c r="C1138" s="176" t="s">
        <v>123</v>
      </c>
      <c r="D1138" s="176" t="s">
        <v>63</v>
      </c>
      <c r="E1138" s="177">
        <v>10.770008000000001</v>
      </c>
      <c r="F1138" s="107">
        <f>IF(C1138="MAT.",VLOOKUP(A1138,INSUMOS_AUX!A:F,6,0),0)</f>
        <v>0.72</v>
      </c>
      <c r="G1138" s="106">
        <f>IF(C1138="M.O.",VLOOKUP(A1138,INSUMOS_AUX!A:F,6,0),0)</f>
        <v>0</v>
      </c>
    </row>
    <row r="1139" spans="1:7" ht="52.5">
      <c r="A1139" s="177">
        <v>183</v>
      </c>
      <c r="B1139" s="233" t="s">
        <v>503</v>
      </c>
      <c r="C1139" s="176" t="s">
        <v>123</v>
      </c>
      <c r="D1139" s="176" t="s">
        <v>489</v>
      </c>
      <c r="E1139" s="177">
        <v>1</v>
      </c>
      <c r="F1139" s="107">
        <f>IF(C1139="MAT.",VLOOKUP(A1139,INSUMOS_AUX!A:F,6,0),0)</f>
        <v>175</v>
      </c>
      <c r="G1139" s="106">
        <f>IF(C1139="M.O.",VLOOKUP(A1139,INSUMOS_AUX!A:F,6,0),0)</f>
        <v>0</v>
      </c>
    </row>
    <row r="1140" spans="1:7" ht="42">
      <c r="A1140" s="177">
        <v>20017</v>
      </c>
      <c r="B1140" s="233" t="s">
        <v>504</v>
      </c>
      <c r="C1140" s="176" t="s">
        <v>123</v>
      </c>
      <c r="D1140" s="176" t="s">
        <v>65</v>
      </c>
      <c r="E1140" s="177">
        <v>11.8626</v>
      </c>
      <c r="F1140" s="107">
        <f>IF(C1140="MAT.",VLOOKUP(A1140,INSUMOS_AUX!A:F,6,0),0)</f>
        <v>6.36</v>
      </c>
      <c r="G1140" s="106">
        <f>IF(C1140="M.O.",VLOOKUP(A1140,INSUMOS_AUX!A:F,6,0),0)</f>
        <v>0</v>
      </c>
    </row>
    <row r="1141" spans="1:7" ht="21">
      <c r="A1141" s="177">
        <v>2432</v>
      </c>
      <c r="B1141" s="233" t="s">
        <v>505</v>
      </c>
      <c r="C1141" s="176" t="s">
        <v>123</v>
      </c>
      <c r="D1141" s="176" t="s">
        <v>23</v>
      </c>
      <c r="E1141" s="177">
        <v>3</v>
      </c>
      <c r="F1141" s="107">
        <f>IF(C1141="MAT.",VLOOKUP(A1141,INSUMOS_AUX!A:F,6,0),0)</f>
        <v>31.08</v>
      </c>
      <c r="G1141" s="106">
        <f>IF(C1141="M.O.",VLOOKUP(A1141,INSUMOS_AUX!A:F,6,0),0)</f>
        <v>0</v>
      </c>
    </row>
    <row r="1142" spans="1:7" ht="42">
      <c r="A1142" s="177">
        <v>3081</v>
      </c>
      <c r="B1142" s="233" t="s">
        <v>316</v>
      </c>
      <c r="C1142" s="176" t="s">
        <v>123</v>
      </c>
      <c r="D1142" s="176" t="s">
        <v>490</v>
      </c>
      <c r="E1142" s="177">
        <v>1</v>
      </c>
      <c r="F1142" s="107">
        <f>IF(C1142="MAT.",VLOOKUP(A1142,INSUMOS_AUX!A:F,6,0),0)</f>
        <v>168.17</v>
      </c>
      <c r="G1142" s="106">
        <f>IF(C1142="M.O.",VLOOKUP(A1142,INSUMOS_AUX!A:F,6,0),0)</f>
        <v>0</v>
      </c>
    </row>
    <row r="1143" spans="1:7" ht="21">
      <c r="A1143" s="177">
        <v>370</v>
      </c>
      <c r="B1143" s="233" t="s">
        <v>138</v>
      </c>
      <c r="C1143" s="176" t="s">
        <v>123</v>
      </c>
      <c r="D1143" s="176" t="s">
        <v>58</v>
      </c>
      <c r="E1143" s="177">
        <v>2.3861E-2</v>
      </c>
      <c r="F1143" s="107">
        <f>IF(C1143="MAT.",VLOOKUP(A1143,INSUMOS_AUX!A:F,6,0),0)</f>
        <v>150</v>
      </c>
      <c r="G1143" s="106">
        <f>IF(C1143="M.O.",VLOOKUP(A1143,INSUMOS_AUX!A:F,6,0),0)</f>
        <v>0</v>
      </c>
    </row>
    <row r="1144" spans="1:7" ht="21">
      <c r="A1144" s="177">
        <v>37370</v>
      </c>
      <c r="B1144" s="233" t="s">
        <v>494</v>
      </c>
      <c r="C1144" s="176" t="s">
        <v>123</v>
      </c>
      <c r="D1144" s="176" t="s">
        <v>134</v>
      </c>
      <c r="E1144" s="177">
        <v>12.220511</v>
      </c>
      <c r="F1144" s="107">
        <f>IF(C1144="MAT.",VLOOKUP(A1144,INSUMOS_AUX!A:F,6,0),0)</f>
        <v>3.32</v>
      </c>
      <c r="G1144" s="106">
        <f>IF(C1144="M.O.",VLOOKUP(A1144,INSUMOS_AUX!A:F,6,0),0)</f>
        <v>0</v>
      </c>
    </row>
    <row r="1145" spans="1:7" ht="21">
      <c r="A1145" s="177">
        <v>37371</v>
      </c>
      <c r="B1145" s="233" t="s">
        <v>495</v>
      </c>
      <c r="C1145" s="176" t="s">
        <v>123</v>
      </c>
      <c r="D1145" s="176" t="s">
        <v>134</v>
      </c>
      <c r="E1145" s="177">
        <v>12.220511</v>
      </c>
      <c r="F1145" s="107">
        <f>IF(C1145="MAT.",VLOOKUP(A1145,INSUMOS_AUX!A:F,6,0),0)</f>
        <v>0.59</v>
      </c>
      <c r="G1145" s="106">
        <f>IF(C1145="M.O.",VLOOKUP(A1145,INSUMOS_AUX!A:F,6,0),0)</f>
        <v>0</v>
      </c>
    </row>
    <row r="1146" spans="1:7" ht="21">
      <c r="A1146" s="177">
        <v>37372</v>
      </c>
      <c r="B1146" s="233" t="s">
        <v>496</v>
      </c>
      <c r="C1146" s="176" t="s">
        <v>123</v>
      </c>
      <c r="D1146" s="176" t="s">
        <v>134</v>
      </c>
      <c r="E1146" s="177">
        <v>12.220511</v>
      </c>
      <c r="F1146" s="107">
        <f>IF(C1146="MAT.",VLOOKUP(A1146,INSUMOS_AUX!A:F,6,0),0)</f>
        <v>1.43</v>
      </c>
      <c r="G1146" s="106">
        <f>IF(C1146="M.O.",VLOOKUP(A1146,INSUMOS_AUX!A:F,6,0),0)</f>
        <v>0</v>
      </c>
    </row>
    <row r="1147" spans="1:7" ht="21">
      <c r="A1147" s="177">
        <v>37373</v>
      </c>
      <c r="B1147" s="233" t="s">
        <v>497</v>
      </c>
      <c r="C1147" s="176" t="s">
        <v>123</v>
      </c>
      <c r="D1147" s="176" t="s">
        <v>134</v>
      </c>
      <c r="E1147" s="177">
        <v>12.220511</v>
      </c>
      <c r="F1147" s="107">
        <f>IF(C1147="MAT.",VLOOKUP(A1147,INSUMOS_AUX!A:F,6,0),0)</f>
        <v>0.08</v>
      </c>
      <c r="G1147" s="106">
        <f>IF(C1147="M.O.",VLOOKUP(A1147,INSUMOS_AUX!A:F,6,0),0)</f>
        <v>0</v>
      </c>
    </row>
    <row r="1148" spans="1:7">
      <c r="A1148" s="177">
        <v>39026</v>
      </c>
      <c r="B1148" s="233" t="s">
        <v>349</v>
      </c>
      <c r="C1148" s="176" t="s">
        <v>123</v>
      </c>
      <c r="D1148" s="176" t="s">
        <v>63</v>
      </c>
      <c r="E1148" s="177">
        <v>6.1199999999999997E-2</v>
      </c>
      <c r="F1148" s="107">
        <f>IF(C1148="MAT.",VLOOKUP(A1148,INSUMOS_AUX!A:F,6,0),0)</f>
        <v>22.88</v>
      </c>
      <c r="G1148" s="106">
        <f>IF(C1148="M.O.",VLOOKUP(A1148,INSUMOS_AUX!A:F,6,0),0)</f>
        <v>0</v>
      </c>
    </row>
    <row r="1149" spans="1:7">
      <c r="A1149" s="177">
        <v>39027</v>
      </c>
      <c r="B1149" s="233" t="s">
        <v>506</v>
      </c>
      <c r="C1149" s="176" t="s">
        <v>123</v>
      </c>
      <c r="D1149" s="176" t="s">
        <v>63</v>
      </c>
      <c r="E1149" s="177">
        <v>0.2</v>
      </c>
      <c r="F1149" s="107">
        <f>IF(C1149="MAT.",VLOOKUP(A1149,INSUMOS_AUX!A:F,6,0),0)</f>
        <v>20.32</v>
      </c>
      <c r="G1149" s="106">
        <f>IF(C1149="M.O.",VLOOKUP(A1149,INSUMOS_AUX!A:F,6,0),0)</f>
        <v>0</v>
      </c>
    </row>
    <row r="1150" spans="1:7" ht="21">
      <c r="A1150" s="177">
        <v>43459</v>
      </c>
      <c r="B1150" s="233" t="s">
        <v>140</v>
      </c>
      <c r="C1150" s="176" t="s">
        <v>123</v>
      </c>
      <c r="D1150" s="176" t="s">
        <v>134</v>
      </c>
      <c r="E1150" s="177">
        <v>6.6665999999999999</v>
      </c>
      <c r="F1150" s="107">
        <f>IF(C1150="MAT.",VLOOKUP(A1150,INSUMOS_AUX!A:F,6,0),0)</f>
        <v>0.44</v>
      </c>
      <c r="G1150" s="106">
        <f>IF(C1150="M.O.",VLOOKUP(A1150,INSUMOS_AUX!A:F,6,0),0)</f>
        <v>0</v>
      </c>
    </row>
    <row r="1151" spans="1:7" ht="21">
      <c r="A1151" s="177">
        <v>43465</v>
      </c>
      <c r="B1151" s="233" t="s">
        <v>151</v>
      </c>
      <c r="C1151" s="176" t="s">
        <v>123</v>
      </c>
      <c r="D1151" s="176" t="s">
        <v>134</v>
      </c>
      <c r="E1151" s="177">
        <v>1.3620000000000001</v>
      </c>
      <c r="F1151" s="107">
        <f>IF(C1151="MAT.",VLOOKUP(A1151,INSUMOS_AUX!A:F,6,0),0)</f>
        <v>0.78</v>
      </c>
      <c r="G1151" s="106">
        <f>IF(C1151="M.O.",VLOOKUP(A1151,INSUMOS_AUX!A:F,6,0),0)</f>
        <v>0</v>
      </c>
    </row>
    <row r="1152" spans="1:7" ht="21">
      <c r="A1152" s="177">
        <v>43467</v>
      </c>
      <c r="B1152" s="233" t="s">
        <v>142</v>
      </c>
      <c r="C1152" s="176" t="s">
        <v>123</v>
      </c>
      <c r="D1152" s="176" t="s">
        <v>134</v>
      </c>
      <c r="E1152" s="177">
        <v>4.1919110000000002</v>
      </c>
      <c r="F1152" s="107">
        <f>IF(C1152="MAT.",VLOOKUP(A1152,INSUMOS_AUX!A:F,6,0),0)</f>
        <v>0.61</v>
      </c>
      <c r="G1152" s="106">
        <f>IF(C1152="M.O.",VLOOKUP(A1152,INSUMOS_AUX!A:F,6,0),0)</f>
        <v>0</v>
      </c>
    </row>
    <row r="1153" spans="1:7" ht="21">
      <c r="A1153" s="177">
        <v>43483</v>
      </c>
      <c r="B1153" s="233" t="s">
        <v>143</v>
      </c>
      <c r="C1153" s="176" t="s">
        <v>123</v>
      </c>
      <c r="D1153" s="176" t="s">
        <v>134</v>
      </c>
      <c r="E1153" s="177">
        <v>6.6665999999999999</v>
      </c>
      <c r="F1153" s="107">
        <f>IF(C1153="MAT.",VLOOKUP(A1153,INSUMOS_AUX!A:F,6,0),0)</f>
        <v>1.43</v>
      </c>
      <c r="G1153" s="106">
        <f>IF(C1153="M.O.",VLOOKUP(A1153,INSUMOS_AUX!A:F,6,0),0)</f>
        <v>0</v>
      </c>
    </row>
    <row r="1154" spans="1:7" ht="21">
      <c r="A1154" s="177">
        <v>43489</v>
      </c>
      <c r="B1154" s="233" t="s">
        <v>152</v>
      </c>
      <c r="C1154" s="176" t="s">
        <v>123</v>
      </c>
      <c r="D1154" s="176" t="s">
        <v>134</v>
      </c>
      <c r="E1154" s="177">
        <v>1.3620000000000001</v>
      </c>
      <c r="F1154" s="107">
        <f>IF(C1154="MAT.",VLOOKUP(A1154,INSUMOS_AUX!A:F,6,0),0)</f>
        <v>1.31</v>
      </c>
      <c r="G1154" s="106">
        <f>IF(C1154="M.O.",VLOOKUP(A1154,INSUMOS_AUX!A:F,6,0),0)</f>
        <v>0</v>
      </c>
    </row>
    <row r="1155" spans="1:7" ht="21">
      <c r="A1155" s="177">
        <v>43491</v>
      </c>
      <c r="B1155" s="233" t="s">
        <v>145</v>
      </c>
      <c r="C1155" s="176" t="s">
        <v>123</v>
      </c>
      <c r="D1155" s="176" t="s">
        <v>134</v>
      </c>
      <c r="E1155" s="177">
        <v>4.1919110000000002</v>
      </c>
      <c r="F1155" s="107">
        <f>IF(C1155="MAT.",VLOOKUP(A1155,INSUMOS_AUX!A:F,6,0),0)</f>
        <v>1.39</v>
      </c>
      <c r="G1155" s="106">
        <f>IF(C1155="M.O.",VLOOKUP(A1155,INSUMOS_AUX!A:F,6,0),0)</f>
        <v>0</v>
      </c>
    </row>
    <row r="1156" spans="1:7">
      <c r="A1156" s="177">
        <v>4750</v>
      </c>
      <c r="B1156" s="233" t="s">
        <v>153</v>
      </c>
      <c r="C1156" s="176" t="s">
        <v>124</v>
      </c>
      <c r="D1156" s="176" t="s">
        <v>134</v>
      </c>
      <c r="E1156" s="177">
        <v>1.3908744</v>
      </c>
      <c r="F1156" s="107">
        <f>IF(C1156="MAT.",VLOOKUP(A1156,INSUMOS_AUX!A:F,6,0),0)</f>
        <v>0</v>
      </c>
      <c r="G1156" s="106">
        <f>IF(C1156="M.O.",VLOOKUP(A1156,INSUMOS_AUX!A:F,6,0),0)</f>
        <v>22.48</v>
      </c>
    </row>
    <row r="1157" spans="1:7" ht="42">
      <c r="A1157" s="177">
        <v>4987</v>
      </c>
      <c r="B1157" s="233" t="s">
        <v>1318</v>
      </c>
      <c r="C1157" s="176" t="s">
        <v>123</v>
      </c>
      <c r="D1157" s="176" t="s">
        <v>23</v>
      </c>
      <c r="E1157" s="177">
        <v>1</v>
      </c>
      <c r="F1157" s="107">
        <f>IF(C1157="MAT.",VLOOKUP(A1157,INSUMOS_AUX!A:F,6,0),0)</f>
        <v>304.82</v>
      </c>
      <c r="G1157" s="106">
        <f>IF(C1157="M.O.",VLOOKUP(A1157,INSUMOS_AUX!A:F,6,0),0)</f>
        <v>0</v>
      </c>
    </row>
    <row r="1158" spans="1:7">
      <c r="A1158" s="177">
        <v>5066</v>
      </c>
      <c r="B1158" s="233" t="s">
        <v>182</v>
      </c>
      <c r="C1158" s="176" t="s">
        <v>123</v>
      </c>
      <c r="D1158" s="176" t="s">
        <v>63</v>
      </c>
      <c r="E1158" s="177">
        <v>1.0999999999999999E-2</v>
      </c>
      <c r="F1158" s="107">
        <f>IF(C1158="MAT.",VLOOKUP(A1158,INSUMOS_AUX!A:F,6,0),0)</f>
        <v>26.81</v>
      </c>
      <c r="G1158" s="106">
        <f>IF(C1158="M.O.",VLOOKUP(A1158,INSUMOS_AUX!A:F,6,0),0)</f>
        <v>0</v>
      </c>
    </row>
    <row r="1159" spans="1:7">
      <c r="A1159" s="177">
        <v>5075</v>
      </c>
      <c r="B1159" s="233" t="s">
        <v>148</v>
      </c>
      <c r="C1159" s="176" t="s">
        <v>123</v>
      </c>
      <c r="D1159" s="176" t="s">
        <v>63</v>
      </c>
      <c r="E1159" s="177">
        <v>2.4E-2</v>
      </c>
      <c r="F1159" s="107">
        <f>IF(C1159="MAT.",VLOOKUP(A1159,INSUMOS_AUX!A:F,6,0),0)</f>
        <v>20.34</v>
      </c>
      <c r="G1159" s="106">
        <f>IF(C1159="M.O.",VLOOKUP(A1159,INSUMOS_AUX!A:F,6,0),0)</f>
        <v>0</v>
      </c>
    </row>
    <row r="1160" spans="1:7">
      <c r="A1160" s="177">
        <v>6111</v>
      </c>
      <c r="B1160" s="233" t="s">
        <v>498</v>
      </c>
      <c r="C1160" s="176" t="s">
        <v>124</v>
      </c>
      <c r="D1160" s="176" t="s">
        <v>134</v>
      </c>
      <c r="E1160" s="177">
        <v>4.2807795129999997</v>
      </c>
      <c r="F1160" s="107">
        <f>IF(C1160="MAT.",VLOOKUP(A1160,INSUMOS_AUX!A:F,6,0),0)</f>
        <v>0</v>
      </c>
      <c r="G1160" s="106">
        <f>IF(C1160="M.O.",VLOOKUP(A1160,INSUMOS_AUX!A:F,6,0),0)</f>
        <v>14.4</v>
      </c>
    </row>
    <row r="1161" spans="1:7" ht="21">
      <c r="A1161" s="177">
        <v>7319</v>
      </c>
      <c r="B1161" s="233" t="s">
        <v>359</v>
      </c>
      <c r="C1161" s="176" t="s">
        <v>123</v>
      </c>
      <c r="D1161" s="176" t="s">
        <v>168</v>
      </c>
      <c r="E1161" s="177">
        <v>0.1671</v>
      </c>
      <c r="F1161" s="107">
        <f>IF(C1161="MAT.",VLOOKUP(A1161,INSUMOS_AUX!A:F,6,0),0)</f>
        <v>11.32</v>
      </c>
      <c r="G1161" s="106">
        <f>IF(C1161="M.O.",VLOOKUP(A1161,INSUMOS_AUX!A:F,6,0),0)</f>
        <v>0</v>
      </c>
    </row>
    <row r="1162" spans="1:7">
      <c r="A1162" s="182"/>
      <c r="B1162" s="230"/>
      <c r="C1162" s="183"/>
      <c r="D1162" s="183"/>
      <c r="E1162" s="183"/>
      <c r="F1162" s="183"/>
      <c r="G1162" s="183"/>
    </row>
    <row r="1163" spans="1:7" ht="21">
      <c r="A1163" s="179" t="s">
        <v>785</v>
      </c>
      <c r="B1163" s="232" t="s">
        <v>405</v>
      </c>
      <c r="C1163" s="180" t="s">
        <v>46</v>
      </c>
      <c r="D1163" s="180" t="s">
        <v>23</v>
      </c>
      <c r="E1163" s="181">
        <v>2</v>
      </c>
      <c r="F1163" s="181">
        <f t="shared" ref="F1163:G1163" si="77">SUMPRODUCT($E1164:$E1175,F1164:F1175)</f>
        <v>314.74380600000006</v>
      </c>
      <c r="G1163" s="181">
        <f t="shared" si="77"/>
        <v>26.099592258399998</v>
      </c>
    </row>
    <row r="1164" spans="1:7">
      <c r="A1164" s="177">
        <v>2696</v>
      </c>
      <c r="B1164" s="233" t="s">
        <v>154</v>
      </c>
      <c r="C1164" s="176" t="s">
        <v>124</v>
      </c>
      <c r="D1164" s="176" t="s">
        <v>134</v>
      </c>
      <c r="E1164" s="177">
        <v>0.96555402999999995</v>
      </c>
      <c r="F1164" s="107">
        <f>IF(C1164="MAT.",VLOOKUP(A1164,INSUMOS_AUX!A:F,6,0),0)</f>
        <v>0</v>
      </c>
      <c r="G1164" s="106">
        <f>IF(C1164="M.O.",VLOOKUP(A1164,INSUMOS_AUX!A:F,6,0),0)</f>
        <v>22.48</v>
      </c>
    </row>
    <row r="1165" spans="1:7" ht="21">
      <c r="A1165" s="177">
        <v>36204</v>
      </c>
      <c r="B1165" s="233" t="s">
        <v>1319</v>
      </c>
      <c r="C1165" s="176" t="s">
        <v>123</v>
      </c>
      <c r="D1165" s="176" t="s">
        <v>23</v>
      </c>
      <c r="E1165" s="177">
        <v>1</v>
      </c>
      <c r="F1165" s="107">
        <f>IF(C1165="MAT.",VLOOKUP(A1165,INSUMOS_AUX!A:F,6,0),0)</f>
        <v>190.46</v>
      </c>
      <c r="G1165" s="106">
        <f>IF(C1165="M.O.",VLOOKUP(A1165,INSUMOS_AUX!A:F,6,0),0)</f>
        <v>0</v>
      </c>
    </row>
    <row r="1166" spans="1:7" ht="21">
      <c r="A1166" s="177">
        <v>37370</v>
      </c>
      <c r="B1166" s="233" t="s">
        <v>494</v>
      </c>
      <c r="C1166" s="176" t="s">
        <v>123</v>
      </c>
      <c r="D1166" s="176" t="s">
        <v>134</v>
      </c>
      <c r="E1166" s="177">
        <v>1.2473000000000001</v>
      </c>
      <c r="F1166" s="107">
        <f>IF(C1166="MAT.",VLOOKUP(A1166,INSUMOS_AUX!A:F,6,0),0)</f>
        <v>3.32</v>
      </c>
      <c r="G1166" s="106">
        <f>IF(C1166="M.O.",VLOOKUP(A1166,INSUMOS_AUX!A:F,6,0),0)</f>
        <v>0</v>
      </c>
    </row>
    <row r="1167" spans="1:7" ht="21">
      <c r="A1167" s="177">
        <v>37371</v>
      </c>
      <c r="B1167" s="233" t="s">
        <v>495</v>
      </c>
      <c r="C1167" s="176" t="s">
        <v>123</v>
      </c>
      <c r="D1167" s="176" t="s">
        <v>134</v>
      </c>
      <c r="E1167" s="177">
        <v>1.2473000000000001</v>
      </c>
      <c r="F1167" s="107">
        <f>IF(C1167="MAT.",VLOOKUP(A1167,INSUMOS_AUX!A:F,6,0),0)</f>
        <v>0.59</v>
      </c>
      <c r="G1167" s="106">
        <f>IF(C1167="M.O.",VLOOKUP(A1167,INSUMOS_AUX!A:F,6,0),0)</f>
        <v>0</v>
      </c>
    </row>
    <row r="1168" spans="1:7" ht="21">
      <c r="A1168" s="177">
        <v>37372</v>
      </c>
      <c r="B1168" s="233" t="s">
        <v>496</v>
      </c>
      <c r="C1168" s="176" t="s">
        <v>123</v>
      </c>
      <c r="D1168" s="176" t="s">
        <v>134</v>
      </c>
      <c r="E1168" s="177">
        <v>1.2473000000000001</v>
      </c>
      <c r="F1168" s="107">
        <f>IF(C1168="MAT.",VLOOKUP(A1168,INSUMOS_AUX!A:F,6,0),0)</f>
        <v>1.43</v>
      </c>
      <c r="G1168" s="106">
        <f>IF(C1168="M.O.",VLOOKUP(A1168,INSUMOS_AUX!A:F,6,0),0)</f>
        <v>0</v>
      </c>
    </row>
    <row r="1169" spans="1:7" ht="21">
      <c r="A1169" s="177">
        <v>37373</v>
      </c>
      <c r="B1169" s="233" t="s">
        <v>497</v>
      </c>
      <c r="C1169" s="176" t="s">
        <v>123</v>
      </c>
      <c r="D1169" s="176" t="s">
        <v>134</v>
      </c>
      <c r="E1169" s="177">
        <v>1.2473000000000001</v>
      </c>
      <c r="F1169" s="107">
        <f>IF(C1169="MAT.",VLOOKUP(A1169,INSUMOS_AUX!A:F,6,0),0)</f>
        <v>0.08</v>
      </c>
      <c r="G1169" s="106">
        <f>IF(C1169="M.O.",VLOOKUP(A1169,INSUMOS_AUX!A:F,6,0),0)</f>
        <v>0</v>
      </c>
    </row>
    <row r="1170" spans="1:7" ht="21">
      <c r="A1170" s="177">
        <v>43461</v>
      </c>
      <c r="B1170" s="233" t="s">
        <v>155</v>
      </c>
      <c r="C1170" s="176" t="s">
        <v>123</v>
      </c>
      <c r="D1170" s="176" t="s">
        <v>134</v>
      </c>
      <c r="E1170" s="177">
        <v>0.94850000000000001</v>
      </c>
      <c r="F1170" s="107">
        <f>IF(C1170="MAT.",VLOOKUP(A1170,INSUMOS_AUX!A:F,6,0),0)</f>
        <v>0.31</v>
      </c>
      <c r="G1170" s="106">
        <f>IF(C1170="M.O.",VLOOKUP(A1170,INSUMOS_AUX!A:F,6,0),0)</f>
        <v>0</v>
      </c>
    </row>
    <row r="1171" spans="1:7" ht="21">
      <c r="A1171" s="177">
        <v>43467</v>
      </c>
      <c r="B1171" s="233" t="s">
        <v>142</v>
      </c>
      <c r="C1171" s="176" t="s">
        <v>123</v>
      </c>
      <c r="D1171" s="176" t="s">
        <v>134</v>
      </c>
      <c r="E1171" s="177">
        <v>0.29880000000000001</v>
      </c>
      <c r="F1171" s="107">
        <f>IF(C1171="MAT.",VLOOKUP(A1171,INSUMOS_AUX!A:F,6,0),0)</f>
        <v>0.61</v>
      </c>
      <c r="G1171" s="106">
        <f>IF(C1171="M.O.",VLOOKUP(A1171,INSUMOS_AUX!A:F,6,0),0)</f>
        <v>0</v>
      </c>
    </row>
    <row r="1172" spans="1:7" ht="21">
      <c r="A1172" s="177">
        <v>43485</v>
      </c>
      <c r="B1172" s="233" t="s">
        <v>156</v>
      </c>
      <c r="C1172" s="176" t="s">
        <v>123</v>
      </c>
      <c r="D1172" s="176" t="s">
        <v>134</v>
      </c>
      <c r="E1172" s="177">
        <v>0.94850000000000001</v>
      </c>
      <c r="F1172" s="107">
        <f>IF(C1172="MAT.",VLOOKUP(A1172,INSUMOS_AUX!A:F,6,0),0)</f>
        <v>1.1299999999999999</v>
      </c>
      <c r="G1172" s="106">
        <f>IF(C1172="M.O.",VLOOKUP(A1172,INSUMOS_AUX!A:F,6,0),0)</f>
        <v>0</v>
      </c>
    </row>
    <row r="1173" spans="1:7" ht="21">
      <c r="A1173" s="177">
        <v>43491</v>
      </c>
      <c r="B1173" s="233" t="s">
        <v>145</v>
      </c>
      <c r="C1173" s="176" t="s">
        <v>123</v>
      </c>
      <c r="D1173" s="176" t="s">
        <v>134</v>
      </c>
      <c r="E1173" s="177">
        <v>0.29880000000000001</v>
      </c>
      <c r="F1173" s="107">
        <f>IF(C1173="MAT.",VLOOKUP(A1173,INSUMOS_AUX!A:F,6,0),0)</f>
        <v>1.39</v>
      </c>
      <c r="G1173" s="106">
        <f>IF(C1173="M.O.",VLOOKUP(A1173,INSUMOS_AUX!A:F,6,0),0)</f>
        <v>0</v>
      </c>
    </row>
    <row r="1174" spans="1:7" ht="31.5">
      <c r="A1174" s="177">
        <v>4351</v>
      </c>
      <c r="B1174" s="233" t="s">
        <v>1320</v>
      </c>
      <c r="C1174" s="176" t="s">
        <v>123</v>
      </c>
      <c r="D1174" s="176" t="s">
        <v>23</v>
      </c>
      <c r="E1174" s="177">
        <v>6</v>
      </c>
      <c r="F1174" s="107">
        <f>IF(C1174="MAT.",VLOOKUP(A1174,INSUMOS_AUX!A:F,6,0),0)</f>
        <v>19.260000000000002</v>
      </c>
      <c r="G1174" s="106">
        <f>IF(C1174="M.O.",VLOOKUP(A1174,INSUMOS_AUX!A:F,6,0),0)</f>
        <v>0</v>
      </c>
    </row>
    <row r="1175" spans="1:7">
      <c r="A1175" s="177">
        <v>6111</v>
      </c>
      <c r="B1175" s="233" t="s">
        <v>498</v>
      </c>
      <c r="C1175" s="176" t="s">
        <v>124</v>
      </c>
      <c r="D1175" s="176" t="s">
        <v>134</v>
      </c>
      <c r="E1175" s="177">
        <v>0.30513456</v>
      </c>
      <c r="F1175" s="107">
        <f>IF(C1175="MAT.",VLOOKUP(A1175,INSUMOS_AUX!A:F,6,0),0)</f>
        <v>0</v>
      </c>
      <c r="G1175" s="106">
        <f>IF(C1175="M.O.",VLOOKUP(A1175,INSUMOS_AUX!A:F,6,0),0)</f>
        <v>14.4</v>
      </c>
    </row>
    <row r="1176" spans="1:7">
      <c r="A1176" s="182"/>
      <c r="B1176" s="230"/>
      <c r="C1176" s="183"/>
      <c r="D1176" s="183"/>
      <c r="E1176" s="183"/>
      <c r="F1176" s="183"/>
      <c r="G1176" s="183"/>
    </row>
    <row r="1177" spans="1:7" ht="31.5">
      <c r="A1177" s="179" t="s">
        <v>786</v>
      </c>
      <c r="B1177" s="232" t="s">
        <v>421</v>
      </c>
      <c r="C1177" s="180" t="s">
        <v>46</v>
      </c>
      <c r="D1177" s="180" t="s">
        <v>65</v>
      </c>
      <c r="E1177" s="181">
        <v>42</v>
      </c>
      <c r="F1177" s="181">
        <f t="shared" ref="F1177:G1177" si="78">SUMPRODUCT($E1178:$E1198,F1178:F1198)</f>
        <v>156.11711094078004</v>
      </c>
      <c r="G1177" s="181">
        <f t="shared" si="78"/>
        <v>19.822013022059998</v>
      </c>
    </row>
    <row r="1178" spans="1:7" ht="31.5">
      <c r="A1178" s="177">
        <v>10535</v>
      </c>
      <c r="B1178" s="233" t="s">
        <v>132</v>
      </c>
      <c r="C1178" s="176" t="s">
        <v>123</v>
      </c>
      <c r="D1178" s="176" t="s">
        <v>23</v>
      </c>
      <c r="E1178" s="177">
        <v>3.4520000000000002E-6</v>
      </c>
      <c r="F1178" s="107">
        <f>IF(C1178="MAT.",VLOOKUP(A1178,INSUMOS_AUX!A:F,6,0),0)</f>
        <v>4699.5</v>
      </c>
      <c r="G1178" s="106">
        <f>IF(C1178="M.O.",VLOOKUP(A1178,INSUMOS_AUX!A:F,6,0),0)</f>
        <v>0</v>
      </c>
    </row>
    <row r="1179" spans="1:7">
      <c r="A1179" s="177">
        <v>1379</v>
      </c>
      <c r="B1179" s="233" t="s">
        <v>135</v>
      </c>
      <c r="C1179" s="176" t="s">
        <v>123</v>
      </c>
      <c r="D1179" s="176" t="s">
        <v>63</v>
      </c>
      <c r="E1179" s="177">
        <v>1.6891799999999999</v>
      </c>
      <c r="F1179" s="107">
        <f>IF(C1179="MAT.",VLOOKUP(A1179,INSUMOS_AUX!A:F,6,0),0)</f>
        <v>0.72</v>
      </c>
      <c r="G1179" s="106">
        <f>IF(C1179="M.O.",VLOOKUP(A1179,INSUMOS_AUX!A:F,6,0),0)</f>
        <v>0</v>
      </c>
    </row>
    <row r="1180" spans="1:7" ht="21">
      <c r="A1180" s="177">
        <v>14618</v>
      </c>
      <c r="B1180" s="233" t="s">
        <v>353</v>
      </c>
      <c r="C1180" s="176" t="s">
        <v>123</v>
      </c>
      <c r="D1180" s="176" t="s">
        <v>23</v>
      </c>
      <c r="E1180" s="177">
        <v>3.7419000000000002E-5</v>
      </c>
      <c r="F1180" s="107">
        <f>IF(C1180="MAT.",VLOOKUP(A1180,INSUMOS_AUX!A:F,6,0),0)</f>
        <v>1313.62</v>
      </c>
      <c r="G1180" s="106">
        <f>IF(C1180="M.O.",VLOOKUP(A1180,INSUMOS_AUX!A:F,6,0),0)</f>
        <v>0</v>
      </c>
    </row>
    <row r="1181" spans="1:7">
      <c r="A1181" s="177">
        <v>2705</v>
      </c>
      <c r="B1181" s="233" t="s">
        <v>136</v>
      </c>
      <c r="C1181" s="176" t="s">
        <v>123</v>
      </c>
      <c r="D1181" s="176" t="s">
        <v>137</v>
      </c>
      <c r="E1181" s="177">
        <v>5.355E-2</v>
      </c>
      <c r="F1181" s="107">
        <f>IF(C1181="MAT.",VLOOKUP(A1181,INSUMOS_AUX!A:F,6,0),0)</f>
        <v>0.92</v>
      </c>
      <c r="G1181" s="106">
        <f>IF(C1181="M.O.",VLOOKUP(A1181,INSUMOS_AUX!A:F,6,0),0)</f>
        <v>0</v>
      </c>
    </row>
    <row r="1182" spans="1:7" ht="21">
      <c r="A1182" s="177">
        <v>34747</v>
      </c>
      <c r="B1182" s="233" t="s">
        <v>1321</v>
      </c>
      <c r="C1182" s="176" t="s">
        <v>123</v>
      </c>
      <c r="D1182" s="176" t="s">
        <v>65</v>
      </c>
      <c r="E1182" s="177">
        <v>1.04</v>
      </c>
      <c r="F1182" s="107">
        <f>IF(C1182="MAT.",VLOOKUP(A1182,INSUMOS_AUX!A:F,6,0),0)</f>
        <v>140.51</v>
      </c>
      <c r="G1182" s="106">
        <f>IF(C1182="M.O.",VLOOKUP(A1182,INSUMOS_AUX!A:F,6,0),0)</f>
        <v>0</v>
      </c>
    </row>
    <row r="1183" spans="1:7" ht="21">
      <c r="A1183" s="177">
        <v>370</v>
      </c>
      <c r="B1183" s="233" t="s">
        <v>138</v>
      </c>
      <c r="C1183" s="176" t="s">
        <v>123</v>
      </c>
      <c r="D1183" s="176" t="s">
        <v>58</v>
      </c>
      <c r="E1183" s="177">
        <v>7.62E-3</v>
      </c>
      <c r="F1183" s="107">
        <f>IF(C1183="MAT.",VLOOKUP(A1183,INSUMOS_AUX!A:F,6,0),0)</f>
        <v>150</v>
      </c>
      <c r="G1183" s="106">
        <f>IF(C1183="M.O.",VLOOKUP(A1183,INSUMOS_AUX!A:F,6,0),0)</f>
        <v>0</v>
      </c>
    </row>
    <row r="1184" spans="1:7" ht="21">
      <c r="A1184" s="177">
        <v>37370</v>
      </c>
      <c r="B1184" s="233" t="s">
        <v>494</v>
      </c>
      <c r="C1184" s="176" t="s">
        <v>123</v>
      </c>
      <c r="D1184" s="176" t="s">
        <v>134</v>
      </c>
      <c r="E1184" s="177">
        <v>1.07298</v>
      </c>
      <c r="F1184" s="107">
        <f>IF(C1184="MAT.",VLOOKUP(A1184,INSUMOS_AUX!A:F,6,0),0)</f>
        <v>3.32</v>
      </c>
      <c r="G1184" s="106">
        <f>IF(C1184="M.O.",VLOOKUP(A1184,INSUMOS_AUX!A:F,6,0),0)</f>
        <v>0</v>
      </c>
    </row>
    <row r="1185" spans="1:7" ht="21">
      <c r="A1185" s="177">
        <v>37371</v>
      </c>
      <c r="B1185" s="233" t="s">
        <v>495</v>
      </c>
      <c r="C1185" s="176" t="s">
        <v>123</v>
      </c>
      <c r="D1185" s="176" t="s">
        <v>134</v>
      </c>
      <c r="E1185" s="177">
        <v>1.07298</v>
      </c>
      <c r="F1185" s="107">
        <f>IF(C1185="MAT.",VLOOKUP(A1185,INSUMOS_AUX!A:F,6,0),0)</f>
        <v>0.59</v>
      </c>
      <c r="G1185" s="106">
        <f>IF(C1185="M.O.",VLOOKUP(A1185,INSUMOS_AUX!A:F,6,0),0)</f>
        <v>0</v>
      </c>
    </row>
    <row r="1186" spans="1:7" ht="21">
      <c r="A1186" s="177">
        <v>37372</v>
      </c>
      <c r="B1186" s="233" t="s">
        <v>496</v>
      </c>
      <c r="C1186" s="176" t="s">
        <v>123</v>
      </c>
      <c r="D1186" s="176" t="s">
        <v>134</v>
      </c>
      <c r="E1186" s="177">
        <v>1.07298</v>
      </c>
      <c r="F1186" s="107">
        <f>IF(C1186="MAT.",VLOOKUP(A1186,INSUMOS_AUX!A:F,6,0),0)</f>
        <v>1.43</v>
      </c>
      <c r="G1186" s="106">
        <f>IF(C1186="M.O.",VLOOKUP(A1186,INSUMOS_AUX!A:F,6,0),0)</f>
        <v>0</v>
      </c>
    </row>
    <row r="1187" spans="1:7" ht="21">
      <c r="A1187" s="177">
        <v>37373</v>
      </c>
      <c r="B1187" s="233" t="s">
        <v>497</v>
      </c>
      <c r="C1187" s="176" t="s">
        <v>123</v>
      </c>
      <c r="D1187" s="176" t="s">
        <v>134</v>
      </c>
      <c r="E1187" s="177">
        <v>1.07298</v>
      </c>
      <c r="F1187" s="107">
        <f>IF(C1187="MAT.",VLOOKUP(A1187,INSUMOS_AUX!A:F,6,0),0)</f>
        <v>0.08</v>
      </c>
      <c r="G1187" s="106">
        <f>IF(C1187="M.O.",VLOOKUP(A1187,INSUMOS_AUX!A:F,6,0),0)</f>
        <v>0</v>
      </c>
    </row>
    <row r="1188" spans="1:7">
      <c r="A1188" s="177">
        <v>37666</v>
      </c>
      <c r="B1188" s="233" t="s">
        <v>139</v>
      </c>
      <c r="C1188" s="176" t="s">
        <v>124</v>
      </c>
      <c r="D1188" s="176" t="s">
        <v>134</v>
      </c>
      <c r="E1188" s="177">
        <v>2.6195894000000001E-2</v>
      </c>
      <c r="F1188" s="107">
        <f>IF(C1188="MAT.",VLOOKUP(A1188,INSUMOS_AUX!A:F,6,0),0)</f>
        <v>0</v>
      </c>
      <c r="G1188" s="106">
        <f>IF(C1188="M.O.",VLOOKUP(A1188,INSUMOS_AUX!A:F,6,0),0)</f>
        <v>13.19</v>
      </c>
    </row>
    <row r="1189" spans="1:7">
      <c r="A1189" s="177">
        <v>4230</v>
      </c>
      <c r="B1189" s="233" t="s">
        <v>502</v>
      </c>
      <c r="C1189" s="176" t="s">
        <v>124</v>
      </c>
      <c r="D1189" s="176" t="s">
        <v>134</v>
      </c>
      <c r="E1189" s="177">
        <v>0.42383525999999999</v>
      </c>
      <c r="F1189" s="107">
        <f>IF(C1189="MAT.",VLOOKUP(A1189,INSUMOS_AUX!A:F,6,0),0)</f>
        <v>0</v>
      </c>
      <c r="G1189" s="106">
        <f>IF(C1189="M.O.",VLOOKUP(A1189,INSUMOS_AUX!A:F,6,0),0)</f>
        <v>16.149999999999999</v>
      </c>
    </row>
    <row r="1190" spans="1:7" ht="21">
      <c r="A1190" s="177">
        <v>43464</v>
      </c>
      <c r="B1190" s="233" t="s">
        <v>141</v>
      </c>
      <c r="C1190" s="176" t="s">
        <v>123</v>
      </c>
      <c r="D1190" s="176" t="s">
        <v>134</v>
      </c>
      <c r="E1190" s="177">
        <v>0.44497999999999999</v>
      </c>
      <c r="F1190" s="107">
        <f>IF(C1190="MAT.",VLOOKUP(A1190,INSUMOS_AUX!A:F,6,0),0)</f>
        <v>0.01</v>
      </c>
      <c r="G1190" s="106">
        <f>IF(C1190="M.O.",VLOOKUP(A1190,INSUMOS_AUX!A:F,6,0),0)</f>
        <v>0</v>
      </c>
    </row>
    <row r="1191" spans="1:7" ht="21">
      <c r="A1191" s="177">
        <v>43465</v>
      </c>
      <c r="B1191" s="233" t="s">
        <v>151</v>
      </c>
      <c r="C1191" s="176" t="s">
        <v>123</v>
      </c>
      <c r="D1191" s="176" t="s">
        <v>134</v>
      </c>
      <c r="E1191" s="177">
        <v>0.41899999999999998</v>
      </c>
      <c r="F1191" s="107">
        <f>IF(C1191="MAT.",VLOOKUP(A1191,INSUMOS_AUX!A:F,6,0),0)</f>
        <v>0.78</v>
      </c>
      <c r="G1191" s="106">
        <f>IF(C1191="M.O.",VLOOKUP(A1191,INSUMOS_AUX!A:F,6,0),0)</f>
        <v>0</v>
      </c>
    </row>
    <row r="1192" spans="1:7" ht="21">
      <c r="A1192" s="177">
        <v>43467</v>
      </c>
      <c r="B1192" s="233" t="s">
        <v>142</v>
      </c>
      <c r="C1192" s="176" t="s">
        <v>123</v>
      </c>
      <c r="D1192" s="176" t="s">
        <v>134</v>
      </c>
      <c r="E1192" s="177">
        <v>0.20899999999999999</v>
      </c>
      <c r="F1192" s="107">
        <f>IF(C1192="MAT.",VLOOKUP(A1192,INSUMOS_AUX!A:F,6,0),0)</f>
        <v>0.61</v>
      </c>
      <c r="G1192" s="106">
        <f>IF(C1192="M.O.",VLOOKUP(A1192,INSUMOS_AUX!A:F,6,0),0)</f>
        <v>0</v>
      </c>
    </row>
    <row r="1193" spans="1:7" ht="21">
      <c r="A1193" s="177">
        <v>43488</v>
      </c>
      <c r="B1193" s="233" t="s">
        <v>144</v>
      </c>
      <c r="C1193" s="176" t="s">
        <v>123</v>
      </c>
      <c r="D1193" s="176" t="s">
        <v>134</v>
      </c>
      <c r="E1193" s="177">
        <v>0.44497999999999999</v>
      </c>
      <c r="F1193" s="107">
        <f>IF(C1193="MAT.",VLOOKUP(A1193,INSUMOS_AUX!A:F,6,0),0)</f>
        <v>0.89</v>
      </c>
      <c r="G1193" s="106">
        <f>IF(C1193="M.O.",VLOOKUP(A1193,INSUMOS_AUX!A:F,6,0),0)</f>
        <v>0</v>
      </c>
    </row>
    <row r="1194" spans="1:7" ht="21">
      <c r="A1194" s="177">
        <v>43489</v>
      </c>
      <c r="B1194" s="233" t="s">
        <v>152</v>
      </c>
      <c r="C1194" s="176" t="s">
        <v>123</v>
      </c>
      <c r="D1194" s="176" t="s">
        <v>134</v>
      </c>
      <c r="E1194" s="177">
        <v>0.41899999999999998</v>
      </c>
      <c r="F1194" s="107">
        <f>IF(C1194="MAT.",VLOOKUP(A1194,INSUMOS_AUX!A:F,6,0),0)</f>
        <v>1.31</v>
      </c>
      <c r="G1194" s="106">
        <f>IF(C1194="M.O.",VLOOKUP(A1194,INSUMOS_AUX!A:F,6,0),0)</f>
        <v>0</v>
      </c>
    </row>
    <row r="1195" spans="1:7" ht="21">
      <c r="A1195" s="177">
        <v>43491</v>
      </c>
      <c r="B1195" s="233" t="s">
        <v>145</v>
      </c>
      <c r="C1195" s="176" t="s">
        <v>123</v>
      </c>
      <c r="D1195" s="176" t="s">
        <v>134</v>
      </c>
      <c r="E1195" s="177">
        <v>0.20899999999999999</v>
      </c>
      <c r="F1195" s="107">
        <f>IF(C1195="MAT.",VLOOKUP(A1195,INSUMOS_AUX!A:F,6,0),0)</f>
        <v>1.39</v>
      </c>
      <c r="G1195" s="106">
        <f>IF(C1195="M.O.",VLOOKUP(A1195,INSUMOS_AUX!A:F,6,0),0)</f>
        <v>0</v>
      </c>
    </row>
    <row r="1196" spans="1:7" ht="21">
      <c r="A1196" s="177">
        <v>43617</v>
      </c>
      <c r="B1196" s="233" t="s">
        <v>1322</v>
      </c>
      <c r="C1196" s="176" t="s">
        <v>123</v>
      </c>
      <c r="D1196" s="176" t="s">
        <v>168</v>
      </c>
      <c r="E1196" s="177">
        <v>3.7800000000000003E-4</v>
      </c>
      <c r="F1196" s="107">
        <f>IF(C1196="MAT.",VLOOKUP(A1196,INSUMOS_AUX!A:F,6,0),0)</f>
        <v>8.24</v>
      </c>
      <c r="G1196" s="106">
        <f>IF(C1196="M.O.",VLOOKUP(A1196,INSUMOS_AUX!A:F,6,0),0)</f>
        <v>0</v>
      </c>
    </row>
    <row r="1197" spans="1:7">
      <c r="A1197" s="177">
        <v>4755</v>
      </c>
      <c r="B1197" s="233" t="s">
        <v>542</v>
      </c>
      <c r="C1197" s="176" t="s">
        <v>124</v>
      </c>
      <c r="D1197" s="176" t="s">
        <v>134</v>
      </c>
      <c r="E1197" s="177">
        <v>0.42518444</v>
      </c>
      <c r="F1197" s="107">
        <f>IF(C1197="MAT.",VLOOKUP(A1197,INSUMOS_AUX!A:F,6,0),0)</f>
        <v>0</v>
      </c>
      <c r="G1197" s="106">
        <f>IF(C1197="M.O.",VLOOKUP(A1197,INSUMOS_AUX!A:F,6,0),0)</f>
        <v>22.48</v>
      </c>
    </row>
    <row r="1198" spans="1:7">
      <c r="A1198" s="177">
        <v>6111</v>
      </c>
      <c r="B1198" s="233" t="s">
        <v>498</v>
      </c>
      <c r="C1198" s="176" t="s">
        <v>124</v>
      </c>
      <c r="D1198" s="176" t="s">
        <v>134</v>
      </c>
      <c r="E1198" s="177">
        <v>0.2134308</v>
      </c>
      <c r="F1198" s="107">
        <f>IF(C1198="MAT.",VLOOKUP(A1198,INSUMOS_AUX!A:F,6,0),0)</f>
        <v>0</v>
      </c>
      <c r="G1198" s="106">
        <f>IF(C1198="M.O.",VLOOKUP(A1198,INSUMOS_AUX!A:F,6,0),0)</f>
        <v>14.4</v>
      </c>
    </row>
    <row r="1199" spans="1:7">
      <c r="A1199" s="182"/>
      <c r="B1199" s="230"/>
      <c r="C1199" s="183"/>
      <c r="D1199" s="183"/>
      <c r="E1199" s="183"/>
      <c r="F1199" s="183"/>
      <c r="G1199" s="183"/>
    </row>
    <row r="1200" spans="1:7" ht="21">
      <c r="A1200" s="179" t="s">
        <v>787</v>
      </c>
      <c r="B1200" s="232" t="s">
        <v>375</v>
      </c>
      <c r="C1200" s="180" t="s">
        <v>46</v>
      </c>
      <c r="D1200" s="180" t="s">
        <v>23</v>
      </c>
      <c r="E1200" s="181">
        <v>1</v>
      </c>
      <c r="F1200" s="181">
        <f t="shared" ref="F1200:G1200" si="79">SUMPRODUCT($E1201:$E1212,F1201:F1212)</f>
        <v>822.36734000000001</v>
      </c>
      <c r="G1200" s="181">
        <f t="shared" si="79"/>
        <v>65.194088063999999</v>
      </c>
    </row>
    <row r="1201" spans="1:7">
      <c r="A1201" s="177">
        <v>10489</v>
      </c>
      <c r="B1201" s="233" t="s">
        <v>363</v>
      </c>
      <c r="C1201" s="176" t="s">
        <v>124</v>
      </c>
      <c r="D1201" s="176" t="s">
        <v>134</v>
      </c>
      <c r="E1201" s="177">
        <v>1.9483391999999999</v>
      </c>
      <c r="F1201" s="107">
        <f>IF(C1201="MAT.",VLOOKUP(A1201,INSUMOS_AUX!A:F,6,0),0)</f>
        <v>0</v>
      </c>
      <c r="G1201" s="106">
        <f>IF(C1201="M.O.",VLOOKUP(A1201,INSUMOS_AUX!A:F,6,0),0)</f>
        <v>19.37</v>
      </c>
    </row>
    <row r="1202" spans="1:7" ht="52.5">
      <c r="A1202" s="177">
        <v>3104</v>
      </c>
      <c r="B1202" s="233" t="s">
        <v>307</v>
      </c>
      <c r="C1202" s="176" t="s">
        <v>123</v>
      </c>
      <c r="D1202" s="176" t="s">
        <v>490</v>
      </c>
      <c r="E1202" s="177">
        <v>1</v>
      </c>
      <c r="F1202" s="107">
        <f>IF(C1202="MAT.",VLOOKUP(A1202,INSUMOS_AUX!A:F,6,0),0)</f>
        <v>195.91</v>
      </c>
      <c r="G1202" s="106">
        <f>IF(C1202="M.O.",VLOOKUP(A1202,INSUMOS_AUX!A:F,6,0),0)</f>
        <v>0</v>
      </c>
    </row>
    <row r="1203" spans="1:7" ht="21">
      <c r="A1203" s="177">
        <v>37370</v>
      </c>
      <c r="B1203" s="233" t="s">
        <v>494</v>
      </c>
      <c r="C1203" s="176" t="s">
        <v>123</v>
      </c>
      <c r="D1203" s="176" t="s">
        <v>134</v>
      </c>
      <c r="E1203" s="177">
        <v>3.7869999999999999</v>
      </c>
      <c r="F1203" s="107">
        <f>IF(C1203="MAT.",VLOOKUP(A1203,INSUMOS_AUX!A:F,6,0),0)</f>
        <v>3.32</v>
      </c>
      <c r="G1203" s="106">
        <f>IF(C1203="M.O.",VLOOKUP(A1203,INSUMOS_AUX!A:F,6,0),0)</f>
        <v>0</v>
      </c>
    </row>
    <row r="1204" spans="1:7" ht="21">
      <c r="A1204" s="177">
        <v>37371</v>
      </c>
      <c r="B1204" s="233" t="s">
        <v>495</v>
      </c>
      <c r="C1204" s="176" t="s">
        <v>123</v>
      </c>
      <c r="D1204" s="176" t="s">
        <v>134</v>
      </c>
      <c r="E1204" s="177">
        <v>3.7869999999999999</v>
      </c>
      <c r="F1204" s="107">
        <f>IF(C1204="MAT.",VLOOKUP(A1204,INSUMOS_AUX!A:F,6,0),0)</f>
        <v>0.59</v>
      </c>
      <c r="G1204" s="106">
        <f>IF(C1204="M.O.",VLOOKUP(A1204,INSUMOS_AUX!A:F,6,0),0)</f>
        <v>0</v>
      </c>
    </row>
    <row r="1205" spans="1:7" ht="21">
      <c r="A1205" s="177">
        <v>37372</v>
      </c>
      <c r="B1205" s="233" t="s">
        <v>496</v>
      </c>
      <c r="C1205" s="176" t="s">
        <v>123</v>
      </c>
      <c r="D1205" s="176" t="s">
        <v>134</v>
      </c>
      <c r="E1205" s="177">
        <v>3.7869999999999999</v>
      </c>
      <c r="F1205" s="107">
        <f>IF(C1205="MAT.",VLOOKUP(A1205,INSUMOS_AUX!A:F,6,0),0)</f>
        <v>1.43</v>
      </c>
      <c r="G1205" s="106">
        <f>IF(C1205="M.O.",VLOOKUP(A1205,INSUMOS_AUX!A:F,6,0),0)</f>
        <v>0</v>
      </c>
    </row>
    <row r="1206" spans="1:7" ht="21">
      <c r="A1206" s="177">
        <v>37373</v>
      </c>
      <c r="B1206" s="233" t="s">
        <v>497</v>
      </c>
      <c r="C1206" s="176" t="s">
        <v>123</v>
      </c>
      <c r="D1206" s="176" t="s">
        <v>134</v>
      </c>
      <c r="E1206" s="177">
        <v>3.7869999999999999</v>
      </c>
      <c r="F1206" s="107">
        <f>IF(C1206="MAT.",VLOOKUP(A1206,INSUMOS_AUX!A:F,6,0),0)</f>
        <v>0.08</v>
      </c>
      <c r="G1206" s="106">
        <f>IF(C1206="M.O.",VLOOKUP(A1206,INSUMOS_AUX!A:F,6,0),0)</f>
        <v>0</v>
      </c>
    </row>
    <row r="1207" spans="1:7" ht="21">
      <c r="A1207" s="177">
        <v>43465</v>
      </c>
      <c r="B1207" s="233" t="s">
        <v>151</v>
      </c>
      <c r="C1207" s="176" t="s">
        <v>123</v>
      </c>
      <c r="D1207" s="176" t="s">
        <v>134</v>
      </c>
      <c r="E1207" s="177">
        <v>1.92</v>
      </c>
      <c r="F1207" s="107">
        <f>IF(C1207="MAT.",VLOOKUP(A1207,INSUMOS_AUX!A:F,6,0),0)</f>
        <v>0.78</v>
      </c>
      <c r="G1207" s="106">
        <f>IF(C1207="M.O.",VLOOKUP(A1207,INSUMOS_AUX!A:F,6,0),0)</f>
        <v>0</v>
      </c>
    </row>
    <row r="1208" spans="1:7" ht="21">
      <c r="A1208" s="177">
        <v>43467</v>
      </c>
      <c r="B1208" s="233" t="s">
        <v>142</v>
      </c>
      <c r="C1208" s="176" t="s">
        <v>123</v>
      </c>
      <c r="D1208" s="176" t="s">
        <v>134</v>
      </c>
      <c r="E1208" s="177">
        <v>1.867</v>
      </c>
      <c r="F1208" s="107">
        <f>IF(C1208="MAT.",VLOOKUP(A1208,INSUMOS_AUX!A:F,6,0),0)</f>
        <v>0.61</v>
      </c>
      <c r="G1208" s="106">
        <f>IF(C1208="M.O.",VLOOKUP(A1208,INSUMOS_AUX!A:F,6,0),0)</f>
        <v>0</v>
      </c>
    </row>
    <row r="1209" spans="1:7" ht="21">
      <c r="A1209" s="177">
        <v>43489</v>
      </c>
      <c r="B1209" s="233" t="s">
        <v>152</v>
      </c>
      <c r="C1209" s="176" t="s">
        <v>123</v>
      </c>
      <c r="D1209" s="176" t="s">
        <v>134</v>
      </c>
      <c r="E1209" s="177">
        <v>1.92</v>
      </c>
      <c r="F1209" s="107">
        <f>IF(C1209="MAT.",VLOOKUP(A1209,INSUMOS_AUX!A:F,6,0),0)</f>
        <v>1.31</v>
      </c>
      <c r="G1209" s="106">
        <f>IF(C1209="M.O.",VLOOKUP(A1209,INSUMOS_AUX!A:F,6,0),0)</f>
        <v>0</v>
      </c>
    </row>
    <row r="1210" spans="1:7" ht="21">
      <c r="A1210" s="177">
        <v>43491</v>
      </c>
      <c r="B1210" s="233" t="s">
        <v>145</v>
      </c>
      <c r="C1210" s="176" t="s">
        <v>123</v>
      </c>
      <c r="D1210" s="176" t="s">
        <v>134</v>
      </c>
      <c r="E1210" s="177">
        <v>1.867</v>
      </c>
      <c r="F1210" s="107">
        <f>IF(C1210="MAT.",VLOOKUP(A1210,INSUMOS_AUX!A:F,6,0),0)</f>
        <v>1.39</v>
      </c>
      <c r="G1210" s="106">
        <f>IF(C1210="M.O.",VLOOKUP(A1210,INSUMOS_AUX!A:F,6,0),0)</f>
        <v>0</v>
      </c>
    </row>
    <row r="1211" spans="1:7" ht="21">
      <c r="A1211" s="177">
        <v>5031</v>
      </c>
      <c r="B1211" s="233" t="s">
        <v>365</v>
      </c>
      <c r="C1211" s="176" t="s">
        <v>123</v>
      </c>
      <c r="D1211" s="176" t="s">
        <v>53</v>
      </c>
      <c r="E1211" s="177">
        <v>1.89</v>
      </c>
      <c r="F1211" s="107">
        <f>IF(C1211="MAT.",VLOOKUP(A1211,INSUMOS_AUX!A:F,6,0),0)</f>
        <v>316.5</v>
      </c>
      <c r="G1211" s="106">
        <f>IF(C1211="M.O.",VLOOKUP(A1211,INSUMOS_AUX!A:F,6,0),0)</f>
        <v>0</v>
      </c>
    </row>
    <row r="1212" spans="1:7">
      <c r="A1212" s="177">
        <v>6111</v>
      </c>
      <c r="B1212" s="233" t="s">
        <v>498</v>
      </c>
      <c r="C1212" s="176" t="s">
        <v>124</v>
      </c>
      <c r="D1212" s="176" t="s">
        <v>134</v>
      </c>
      <c r="E1212" s="177">
        <v>1.9065804</v>
      </c>
      <c r="F1212" s="107">
        <f>IF(C1212="MAT.",VLOOKUP(A1212,INSUMOS_AUX!A:F,6,0),0)</f>
        <v>0</v>
      </c>
      <c r="G1212" s="106">
        <f>IF(C1212="M.O.",VLOOKUP(A1212,INSUMOS_AUX!A:F,6,0),0)</f>
        <v>14.4</v>
      </c>
    </row>
    <row r="1213" spans="1:7">
      <c r="A1213" s="182"/>
      <c r="B1213" s="230"/>
      <c r="C1213" s="183"/>
      <c r="D1213" s="183"/>
      <c r="E1213" s="183"/>
      <c r="F1213" s="183"/>
      <c r="G1213" s="183"/>
    </row>
    <row r="1214" spans="1:7" ht="21">
      <c r="A1214" s="179" t="s">
        <v>788</v>
      </c>
      <c r="B1214" s="232" t="s">
        <v>657</v>
      </c>
      <c r="C1214" s="180" t="s">
        <v>46</v>
      </c>
      <c r="D1214" s="180" t="s">
        <v>53</v>
      </c>
      <c r="E1214" s="181">
        <v>13.5</v>
      </c>
      <c r="F1214" s="181">
        <f t="shared" ref="F1214:G1214" si="80">SUMPRODUCT($E1215:$E1234,F1215:F1234)</f>
        <v>331.04759934056</v>
      </c>
      <c r="G1214" s="181">
        <f t="shared" si="80"/>
        <v>47.159264473600004</v>
      </c>
    </row>
    <row r="1215" spans="1:7">
      <c r="A1215" s="177">
        <v>10489</v>
      </c>
      <c r="B1215" s="233" t="s">
        <v>363</v>
      </c>
      <c r="C1215" s="176" t="s">
        <v>124</v>
      </c>
      <c r="D1215" s="176" t="s">
        <v>134</v>
      </c>
      <c r="E1215" s="177">
        <v>1.10405888</v>
      </c>
      <c r="F1215" s="107">
        <f>IF(C1215="MAT.",VLOOKUP(A1215,INSUMOS_AUX!A:F,6,0),0)</f>
        <v>0</v>
      </c>
      <c r="G1215" s="106">
        <f>IF(C1215="M.O.",VLOOKUP(A1215,INSUMOS_AUX!A:F,6,0),0)</f>
        <v>19.37</v>
      </c>
    </row>
    <row r="1216" spans="1:7">
      <c r="A1216" s="177">
        <v>10507</v>
      </c>
      <c r="B1216" s="233" t="s">
        <v>205</v>
      </c>
      <c r="C1216" s="176" t="s">
        <v>123</v>
      </c>
      <c r="D1216" s="176" t="s">
        <v>53</v>
      </c>
      <c r="E1216" s="177">
        <v>0.98699999999999999</v>
      </c>
      <c r="F1216" s="107">
        <f>IF(C1216="MAT.",VLOOKUP(A1216,INSUMOS_AUX!A:F,6,0),0)</f>
        <v>292.62</v>
      </c>
      <c r="G1216" s="106">
        <f>IF(C1216="M.O.",VLOOKUP(A1216,INSUMOS_AUX!A:F,6,0),0)</f>
        <v>0</v>
      </c>
    </row>
    <row r="1217" spans="1:7" ht="31.5">
      <c r="A1217" s="177">
        <v>11950</v>
      </c>
      <c r="B1217" s="233" t="s">
        <v>206</v>
      </c>
      <c r="C1217" s="176" t="s">
        <v>123</v>
      </c>
      <c r="D1217" s="176" t="s">
        <v>23</v>
      </c>
      <c r="E1217" s="177">
        <v>2.37</v>
      </c>
      <c r="F1217" s="107">
        <f>IF(C1217="MAT.",VLOOKUP(A1217,INSUMOS_AUX!A:F,6,0),0)</f>
        <v>0.22</v>
      </c>
      <c r="G1217" s="106">
        <f>IF(C1217="M.O.",VLOOKUP(A1217,INSUMOS_AUX!A:F,6,0),0)</f>
        <v>0</v>
      </c>
    </row>
    <row r="1218" spans="1:7" ht="21">
      <c r="A1218" s="177">
        <v>14618</v>
      </c>
      <c r="B1218" s="233" t="s">
        <v>353</v>
      </c>
      <c r="C1218" s="176" t="s">
        <v>123</v>
      </c>
      <c r="D1218" s="176" t="s">
        <v>23</v>
      </c>
      <c r="E1218" s="177">
        <v>9.9188E-5</v>
      </c>
      <c r="F1218" s="107">
        <f>IF(C1218="MAT.",VLOOKUP(A1218,INSUMOS_AUX!A:F,6,0),0)</f>
        <v>1313.62</v>
      </c>
      <c r="G1218" s="106">
        <f>IF(C1218="M.O.",VLOOKUP(A1218,INSUMOS_AUX!A:F,6,0),0)</f>
        <v>0</v>
      </c>
    </row>
    <row r="1219" spans="1:7">
      <c r="A1219" s="177">
        <v>2705</v>
      </c>
      <c r="B1219" s="233" t="s">
        <v>136</v>
      </c>
      <c r="C1219" s="176" t="s">
        <v>123</v>
      </c>
      <c r="D1219" s="176" t="s">
        <v>137</v>
      </c>
      <c r="E1219" s="177">
        <v>0.12920000000000001</v>
      </c>
      <c r="F1219" s="107">
        <f>IF(C1219="MAT.",VLOOKUP(A1219,INSUMOS_AUX!A:F,6,0),0)</f>
        <v>0.92</v>
      </c>
      <c r="G1219" s="106">
        <f>IF(C1219="M.O.",VLOOKUP(A1219,INSUMOS_AUX!A:F,6,0),0)</f>
        <v>0</v>
      </c>
    </row>
    <row r="1220" spans="1:7">
      <c r="A1220" s="177">
        <v>34360</v>
      </c>
      <c r="B1220" s="233" t="s">
        <v>207</v>
      </c>
      <c r="C1220" s="176" t="s">
        <v>123</v>
      </c>
      <c r="D1220" s="176" t="s">
        <v>63</v>
      </c>
      <c r="E1220" s="177">
        <v>0.28399999999999997</v>
      </c>
      <c r="F1220" s="107">
        <f>IF(C1220="MAT.",VLOOKUP(A1220,INSUMOS_AUX!A:F,6,0),0)</f>
        <v>45.42</v>
      </c>
      <c r="G1220" s="106">
        <f>IF(C1220="M.O.",VLOOKUP(A1220,INSUMOS_AUX!A:F,6,0),0)</f>
        <v>0</v>
      </c>
    </row>
    <row r="1221" spans="1:7" ht="21">
      <c r="A1221" s="177">
        <v>37370</v>
      </c>
      <c r="B1221" s="233" t="s">
        <v>494</v>
      </c>
      <c r="C1221" s="176" t="s">
        <v>123</v>
      </c>
      <c r="D1221" s="176" t="s">
        <v>134</v>
      </c>
      <c r="E1221" s="177">
        <v>2.72</v>
      </c>
      <c r="F1221" s="107">
        <f>IF(C1221="MAT.",VLOOKUP(A1221,INSUMOS_AUX!A:F,6,0),0)</f>
        <v>3.32</v>
      </c>
      <c r="G1221" s="106">
        <f>IF(C1221="M.O.",VLOOKUP(A1221,INSUMOS_AUX!A:F,6,0),0)</f>
        <v>0</v>
      </c>
    </row>
    <row r="1222" spans="1:7" ht="21">
      <c r="A1222" s="177">
        <v>37371</v>
      </c>
      <c r="B1222" s="233" t="s">
        <v>495</v>
      </c>
      <c r="C1222" s="176" t="s">
        <v>123</v>
      </c>
      <c r="D1222" s="176" t="s">
        <v>134</v>
      </c>
      <c r="E1222" s="177">
        <v>2.72</v>
      </c>
      <c r="F1222" s="107">
        <f>IF(C1222="MAT.",VLOOKUP(A1222,INSUMOS_AUX!A:F,6,0),0)</f>
        <v>0.59</v>
      </c>
      <c r="G1222" s="106">
        <f>IF(C1222="M.O.",VLOOKUP(A1222,INSUMOS_AUX!A:F,6,0),0)</f>
        <v>0</v>
      </c>
    </row>
    <row r="1223" spans="1:7" ht="21">
      <c r="A1223" s="177">
        <v>37372</v>
      </c>
      <c r="B1223" s="233" t="s">
        <v>496</v>
      </c>
      <c r="C1223" s="176" t="s">
        <v>123</v>
      </c>
      <c r="D1223" s="176" t="s">
        <v>134</v>
      </c>
      <c r="E1223" s="177">
        <v>2.72</v>
      </c>
      <c r="F1223" s="107">
        <f>IF(C1223="MAT.",VLOOKUP(A1223,INSUMOS_AUX!A:F,6,0),0)</f>
        <v>1.43</v>
      </c>
      <c r="G1223" s="106">
        <f>IF(C1223="M.O.",VLOOKUP(A1223,INSUMOS_AUX!A:F,6,0),0)</f>
        <v>0</v>
      </c>
    </row>
    <row r="1224" spans="1:7" ht="21">
      <c r="A1224" s="177">
        <v>37373</v>
      </c>
      <c r="B1224" s="233" t="s">
        <v>497</v>
      </c>
      <c r="C1224" s="176" t="s">
        <v>123</v>
      </c>
      <c r="D1224" s="176" t="s">
        <v>134</v>
      </c>
      <c r="E1224" s="177">
        <v>2.72</v>
      </c>
      <c r="F1224" s="107">
        <f>IF(C1224="MAT.",VLOOKUP(A1224,INSUMOS_AUX!A:F,6,0),0)</f>
        <v>0.08</v>
      </c>
      <c r="G1224" s="106">
        <f>IF(C1224="M.O.",VLOOKUP(A1224,INSUMOS_AUX!A:F,6,0),0)</f>
        <v>0</v>
      </c>
    </row>
    <row r="1225" spans="1:7" ht="21">
      <c r="A1225" s="177">
        <v>39432</v>
      </c>
      <c r="B1225" s="233" t="s">
        <v>175</v>
      </c>
      <c r="C1225" s="176" t="s">
        <v>123</v>
      </c>
      <c r="D1225" s="176" t="s">
        <v>65</v>
      </c>
      <c r="E1225" s="177">
        <v>1.47</v>
      </c>
      <c r="F1225" s="107">
        <f>IF(C1225="MAT.",VLOOKUP(A1225,INSUMOS_AUX!A:F,6,0),0)</f>
        <v>2.76</v>
      </c>
      <c r="G1225" s="106">
        <f>IF(C1225="M.O.",VLOOKUP(A1225,INSUMOS_AUX!A:F,6,0),0)</f>
        <v>0</v>
      </c>
    </row>
    <row r="1226" spans="1:7">
      <c r="A1226" s="177">
        <v>39961</v>
      </c>
      <c r="B1226" s="233" t="s">
        <v>208</v>
      </c>
      <c r="C1226" s="176" t="s">
        <v>123</v>
      </c>
      <c r="D1226" s="176" t="s">
        <v>23</v>
      </c>
      <c r="E1226" s="177">
        <v>0.23</v>
      </c>
      <c r="F1226" s="107">
        <f>IF(C1226="MAT.",VLOOKUP(A1226,INSUMOS_AUX!A:F,6,0),0)</f>
        <v>23.57</v>
      </c>
      <c r="G1226" s="106">
        <f>IF(C1226="M.O.",VLOOKUP(A1226,INSUMOS_AUX!A:F,6,0),0)</f>
        <v>0</v>
      </c>
    </row>
    <row r="1227" spans="1:7">
      <c r="A1227" s="177">
        <v>4230</v>
      </c>
      <c r="B1227" s="233" t="s">
        <v>502</v>
      </c>
      <c r="C1227" s="176" t="s">
        <v>124</v>
      </c>
      <c r="D1227" s="176" t="s">
        <v>134</v>
      </c>
      <c r="E1227" s="177">
        <v>1.1005555199999999</v>
      </c>
      <c r="F1227" s="107">
        <f>IF(C1227="MAT.",VLOOKUP(A1227,INSUMOS_AUX!A:F,6,0),0)</f>
        <v>0</v>
      </c>
      <c r="G1227" s="106">
        <f>IF(C1227="M.O.",VLOOKUP(A1227,INSUMOS_AUX!A:F,6,0),0)</f>
        <v>16.149999999999999</v>
      </c>
    </row>
    <row r="1228" spans="1:7" ht="21">
      <c r="A1228" s="177">
        <v>43464</v>
      </c>
      <c r="B1228" s="233" t="s">
        <v>141</v>
      </c>
      <c r="C1228" s="176" t="s">
        <v>123</v>
      </c>
      <c r="D1228" s="176" t="s">
        <v>134</v>
      </c>
      <c r="E1228" s="177">
        <v>1.0880000000000001</v>
      </c>
      <c r="F1228" s="107">
        <f>IF(C1228="MAT.",VLOOKUP(A1228,INSUMOS_AUX!A:F,6,0),0)</f>
        <v>0.01</v>
      </c>
      <c r="G1228" s="106">
        <f>IF(C1228="M.O.",VLOOKUP(A1228,INSUMOS_AUX!A:F,6,0),0)</f>
        <v>0</v>
      </c>
    </row>
    <row r="1229" spans="1:7" ht="21">
      <c r="A1229" s="177">
        <v>43465</v>
      </c>
      <c r="B1229" s="233" t="s">
        <v>151</v>
      </c>
      <c r="C1229" s="176" t="s">
        <v>123</v>
      </c>
      <c r="D1229" s="176" t="s">
        <v>134</v>
      </c>
      <c r="E1229" s="177">
        <v>1.0880000000000001</v>
      </c>
      <c r="F1229" s="107">
        <f>IF(C1229="MAT.",VLOOKUP(A1229,INSUMOS_AUX!A:F,6,0),0)</f>
        <v>0.78</v>
      </c>
      <c r="G1229" s="106">
        <f>IF(C1229="M.O.",VLOOKUP(A1229,INSUMOS_AUX!A:F,6,0),0)</f>
        <v>0</v>
      </c>
    </row>
    <row r="1230" spans="1:7" ht="21">
      <c r="A1230" s="177">
        <v>43467</v>
      </c>
      <c r="B1230" s="233" t="s">
        <v>142</v>
      </c>
      <c r="C1230" s="176" t="s">
        <v>123</v>
      </c>
      <c r="D1230" s="176" t="s">
        <v>134</v>
      </c>
      <c r="E1230" s="177">
        <v>0.54400000000000004</v>
      </c>
      <c r="F1230" s="107">
        <f>IF(C1230="MAT.",VLOOKUP(A1230,INSUMOS_AUX!A:F,6,0),0)</f>
        <v>0.61</v>
      </c>
      <c r="G1230" s="106">
        <f>IF(C1230="M.O.",VLOOKUP(A1230,INSUMOS_AUX!A:F,6,0),0)</f>
        <v>0</v>
      </c>
    </row>
    <row r="1231" spans="1:7" ht="21">
      <c r="A1231" s="177">
        <v>43488</v>
      </c>
      <c r="B1231" s="233" t="s">
        <v>144</v>
      </c>
      <c r="C1231" s="176" t="s">
        <v>123</v>
      </c>
      <c r="D1231" s="176" t="s">
        <v>134</v>
      </c>
      <c r="E1231" s="177">
        <v>1.0880000000000001</v>
      </c>
      <c r="F1231" s="107">
        <f>IF(C1231="MAT.",VLOOKUP(A1231,INSUMOS_AUX!A:F,6,0),0)</f>
        <v>0.89</v>
      </c>
      <c r="G1231" s="106">
        <f>IF(C1231="M.O.",VLOOKUP(A1231,INSUMOS_AUX!A:F,6,0),0)</f>
        <v>0</v>
      </c>
    </row>
    <row r="1232" spans="1:7" ht="21">
      <c r="A1232" s="177">
        <v>43489</v>
      </c>
      <c r="B1232" s="233" t="s">
        <v>152</v>
      </c>
      <c r="C1232" s="176" t="s">
        <v>123</v>
      </c>
      <c r="D1232" s="176" t="s">
        <v>134</v>
      </c>
      <c r="E1232" s="177">
        <v>1.0880000000000001</v>
      </c>
      <c r="F1232" s="107">
        <f>IF(C1232="MAT.",VLOOKUP(A1232,INSUMOS_AUX!A:F,6,0),0)</f>
        <v>1.31</v>
      </c>
      <c r="G1232" s="106">
        <f>IF(C1232="M.O.",VLOOKUP(A1232,INSUMOS_AUX!A:F,6,0),0)</f>
        <v>0</v>
      </c>
    </row>
    <row r="1233" spans="1:7" ht="21">
      <c r="A1233" s="177">
        <v>43491</v>
      </c>
      <c r="B1233" s="233" t="s">
        <v>145</v>
      </c>
      <c r="C1233" s="176" t="s">
        <v>123</v>
      </c>
      <c r="D1233" s="176" t="s">
        <v>134</v>
      </c>
      <c r="E1233" s="177">
        <v>0.54400000000000004</v>
      </c>
      <c r="F1233" s="107">
        <f>IF(C1233="MAT.",VLOOKUP(A1233,INSUMOS_AUX!A:F,6,0),0)</f>
        <v>1.39</v>
      </c>
      <c r="G1233" s="106">
        <f>IF(C1233="M.O.",VLOOKUP(A1233,INSUMOS_AUX!A:F,6,0),0)</f>
        <v>0</v>
      </c>
    </row>
    <row r="1234" spans="1:7">
      <c r="A1234" s="177">
        <v>6111</v>
      </c>
      <c r="B1234" s="233" t="s">
        <v>498</v>
      </c>
      <c r="C1234" s="176" t="s">
        <v>124</v>
      </c>
      <c r="D1234" s="176" t="s">
        <v>134</v>
      </c>
      <c r="E1234" s="177">
        <v>0.55553280000000005</v>
      </c>
      <c r="F1234" s="107">
        <f>IF(C1234="MAT.",VLOOKUP(A1234,INSUMOS_AUX!A:F,6,0),0)</f>
        <v>0</v>
      </c>
      <c r="G1234" s="106">
        <f>IF(C1234="M.O.",VLOOKUP(A1234,INSUMOS_AUX!A:F,6,0),0)</f>
        <v>14.4</v>
      </c>
    </row>
    <row r="1235" spans="1:7">
      <c r="A1235" s="182"/>
      <c r="B1235" s="230"/>
      <c r="C1235" s="183"/>
      <c r="D1235" s="183"/>
      <c r="E1235" s="183"/>
      <c r="F1235" s="183"/>
      <c r="G1235" s="183"/>
    </row>
    <row r="1236" spans="1:7" ht="21">
      <c r="A1236" s="179" t="s">
        <v>789</v>
      </c>
      <c r="B1236" s="232" t="s">
        <v>579</v>
      </c>
      <c r="C1236" s="180" t="s">
        <v>46</v>
      </c>
      <c r="D1236" s="180" t="s">
        <v>65</v>
      </c>
      <c r="E1236" s="181">
        <v>78.8</v>
      </c>
      <c r="F1236" s="181">
        <f t="shared" ref="F1236:G1236" si="81">SUMPRODUCT($E1237:$E1269,F1237:F1269)</f>
        <v>36.92058393256</v>
      </c>
      <c r="G1236" s="181">
        <f t="shared" si="81"/>
        <v>15.747062873830002</v>
      </c>
    </row>
    <row r="1237" spans="1:7" ht="31.5">
      <c r="A1237" s="177">
        <v>10535</v>
      </c>
      <c r="B1237" s="233" t="s">
        <v>132</v>
      </c>
      <c r="C1237" s="176" t="s">
        <v>123</v>
      </c>
      <c r="D1237" s="176" t="s">
        <v>23</v>
      </c>
      <c r="E1237" s="177">
        <v>3.8700000000000002E-6</v>
      </c>
      <c r="F1237" s="107">
        <f>IF(C1237="MAT.",VLOOKUP(A1237,INSUMOS_AUX!A:F,6,0),0)</f>
        <v>4699.5</v>
      </c>
      <c r="G1237" s="106">
        <f>IF(C1237="M.O.",VLOOKUP(A1237,INSUMOS_AUX!A:F,6,0),0)</f>
        <v>0</v>
      </c>
    </row>
    <row r="1238" spans="1:7">
      <c r="A1238" s="177">
        <v>1213</v>
      </c>
      <c r="B1238" s="233" t="s">
        <v>133</v>
      </c>
      <c r="C1238" s="176" t="s">
        <v>124</v>
      </c>
      <c r="D1238" s="176" t="s">
        <v>134</v>
      </c>
      <c r="E1238" s="177">
        <v>7.530713E-2</v>
      </c>
      <c r="F1238" s="107">
        <f>IF(C1238="MAT.",VLOOKUP(A1238,INSUMOS_AUX!A:F,6,0),0)</f>
        <v>0</v>
      </c>
      <c r="G1238" s="106">
        <f>IF(C1238="M.O.",VLOOKUP(A1238,INSUMOS_AUX!A:F,6,0),0)</f>
        <v>22.48</v>
      </c>
    </row>
    <row r="1239" spans="1:7">
      <c r="A1239" s="177">
        <v>1379</v>
      </c>
      <c r="B1239" s="233" t="s">
        <v>135</v>
      </c>
      <c r="C1239" s="176" t="s">
        <v>123</v>
      </c>
      <c r="D1239" s="176" t="s">
        <v>63</v>
      </c>
      <c r="E1239" s="177">
        <v>6.7825316999999998</v>
      </c>
      <c r="F1239" s="107">
        <f>IF(C1239="MAT.",VLOOKUP(A1239,INSUMOS_AUX!A:F,6,0),0)</f>
        <v>0.72</v>
      </c>
      <c r="G1239" s="106">
        <f>IF(C1239="M.O.",VLOOKUP(A1239,INSUMOS_AUX!A:F,6,0),0)</f>
        <v>0</v>
      </c>
    </row>
    <row r="1240" spans="1:7" ht="21">
      <c r="A1240" s="177">
        <v>14618</v>
      </c>
      <c r="B1240" s="233" t="s">
        <v>353</v>
      </c>
      <c r="C1240" s="176" t="s">
        <v>123</v>
      </c>
      <c r="D1240" s="176" t="s">
        <v>23</v>
      </c>
      <c r="E1240" s="177">
        <v>2.548E-6</v>
      </c>
      <c r="F1240" s="107">
        <f>IF(C1240="MAT.",VLOOKUP(A1240,INSUMOS_AUX!A:F,6,0),0)</f>
        <v>1313.62</v>
      </c>
      <c r="G1240" s="106">
        <f>IF(C1240="M.O.",VLOOKUP(A1240,INSUMOS_AUX!A:F,6,0),0)</f>
        <v>0</v>
      </c>
    </row>
    <row r="1241" spans="1:7" ht="21">
      <c r="A1241" s="177">
        <v>2692</v>
      </c>
      <c r="B1241" s="233" t="s">
        <v>1242</v>
      </c>
      <c r="C1241" s="176" t="s">
        <v>123</v>
      </c>
      <c r="D1241" s="176" t="s">
        <v>168</v>
      </c>
      <c r="E1241" s="177">
        <v>8.0000000000000002E-3</v>
      </c>
      <c r="F1241" s="107">
        <f>IF(C1241="MAT.",VLOOKUP(A1241,INSUMOS_AUX!A:F,6,0),0)</f>
        <v>7.15</v>
      </c>
      <c r="G1241" s="106">
        <f>IF(C1241="M.O.",VLOOKUP(A1241,INSUMOS_AUX!A:F,6,0),0)</f>
        <v>0</v>
      </c>
    </row>
    <row r="1242" spans="1:7">
      <c r="A1242" s="177">
        <v>2705</v>
      </c>
      <c r="B1242" s="233" t="s">
        <v>136</v>
      </c>
      <c r="C1242" s="176" t="s">
        <v>123</v>
      </c>
      <c r="D1242" s="176" t="s">
        <v>137</v>
      </c>
      <c r="E1242" s="177">
        <v>2.8838915E-2</v>
      </c>
      <c r="F1242" s="107">
        <f>IF(C1242="MAT.",VLOOKUP(A1242,INSUMOS_AUX!A:F,6,0),0)</f>
        <v>0.92</v>
      </c>
      <c r="G1242" s="106">
        <f>IF(C1242="M.O.",VLOOKUP(A1242,INSUMOS_AUX!A:F,6,0),0)</f>
        <v>0</v>
      </c>
    </row>
    <row r="1243" spans="1:7">
      <c r="A1243" s="177">
        <v>33</v>
      </c>
      <c r="B1243" s="233" t="s">
        <v>1256</v>
      </c>
      <c r="C1243" s="176" t="s">
        <v>123</v>
      </c>
      <c r="D1243" s="176" t="s">
        <v>63</v>
      </c>
      <c r="E1243" s="177">
        <v>0.87690000000000001</v>
      </c>
      <c r="F1243" s="107">
        <f>IF(C1243="MAT.",VLOOKUP(A1243,INSUMOS_AUX!A:F,6,0),0)</f>
        <v>8.7200000000000006</v>
      </c>
      <c r="G1243" s="106">
        <f>IF(C1243="M.O.",VLOOKUP(A1243,INSUMOS_AUX!A:F,6,0),0)</f>
        <v>0</v>
      </c>
    </row>
    <row r="1244" spans="1:7" ht="21">
      <c r="A1244" s="177">
        <v>370</v>
      </c>
      <c r="B1244" s="233" t="s">
        <v>138</v>
      </c>
      <c r="C1244" s="176" t="s">
        <v>123</v>
      </c>
      <c r="D1244" s="176" t="s">
        <v>58</v>
      </c>
      <c r="E1244" s="177">
        <v>1.5871799999999998E-2</v>
      </c>
      <c r="F1244" s="107">
        <f>IF(C1244="MAT.",VLOOKUP(A1244,INSUMOS_AUX!A:F,6,0),0)</f>
        <v>150</v>
      </c>
      <c r="G1244" s="106">
        <f>IF(C1244="M.O.",VLOOKUP(A1244,INSUMOS_AUX!A:F,6,0),0)</f>
        <v>0</v>
      </c>
    </row>
    <row r="1245" spans="1:7" ht="21">
      <c r="A1245" s="177">
        <v>37370</v>
      </c>
      <c r="B1245" s="233" t="s">
        <v>494</v>
      </c>
      <c r="C1245" s="176" t="s">
        <v>123</v>
      </c>
      <c r="D1245" s="176" t="s">
        <v>134</v>
      </c>
      <c r="E1245" s="177">
        <v>0.80434190000000005</v>
      </c>
      <c r="F1245" s="107">
        <f>IF(C1245="MAT.",VLOOKUP(A1245,INSUMOS_AUX!A:F,6,0),0)</f>
        <v>3.32</v>
      </c>
      <c r="G1245" s="106">
        <f>IF(C1245="M.O.",VLOOKUP(A1245,INSUMOS_AUX!A:F,6,0),0)</f>
        <v>0</v>
      </c>
    </row>
    <row r="1246" spans="1:7" ht="21">
      <c r="A1246" s="177">
        <v>37371</v>
      </c>
      <c r="B1246" s="233" t="s">
        <v>495</v>
      </c>
      <c r="C1246" s="176" t="s">
        <v>123</v>
      </c>
      <c r="D1246" s="176" t="s">
        <v>134</v>
      </c>
      <c r="E1246" s="177">
        <v>0.80434190000000005</v>
      </c>
      <c r="F1246" s="107">
        <f>IF(C1246="MAT.",VLOOKUP(A1246,INSUMOS_AUX!A:F,6,0),0)</f>
        <v>0.59</v>
      </c>
      <c r="G1246" s="106">
        <f>IF(C1246="M.O.",VLOOKUP(A1246,INSUMOS_AUX!A:F,6,0),0)</f>
        <v>0</v>
      </c>
    </row>
    <row r="1247" spans="1:7" ht="21">
      <c r="A1247" s="177">
        <v>37372</v>
      </c>
      <c r="B1247" s="233" t="s">
        <v>496</v>
      </c>
      <c r="C1247" s="176" t="s">
        <v>123</v>
      </c>
      <c r="D1247" s="176" t="s">
        <v>134</v>
      </c>
      <c r="E1247" s="177">
        <v>0.80434190000000005</v>
      </c>
      <c r="F1247" s="107">
        <f>IF(C1247="MAT.",VLOOKUP(A1247,INSUMOS_AUX!A:F,6,0),0)</f>
        <v>1.43</v>
      </c>
      <c r="G1247" s="106">
        <f>IF(C1247="M.O.",VLOOKUP(A1247,INSUMOS_AUX!A:F,6,0),0)</f>
        <v>0</v>
      </c>
    </row>
    <row r="1248" spans="1:7" ht="21">
      <c r="A1248" s="177">
        <v>37373</v>
      </c>
      <c r="B1248" s="233" t="s">
        <v>497</v>
      </c>
      <c r="C1248" s="176" t="s">
        <v>123</v>
      </c>
      <c r="D1248" s="176" t="s">
        <v>134</v>
      </c>
      <c r="E1248" s="177">
        <v>0.80434190000000005</v>
      </c>
      <c r="F1248" s="107">
        <f>IF(C1248="MAT.",VLOOKUP(A1248,INSUMOS_AUX!A:F,6,0),0)</f>
        <v>0.08</v>
      </c>
      <c r="G1248" s="106">
        <f>IF(C1248="M.O.",VLOOKUP(A1248,INSUMOS_AUX!A:F,6,0),0)</f>
        <v>0</v>
      </c>
    </row>
    <row r="1249" spans="1:7">
      <c r="A1249" s="177">
        <v>37666</v>
      </c>
      <c r="B1249" s="233" t="s">
        <v>139</v>
      </c>
      <c r="C1249" s="176" t="s">
        <v>124</v>
      </c>
      <c r="D1249" s="176" t="s">
        <v>134</v>
      </c>
      <c r="E1249" s="177">
        <v>3.3976619E-2</v>
      </c>
      <c r="F1249" s="107">
        <f>IF(C1249="MAT.",VLOOKUP(A1249,INSUMOS_AUX!A:F,6,0),0)</f>
        <v>0</v>
      </c>
      <c r="G1249" s="106">
        <f>IF(C1249="M.O.",VLOOKUP(A1249,INSUMOS_AUX!A:F,6,0),0)</f>
        <v>13.19</v>
      </c>
    </row>
    <row r="1250" spans="1:7">
      <c r="A1250" s="177">
        <v>378</v>
      </c>
      <c r="B1250" s="233" t="s">
        <v>1252</v>
      </c>
      <c r="C1250" s="176" t="s">
        <v>124</v>
      </c>
      <c r="D1250" s="176" t="s">
        <v>134</v>
      </c>
      <c r="E1250" s="177">
        <v>1.2945689E-2</v>
      </c>
      <c r="F1250" s="107">
        <f>IF(C1250="MAT.",VLOOKUP(A1250,INSUMOS_AUX!A:F,6,0),0)</f>
        <v>0</v>
      </c>
      <c r="G1250" s="106">
        <f>IF(C1250="M.O.",VLOOKUP(A1250,INSUMOS_AUX!A:F,6,0),0)</f>
        <v>22.48</v>
      </c>
    </row>
    <row r="1251" spans="1:7" ht="31.5">
      <c r="A1251" s="177">
        <v>39017</v>
      </c>
      <c r="B1251" s="233" t="s">
        <v>1253</v>
      </c>
      <c r="C1251" s="176" t="s">
        <v>123</v>
      </c>
      <c r="D1251" s="176" t="s">
        <v>23</v>
      </c>
      <c r="E1251" s="177">
        <v>6</v>
      </c>
      <c r="F1251" s="107">
        <f>IF(C1251="MAT.",VLOOKUP(A1251,INSUMOS_AUX!A:F,6,0),0)</f>
        <v>0.22</v>
      </c>
      <c r="G1251" s="106">
        <f>IF(C1251="M.O.",VLOOKUP(A1251,INSUMOS_AUX!A:F,6,0),0)</f>
        <v>0</v>
      </c>
    </row>
    <row r="1252" spans="1:7">
      <c r="A1252" s="177">
        <v>4230</v>
      </c>
      <c r="B1252" s="233" t="s">
        <v>502</v>
      </c>
      <c r="C1252" s="176" t="s">
        <v>124</v>
      </c>
      <c r="D1252" s="176" t="s">
        <v>134</v>
      </c>
      <c r="E1252" s="177">
        <v>2.6623733E-2</v>
      </c>
      <c r="F1252" s="107">
        <f>IF(C1252="MAT.",VLOOKUP(A1252,INSUMOS_AUX!A:F,6,0),0)</f>
        <v>0</v>
      </c>
      <c r="G1252" s="106">
        <f>IF(C1252="M.O.",VLOOKUP(A1252,INSUMOS_AUX!A:F,6,0),0)</f>
        <v>16.149999999999999</v>
      </c>
    </row>
    <row r="1253" spans="1:7" ht="21">
      <c r="A1253" s="177">
        <v>43459</v>
      </c>
      <c r="B1253" s="233" t="s">
        <v>140</v>
      </c>
      <c r="C1253" s="176" t="s">
        <v>123</v>
      </c>
      <c r="D1253" s="176" t="s">
        <v>134</v>
      </c>
      <c r="E1253" s="177">
        <v>9.1273999999999994E-2</v>
      </c>
      <c r="F1253" s="107">
        <f>IF(C1253="MAT.",VLOOKUP(A1253,INSUMOS_AUX!A:F,6,0),0)</f>
        <v>0.44</v>
      </c>
      <c r="G1253" s="106">
        <f>IF(C1253="M.O.",VLOOKUP(A1253,INSUMOS_AUX!A:F,6,0),0)</f>
        <v>0</v>
      </c>
    </row>
    <row r="1254" spans="1:7" ht="21">
      <c r="A1254" s="177">
        <v>43464</v>
      </c>
      <c r="B1254" s="233" t="s">
        <v>141</v>
      </c>
      <c r="C1254" s="176" t="s">
        <v>123</v>
      </c>
      <c r="D1254" s="176" t="s">
        <v>134</v>
      </c>
      <c r="E1254" s="177">
        <v>6.0016600000000003E-2</v>
      </c>
      <c r="F1254" s="107">
        <f>IF(C1254="MAT.",VLOOKUP(A1254,INSUMOS_AUX!A:F,6,0),0)</f>
        <v>0.01</v>
      </c>
      <c r="G1254" s="106">
        <f>IF(C1254="M.O.",VLOOKUP(A1254,INSUMOS_AUX!A:F,6,0),0)</f>
        <v>0</v>
      </c>
    </row>
    <row r="1255" spans="1:7" ht="21">
      <c r="A1255" s="177">
        <v>43465</v>
      </c>
      <c r="B1255" s="233" t="s">
        <v>151</v>
      </c>
      <c r="C1255" s="176" t="s">
        <v>123</v>
      </c>
      <c r="D1255" s="176" t="s">
        <v>134</v>
      </c>
      <c r="E1255" s="177">
        <v>0.40485199999999999</v>
      </c>
      <c r="F1255" s="107">
        <f>IF(C1255="MAT.",VLOOKUP(A1255,INSUMOS_AUX!A:F,6,0),0)</f>
        <v>0.78</v>
      </c>
      <c r="G1255" s="106">
        <f>IF(C1255="M.O.",VLOOKUP(A1255,INSUMOS_AUX!A:F,6,0),0)</f>
        <v>0</v>
      </c>
    </row>
    <row r="1256" spans="1:7" ht="21">
      <c r="A1256" s="177">
        <v>43467</v>
      </c>
      <c r="B1256" s="233" t="s">
        <v>142</v>
      </c>
      <c r="C1256" s="176" t="s">
        <v>123</v>
      </c>
      <c r="D1256" s="176" t="s">
        <v>134</v>
      </c>
      <c r="E1256" s="177">
        <v>0.24819930000000001</v>
      </c>
      <c r="F1256" s="107">
        <f>IF(C1256="MAT.",VLOOKUP(A1256,INSUMOS_AUX!A:F,6,0),0)</f>
        <v>0.61</v>
      </c>
      <c r="G1256" s="106">
        <f>IF(C1256="M.O.",VLOOKUP(A1256,INSUMOS_AUX!A:F,6,0),0)</f>
        <v>0</v>
      </c>
    </row>
    <row r="1257" spans="1:7" ht="21">
      <c r="A1257" s="177">
        <v>43483</v>
      </c>
      <c r="B1257" s="233" t="s">
        <v>143</v>
      </c>
      <c r="C1257" s="176" t="s">
        <v>123</v>
      </c>
      <c r="D1257" s="176" t="s">
        <v>134</v>
      </c>
      <c r="E1257" s="177">
        <v>9.1273999999999994E-2</v>
      </c>
      <c r="F1257" s="107">
        <f>IF(C1257="MAT.",VLOOKUP(A1257,INSUMOS_AUX!A:F,6,0),0)</f>
        <v>1.43</v>
      </c>
      <c r="G1257" s="106">
        <f>IF(C1257="M.O.",VLOOKUP(A1257,INSUMOS_AUX!A:F,6,0),0)</f>
        <v>0</v>
      </c>
    </row>
    <row r="1258" spans="1:7" ht="21">
      <c r="A1258" s="177">
        <v>43488</v>
      </c>
      <c r="B1258" s="233" t="s">
        <v>144</v>
      </c>
      <c r="C1258" s="176" t="s">
        <v>123</v>
      </c>
      <c r="D1258" s="176" t="s">
        <v>134</v>
      </c>
      <c r="E1258" s="177">
        <v>6.0016600000000003E-2</v>
      </c>
      <c r="F1258" s="107">
        <f>IF(C1258="MAT.",VLOOKUP(A1258,INSUMOS_AUX!A:F,6,0),0)</f>
        <v>0.89</v>
      </c>
      <c r="G1258" s="106">
        <f>IF(C1258="M.O.",VLOOKUP(A1258,INSUMOS_AUX!A:F,6,0),0)</f>
        <v>0</v>
      </c>
    </row>
    <row r="1259" spans="1:7" ht="21">
      <c r="A1259" s="177">
        <v>43489</v>
      </c>
      <c r="B1259" s="233" t="s">
        <v>152</v>
      </c>
      <c r="C1259" s="176" t="s">
        <v>123</v>
      </c>
      <c r="D1259" s="176" t="s">
        <v>134</v>
      </c>
      <c r="E1259" s="177">
        <v>0.40485199999999999</v>
      </c>
      <c r="F1259" s="107">
        <f>IF(C1259="MAT.",VLOOKUP(A1259,INSUMOS_AUX!A:F,6,0),0)</f>
        <v>1.31</v>
      </c>
      <c r="G1259" s="106">
        <f>IF(C1259="M.O.",VLOOKUP(A1259,INSUMOS_AUX!A:F,6,0),0)</f>
        <v>0</v>
      </c>
    </row>
    <row r="1260" spans="1:7" ht="21">
      <c r="A1260" s="177">
        <v>43491</v>
      </c>
      <c r="B1260" s="233" t="s">
        <v>145</v>
      </c>
      <c r="C1260" s="176" t="s">
        <v>123</v>
      </c>
      <c r="D1260" s="176" t="s">
        <v>134</v>
      </c>
      <c r="E1260" s="177">
        <v>0.24819930000000001</v>
      </c>
      <c r="F1260" s="107">
        <f>IF(C1260="MAT.",VLOOKUP(A1260,INSUMOS_AUX!A:F,6,0),0)</f>
        <v>1.39</v>
      </c>
      <c r="G1260" s="106">
        <f>IF(C1260="M.O.",VLOOKUP(A1260,INSUMOS_AUX!A:F,6,0),0)</f>
        <v>0</v>
      </c>
    </row>
    <row r="1261" spans="1:7" ht="21">
      <c r="A1261" s="177">
        <v>4491</v>
      </c>
      <c r="B1261" s="233" t="s">
        <v>545</v>
      </c>
      <c r="C1261" s="176" t="s">
        <v>123</v>
      </c>
      <c r="D1261" s="176" t="s">
        <v>65</v>
      </c>
      <c r="E1261" s="177">
        <v>0.20300000000000001</v>
      </c>
      <c r="F1261" s="107">
        <f>IF(C1261="MAT.",VLOOKUP(A1261,INSUMOS_AUX!A:F,6,0),0)</f>
        <v>10.25</v>
      </c>
      <c r="G1261" s="106">
        <f>IF(C1261="M.O.",VLOOKUP(A1261,INSUMOS_AUX!A:F,6,0),0)</f>
        <v>0</v>
      </c>
    </row>
    <row r="1262" spans="1:7" ht="21">
      <c r="A1262" s="177">
        <v>4517</v>
      </c>
      <c r="B1262" s="233" t="s">
        <v>1244</v>
      </c>
      <c r="C1262" s="176" t="s">
        <v>123</v>
      </c>
      <c r="D1262" s="176" t="s">
        <v>65</v>
      </c>
      <c r="E1262" s="177">
        <v>0.39743200000000001</v>
      </c>
      <c r="F1262" s="107">
        <f>IF(C1262="MAT.",VLOOKUP(A1262,INSUMOS_AUX!A:F,6,0),0)</f>
        <v>3.58</v>
      </c>
      <c r="G1262" s="106">
        <f>IF(C1262="M.O.",VLOOKUP(A1262,INSUMOS_AUX!A:F,6,0),0)</f>
        <v>0</v>
      </c>
    </row>
    <row r="1263" spans="1:7" ht="21">
      <c r="A1263" s="177">
        <v>4721</v>
      </c>
      <c r="B1263" s="233" t="s">
        <v>147</v>
      </c>
      <c r="C1263" s="176" t="s">
        <v>123</v>
      </c>
      <c r="D1263" s="176" t="s">
        <v>58</v>
      </c>
      <c r="E1263" s="177">
        <v>1.23312E-2</v>
      </c>
      <c r="F1263" s="107">
        <f>IF(C1263="MAT.",VLOOKUP(A1263,INSUMOS_AUX!A:F,6,0),0)</f>
        <v>115.7</v>
      </c>
      <c r="G1263" s="106">
        <f>IF(C1263="M.O.",VLOOKUP(A1263,INSUMOS_AUX!A:F,6,0),0)</f>
        <v>0</v>
      </c>
    </row>
    <row r="1264" spans="1:7">
      <c r="A1264" s="177">
        <v>4750</v>
      </c>
      <c r="B1264" s="233" t="s">
        <v>153</v>
      </c>
      <c r="C1264" s="176" t="s">
        <v>124</v>
      </c>
      <c r="D1264" s="176" t="s">
        <v>134</v>
      </c>
      <c r="E1264" s="177">
        <v>0.39826800000000001</v>
      </c>
      <c r="F1264" s="107">
        <f>IF(C1264="MAT.",VLOOKUP(A1264,INSUMOS_AUX!A:F,6,0),0)</f>
        <v>0</v>
      </c>
      <c r="G1264" s="106">
        <f>IF(C1264="M.O.",VLOOKUP(A1264,INSUMOS_AUX!A:F,6,0),0)</f>
        <v>22.48</v>
      </c>
    </row>
    <row r="1265" spans="1:7">
      <c r="A1265" s="177">
        <v>5068</v>
      </c>
      <c r="B1265" s="233" t="s">
        <v>1207</v>
      </c>
      <c r="C1265" s="176" t="s">
        <v>123</v>
      </c>
      <c r="D1265" s="176" t="s">
        <v>63</v>
      </c>
      <c r="E1265" s="177">
        <v>1.2031999999999999E-2</v>
      </c>
      <c r="F1265" s="107">
        <f>IF(C1265="MAT.",VLOOKUP(A1265,INSUMOS_AUX!A:F,6,0),0)</f>
        <v>20.34</v>
      </c>
      <c r="G1265" s="106">
        <f>IF(C1265="M.O.",VLOOKUP(A1265,INSUMOS_AUX!A:F,6,0),0)</f>
        <v>0</v>
      </c>
    </row>
    <row r="1266" spans="1:7">
      <c r="A1266" s="177">
        <v>6111</v>
      </c>
      <c r="B1266" s="233" t="s">
        <v>498</v>
      </c>
      <c r="C1266" s="176" t="s">
        <v>124</v>
      </c>
      <c r="D1266" s="176" t="s">
        <v>134</v>
      </c>
      <c r="E1266" s="177">
        <v>0.25346112500000001</v>
      </c>
      <c r="F1266" s="107">
        <f>IF(C1266="MAT.",VLOOKUP(A1266,INSUMOS_AUX!A:F,6,0),0)</f>
        <v>0</v>
      </c>
      <c r="G1266" s="106">
        <f>IF(C1266="M.O.",VLOOKUP(A1266,INSUMOS_AUX!A:F,6,0),0)</f>
        <v>14.4</v>
      </c>
    </row>
    <row r="1267" spans="1:7">
      <c r="A1267" s="177">
        <v>6114</v>
      </c>
      <c r="B1267" s="233" t="s">
        <v>1255</v>
      </c>
      <c r="C1267" s="176" t="s">
        <v>124</v>
      </c>
      <c r="D1267" s="176" t="s">
        <v>134</v>
      </c>
      <c r="E1267" s="177">
        <v>2.0777030000000002E-3</v>
      </c>
      <c r="F1267" s="107">
        <f>IF(C1267="MAT.",VLOOKUP(A1267,INSUMOS_AUX!A:F,6,0),0)</f>
        <v>0</v>
      </c>
      <c r="G1267" s="106">
        <f>IF(C1267="M.O.",VLOOKUP(A1267,INSUMOS_AUX!A:F,6,0),0)</f>
        <v>14.73</v>
      </c>
    </row>
    <row r="1268" spans="1:7">
      <c r="A1268" s="177">
        <v>6117</v>
      </c>
      <c r="B1268" s="233" t="s">
        <v>501</v>
      </c>
      <c r="C1268" s="176" t="s">
        <v>124</v>
      </c>
      <c r="D1268" s="176" t="s">
        <v>134</v>
      </c>
      <c r="E1268" s="177">
        <v>1.7074352000000001E-2</v>
      </c>
      <c r="F1268" s="107">
        <f>IF(C1268="MAT.",VLOOKUP(A1268,INSUMOS_AUX!A:F,6,0),0)</f>
        <v>0</v>
      </c>
      <c r="G1268" s="106">
        <f>IF(C1268="M.O.",VLOOKUP(A1268,INSUMOS_AUX!A:F,6,0),0)</f>
        <v>14.73</v>
      </c>
    </row>
    <row r="1269" spans="1:7" ht="21">
      <c r="A1269" s="177">
        <v>6189</v>
      </c>
      <c r="B1269" s="233" t="s">
        <v>1323</v>
      </c>
      <c r="C1269" s="176" t="s">
        <v>123</v>
      </c>
      <c r="D1269" s="176" t="s">
        <v>65</v>
      </c>
      <c r="E1269" s="177">
        <v>0.41811199999999998</v>
      </c>
      <c r="F1269" s="107">
        <f>IF(C1269="MAT.",VLOOKUP(A1269,INSUMOS_AUX!A:F,6,0),0)</f>
        <v>22.68</v>
      </c>
      <c r="G1269" s="106">
        <f>IF(C1269="M.O.",VLOOKUP(A1269,INSUMOS_AUX!A:F,6,0),0)</f>
        <v>0</v>
      </c>
    </row>
    <row r="1270" spans="1:7">
      <c r="A1270" s="182"/>
      <c r="B1270" s="230"/>
      <c r="C1270" s="183"/>
      <c r="D1270" s="183"/>
      <c r="E1270" s="183"/>
      <c r="F1270" s="183"/>
      <c r="G1270" s="183"/>
    </row>
    <row r="1271" spans="1:7" ht="21">
      <c r="A1271" s="179" t="s">
        <v>790</v>
      </c>
      <c r="B1271" s="232" t="s">
        <v>580</v>
      </c>
      <c r="C1271" s="180" t="s">
        <v>46</v>
      </c>
      <c r="D1271" s="180" t="s">
        <v>65</v>
      </c>
      <c r="E1271" s="181">
        <v>42.4</v>
      </c>
      <c r="F1271" s="181">
        <f t="shared" ref="F1271:G1271" si="82">SUMPRODUCT($E1272:$E1303,F1272:F1303)</f>
        <v>30.561267056399998</v>
      </c>
      <c r="G1271" s="181">
        <f t="shared" si="82"/>
        <v>9.9350152361999999</v>
      </c>
    </row>
    <row r="1272" spans="1:7" ht="31.5">
      <c r="A1272" s="177">
        <v>10535</v>
      </c>
      <c r="B1272" s="233" t="s">
        <v>132</v>
      </c>
      <c r="C1272" s="176" t="s">
        <v>123</v>
      </c>
      <c r="D1272" s="176" t="s">
        <v>23</v>
      </c>
      <c r="E1272" s="177">
        <v>3.8700000000000002E-6</v>
      </c>
      <c r="F1272" s="107">
        <f>IF(C1272="MAT.",VLOOKUP(A1272,INSUMOS_AUX!A:F,6,0),0)</f>
        <v>4699.5</v>
      </c>
      <c r="G1272" s="106">
        <f>IF(C1272="M.O.",VLOOKUP(A1272,INSUMOS_AUX!A:F,6,0),0)</f>
        <v>0</v>
      </c>
    </row>
    <row r="1273" spans="1:7">
      <c r="A1273" s="177">
        <v>1213</v>
      </c>
      <c r="B1273" s="233" t="s">
        <v>133</v>
      </c>
      <c r="C1273" s="176" t="s">
        <v>124</v>
      </c>
      <c r="D1273" s="176" t="s">
        <v>134</v>
      </c>
      <c r="E1273" s="177">
        <v>6.0886615999999998E-2</v>
      </c>
      <c r="F1273" s="107">
        <f>IF(C1273="MAT.",VLOOKUP(A1273,INSUMOS_AUX!A:F,6,0),0)</f>
        <v>0</v>
      </c>
      <c r="G1273" s="106">
        <f>IF(C1273="M.O.",VLOOKUP(A1273,INSUMOS_AUX!A:F,6,0),0)</f>
        <v>22.48</v>
      </c>
    </row>
    <row r="1274" spans="1:7">
      <c r="A1274" s="177">
        <v>1379</v>
      </c>
      <c r="B1274" s="233" t="s">
        <v>135</v>
      </c>
      <c r="C1274" s="176" t="s">
        <v>123</v>
      </c>
      <c r="D1274" s="176" t="s">
        <v>63</v>
      </c>
      <c r="E1274" s="177">
        <v>6.7825316999999998</v>
      </c>
      <c r="F1274" s="107">
        <f>IF(C1274="MAT.",VLOOKUP(A1274,INSUMOS_AUX!A:F,6,0),0)</f>
        <v>0.72</v>
      </c>
      <c r="G1274" s="106">
        <f>IF(C1274="M.O.",VLOOKUP(A1274,INSUMOS_AUX!A:F,6,0),0)</f>
        <v>0</v>
      </c>
    </row>
    <row r="1275" spans="1:7" ht="21">
      <c r="A1275" s="177">
        <v>14618</v>
      </c>
      <c r="B1275" s="233" t="s">
        <v>353</v>
      </c>
      <c r="C1275" s="176" t="s">
        <v>123</v>
      </c>
      <c r="D1275" s="176" t="s">
        <v>23</v>
      </c>
      <c r="E1275" s="177">
        <v>2.0600000000000002E-6</v>
      </c>
      <c r="F1275" s="107">
        <f>IF(C1275="MAT.",VLOOKUP(A1275,INSUMOS_AUX!A:F,6,0),0)</f>
        <v>1313.62</v>
      </c>
      <c r="G1275" s="106">
        <f>IF(C1275="M.O.",VLOOKUP(A1275,INSUMOS_AUX!A:F,6,0),0)</f>
        <v>0</v>
      </c>
    </row>
    <row r="1276" spans="1:7" ht="21">
      <c r="A1276" s="177">
        <v>2692</v>
      </c>
      <c r="B1276" s="233" t="s">
        <v>1242</v>
      </c>
      <c r="C1276" s="176" t="s">
        <v>123</v>
      </c>
      <c r="D1276" s="176" t="s">
        <v>168</v>
      </c>
      <c r="E1276" s="177">
        <v>8.0000000000000002E-3</v>
      </c>
      <c r="F1276" s="107">
        <f>IF(C1276="MAT.",VLOOKUP(A1276,INSUMOS_AUX!A:F,6,0),0)</f>
        <v>7.15</v>
      </c>
      <c r="G1276" s="106">
        <f>IF(C1276="M.O.",VLOOKUP(A1276,INSUMOS_AUX!A:F,6,0),0)</f>
        <v>0</v>
      </c>
    </row>
    <row r="1277" spans="1:7">
      <c r="A1277" s="177">
        <v>2705</v>
      </c>
      <c r="B1277" s="233" t="s">
        <v>136</v>
      </c>
      <c r="C1277" s="176" t="s">
        <v>123</v>
      </c>
      <c r="D1277" s="176" t="s">
        <v>137</v>
      </c>
      <c r="E1277" s="177">
        <v>2.7468034999999998E-2</v>
      </c>
      <c r="F1277" s="107">
        <f>IF(C1277="MAT.",VLOOKUP(A1277,INSUMOS_AUX!A:F,6,0),0)</f>
        <v>0.92</v>
      </c>
      <c r="G1277" s="106">
        <f>IF(C1277="M.O.",VLOOKUP(A1277,INSUMOS_AUX!A:F,6,0),0)</f>
        <v>0</v>
      </c>
    </row>
    <row r="1278" spans="1:7">
      <c r="A1278" s="177">
        <v>33</v>
      </c>
      <c r="B1278" s="233" t="s">
        <v>1256</v>
      </c>
      <c r="C1278" s="176" t="s">
        <v>123</v>
      </c>
      <c r="D1278" s="176" t="s">
        <v>63</v>
      </c>
      <c r="E1278" s="177">
        <v>0.87690000000000001</v>
      </c>
      <c r="F1278" s="107">
        <f>IF(C1278="MAT.",VLOOKUP(A1278,INSUMOS_AUX!A:F,6,0),0)</f>
        <v>8.7200000000000006</v>
      </c>
      <c r="G1278" s="106">
        <f>IF(C1278="M.O.",VLOOKUP(A1278,INSUMOS_AUX!A:F,6,0),0)</f>
        <v>0</v>
      </c>
    </row>
    <row r="1279" spans="1:7" ht="21">
      <c r="A1279" s="177">
        <v>370</v>
      </c>
      <c r="B1279" s="233" t="s">
        <v>138</v>
      </c>
      <c r="C1279" s="176" t="s">
        <v>123</v>
      </c>
      <c r="D1279" s="176" t="s">
        <v>58</v>
      </c>
      <c r="E1279" s="177">
        <v>1.5871799999999998E-2</v>
      </c>
      <c r="F1279" s="107">
        <f>IF(C1279="MAT.",VLOOKUP(A1279,INSUMOS_AUX!A:F,6,0),0)</f>
        <v>150</v>
      </c>
      <c r="G1279" s="106">
        <f>IF(C1279="M.O.",VLOOKUP(A1279,INSUMOS_AUX!A:F,6,0),0)</f>
        <v>0</v>
      </c>
    </row>
    <row r="1280" spans="1:7" ht="21">
      <c r="A1280" s="177">
        <v>37370</v>
      </c>
      <c r="B1280" s="233" t="s">
        <v>494</v>
      </c>
      <c r="C1280" s="176" t="s">
        <v>123</v>
      </c>
      <c r="D1280" s="176" t="s">
        <v>134</v>
      </c>
      <c r="E1280" s="177">
        <v>0.5168239</v>
      </c>
      <c r="F1280" s="107">
        <f>IF(C1280="MAT.",VLOOKUP(A1280,INSUMOS_AUX!A:F,6,0),0)</f>
        <v>3.32</v>
      </c>
      <c r="G1280" s="106">
        <f>IF(C1280="M.O.",VLOOKUP(A1280,INSUMOS_AUX!A:F,6,0),0)</f>
        <v>0</v>
      </c>
    </row>
    <row r="1281" spans="1:7" ht="21">
      <c r="A1281" s="177">
        <v>37371</v>
      </c>
      <c r="B1281" s="233" t="s">
        <v>495</v>
      </c>
      <c r="C1281" s="176" t="s">
        <v>123</v>
      </c>
      <c r="D1281" s="176" t="s">
        <v>134</v>
      </c>
      <c r="E1281" s="177">
        <v>0.5168239</v>
      </c>
      <c r="F1281" s="107">
        <f>IF(C1281="MAT.",VLOOKUP(A1281,INSUMOS_AUX!A:F,6,0),0)</f>
        <v>0.59</v>
      </c>
      <c r="G1281" s="106">
        <f>IF(C1281="M.O.",VLOOKUP(A1281,INSUMOS_AUX!A:F,6,0),0)</f>
        <v>0</v>
      </c>
    </row>
    <row r="1282" spans="1:7" ht="21">
      <c r="A1282" s="177">
        <v>37372</v>
      </c>
      <c r="B1282" s="233" t="s">
        <v>496</v>
      </c>
      <c r="C1282" s="176" t="s">
        <v>123</v>
      </c>
      <c r="D1282" s="176" t="s">
        <v>134</v>
      </c>
      <c r="E1282" s="177">
        <v>0.5168239</v>
      </c>
      <c r="F1282" s="107">
        <f>IF(C1282="MAT.",VLOOKUP(A1282,INSUMOS_AUX!A:F,6,0),0)</f>
        <v>1.43</v>
      </c>
      <c r="G1282" s="106">
        <f>IF(C1282="M.O.",VLOOKUP(A1282,INSUMOS_AUX!A:F,6,0),0)</f>
        <v>0</v>
      </c>
    </row>
    <row r="1283" spans="1:7" ht="21">
      <c r="A1283" s="177">
        <v>37373</v>
      </c>
      <c r="B1283" s="233" t="s">
        <v>497</v>
      </c>
      <c r="C1283" s="176" t="s">
        <v>123</v>
      </c>
      <c r="D1283" s="176" t="s">
        <v>134</v>
      </c>
      <c r="E1283" s="177">
        <v>0.5168239</v>
      </c>
      <c r="F1283" s="107">
        <f>IF(C1283="MAT.",VLOOKUP(A1283,INSUMOS_AUX!A:F,6,0),0)</f>
        <v>0.08</v>
      </c>
      <c r="G1283" s="106">
        <f>IF(C1283="M.O.",VLOOKUP(A1283,INSUMOS_AUX!A:F,6,0),0)</f>
        <v>0</v>
      </c>
    </row>
    <row r="1284" spans="1:7">
      <c r="A1284" s="177">
        <v>37666</v>
      </c>
      <c r="B1284" s="233" t="s">
        <v>139</v>
      </c>
      <c r="C1284" s="176" t="s">
        <v>124</v>
      </c>
      <c r="D1284" s="176" t="s">
        <v>134</v>
      </c>
      <c r="E1284" s="177">
        <v>3.3976619E-2</v>
      </c>
      <c r="F1284" s="107">
        <f>IF(C1284="MAT.",VLOOKUP(A1284,INSUMOS_AUX!A:F,6,0),0)</f>
        <v>0</v>
      </c>
      <c r="G1284" s="106">
        <f>IF(C1284="M.O.",VLOOKUP(A1284,INSUMOS_AUX!A:F,6,0),0)</f>
        <v>13.19</v>
      </c>
    </row>
    <row r="1285" spans="1:7">
      <c r="A1285" s="177">
        <v>378</v>
      </c>
      <c r="B1285" s="233" t="s">
        <v>1252</v>
      </c>
      <c r="C1285" s="176" t="s">
        <v>124</v>
      </c>
      <c r="D1285" s="176" t="s">
        <v>134</v>
      </c>
      <c r="E1285" s="177">
        <v>1.2945689E-2</v>
      </c>
      <c r="F1285" s="107">
        <f>IF(C1285="MAT.",VLOOKUP(A1285,INSUMOS_AUX!A:F,6,0),0)</f>
        <v>0</v>
      </c>
      <c r="G1285" s="106">
        <f>IF(C1285="M.O.",VLOOKUP(A1285,INSUMOS_AUX!A:F,6,0),0)</f>
        <v>22.48</v>
      </c>
    </row>
    <row r="1286" spans="1:7" ht="31.5">
      <c r="A1286" s="177">
        <v>39017</v>
      </c>
      <c r="B1286" s="233" t="s">
        <v>1253</v>
      </c>
      <c r="C1286" s="176" t="s">
        <v>123</v>
      </c>
      <c r="D1286" s="176" t="s">
        <v>23</v>
      </c>
      <c r="E1286" s="177">
        <v>6</v>
      </c>
      <c r="F1286" s="107">
        <f>IF(C1286="MAT.",VLOOKUP(A1286,INSUMOS_AUX!A:F,6,0),0)</f>
        <v>0.22</v>
      </c>
      <c r="G1286" s="106">
        <f>IF(C1286="M.O.",VLOOKUP(A1286,INSUMOS_AUX!A:F,6,0),0)</f>
        <v>0</v>
      </c>
    </row>
    <row r="1287" spans="1:7">
      <c r="A1287" s="177">
        <v>4230</v>
      </c>
      <c r="B1287" s="233" t="s">
        <v>502</v>
      </c>
      <c r="C1287" s="176" t="s">
        <v>124</v>
      </c>
      <c r="D1287" s="176" t="s">
        <v>134</v>
      </c>
      <c r="E1287" s="177">
        <v>2.1525571E-2</v>
      </c>
      <c r="F1287" s="107">
        <f>IF(C1287="MAT.",VLOOKUP(A1287,INSUMOS_AUX!A:F,6,0),0)</f>
        <v>0</v>
      </c>
      <c r="G1287" s="106">
        <f>IF(C1287="M.O.",VLOOKUP(A1287,INSUMOS_AUX!A:F,6,0),0)</f>
        <v>16.149999999999999</v>
      </c>
    </row>
    <row r="1288" spans="1:7" ht="21">
      <c r="A1288" s="177">
        <v>43459</v>
      </c>
      <c r="B1288" s="233" t="s">
        <v>140</v>
      </c>
      <c r="C1288" s="176" t="s">
        <v>123</v>
      </c>
      <c r="D1288" s="176" t="s">
        <v>134</v>
      </c>
      <c r="E1288" s="177">
        <v>7.3796E-2</v>
      </c>
      <c r="F1288" s="107">
        <f>IF(C1288="MAT.",VLOOKUP(A1288,INSUMOS_AUX!A:F,6,0),0)</f>
        <v>0.44</v>
      </c>
      <c r="G1288" s="106">
        <f>IF(C1288="M.O.",VLOOKUP(A1288,INSUMOS_AUX!A:F,6,0),0)</f>
        <v>0</v>
      </c>
    </row>
    <row r="1289" spans="1:7" ht="21">
      <c r="A1289" s="177">
        <v>43464</v>
      </c>
      <c r="B1289" s="233" t="s">
        <v>141</v>
      </c>
      <c r="C1289" s="176" t="s">
        <v>123</v>
      </c>
      <c r="D1289" s="176" t="s">
        <v>134</v>
      </c>
      <c r="E1289" s="177">
        <v>5.49766E-2</v>
      </c>
      <c r="F1289" s="107">
        <f>IF(C1289="MAT.",VLOOKUP(A1289,INSUMOS_AUX!A:F,6,0),0)</f>
        <v>0.01</v>
      </c>
      <c r="G1289" s="106">
        <f>IF(C1289="M.O.",VLOOKUP(A1289,INSUMOS_AUX!A:F,6,0),0)</f>
        <v>0</v>
      </c>
    </row>
    <row r="1290" spans="1:7" ht="21">
      <c r="A1290" s="177">
        <v>43465</v>
      </c>
      <c r="B1290" s="233" t="s">
        <v>151</v>
      </c>
      <c r="C1290" s="176" t="s">
        <v>123</v>
      </c>
      <c r="D1290" s="176" t="s">
        <v>134</v>
      </c>
      <c r="E1290" s="177">
        <v>0.227852</v>
      </c>
      <c r="F1290" s="107">
        <f>IF(C1290="MAT.",VLOOKUP(A1290,INSUMOS_AUX!A:F,6,0),0)</f>
        <v>0.78</v>
      </c>
      <c r="G1290" s="106">
        <f>IF(C1290="M.O.",VLOOKUP(A1290,INSUMOS_AUX!A:F,6,0),0)</f>
        <v>0</v>
      </c>
    </row>
    <row r="1291" spans="1:7" ht="21">
      <c r="A1291" s="177">
        <v>43467</v>
      </c>
      <c r="B1291" s="233" t="s">
        <v>142</v>
      </c>
      <c r="C1291" s="176" t="s">
        <v>123</v>
      </c>
      <c r="D1291" s="176" t="s">
        <v>134</v>
      </c>
      <c r="E1291" s="177">
        <v>0.16019929999999999</v>
      </c>
      <c r="F1291" s="107">
        <f>IF(C1291="MAT.",VLOOKUP(A1291,INSUMOS_AUX!A:F,6,0),0)</f>
        <v>0.61</v>
      </c>
      <c r="G1291" s="106">
        <f>IF(C1291="M.O.",VLOOKUP(A1291,INSUMOS_AUX!A:F,6,0),0)</f>
        <v>0</v>
      </c>
    </row>
    <row r="1292" spans="1:7" ht="21">
      <c r="A1292" s="177">
        <v>43483</v>
      </c>
      <c r="B1292" s="233" t="s">
        <v>143</v>
      </c>
      <c r="C1292" s="176" t="s">
        <v>123</v>
      </c>
      <c r="D1292" s="176" t="s">
        <v>134</v>
      </c>
      <c r="E1292" s="177">
        <v>7.3796E-2</v>
      </c>
      <c r="F1292" s="107">
        <f>IF(C1292="MAT.",VLOOKUP(A1292,INSUMOS_AUX!A:F,6,0),0)</f>
        <v>1.43</v>
      </c>
      <c r="G1292" s="106">
        <f>IF(C1292="M.O.",VLOOKUP(A1292,INSUMOS_AUX!A:F,6,0),0)</f>
        <v>0</v>
      </c>
    </row>
    <row r="1293" spans="1:7" ht="21">
      <c r="A1293" s="177">
        <v>43488</v>
      </c>
      <c r="B1293" s="233" t="s">
        <v>144</v>
      </c>
      <c r="C1293" s="176" t="s">
        <v>123</v>
      </c>
      <c r="D1293" s="176" t="s">
        <v>134</v>
      </c>
      <c r="E1293" s="177">
        <v>5.49766E-2</v>
      </c>
      <c r="F1293" s="107">
        <f>IF(C1293="MAT.",VLOOKUP(A1293,INSUMOS_AUX!A:F,6,0),0)</f>
        <v>0.89</v>
      </c>
      <c r="G1293" s="106">
        <f>IF(C1293="M.O.",VLOOKUP(A1293,INSUMOS_AUX!A:F,6,0),0)</f>
        <v>0</v>
      </c>
    </row>
    <row r="1294" spans="1:7" ht="21">
      <c r="A1294" s="177">
        <v>43489</v>
      </c>
      <c r="B1294" s="233" t="s">
        <v>152</v>
      </c>
      <c r="C1294" s="176" t="s">
        <v>123</v>
      </c>
      <c r="D1294" s="176" t="s">
        <v>134</v>
      </c>
      <c r="E1294" s="177">
        <v>0.227852</v>
      </c>
      <c r="F1294" s="107">
        <f>IF(C1294="MAT.",VLOOKUP(A1294,INSUMOS_AUX!A:F,6,0),0)</f>
        <v>1.31</v>
      </c>
      <c r="G1294" s="106">
        <f>IF(C1294="M.O.",VLOOKUP(A1294,INSUMOS_AUX!A:F,6,0),0)</f>
        <v>0</v>
      </c>
    </row>
    <row r="1295" spans="1:7" ht="21">
      <c r="A1295" s="177">
        <v>43491</v>
      </c>
      <c r="B1295" s="233" t="s">
        <v>145</v>
      </c>
      <c r="C1295" s="176" t="s">
        <v>123</v>
      </c>
      <c r="D1295" s="176" t="s">
        <v>134</v>
      </c>
      <c r="E1295" s="177">
        <v>0.16019929999999999</v>
      </c>
      <c r="F1295" s="107">
        <f>IF(C1295="MAT.",VLOOKUP(A1295,INSUMOS_AUX!A:F,6,0),0)</f>
        <v>1.39</v>
      </c>
      <c r="G1295" s="106">
        <f>IF(C1295="M.O.",VLOOKUP(A1295,INSUMOS_AUX!A:F,6,0),0)</f>
        <v>0</v>
      </c>
    </row>
    <row r="1296" spans="1:7" ht="21">
      <c r="A1296" s="177">
        <v>4517</v>
      </c>
      <c r="B1296" s="233" t="s">
        <v>1244</v>
      </c>
      <c r="C1296" s="176" t="s">
        <v>123</v>
      </c>
      <c r="D1296" s="176" t="s">
        <v>65</v>
      </c>
      <c r="E1296" s="177">
        <v>0.321328</v>
      </c>
      <c r="F1296" s="107">
        <f>IF(C1296="MAT.",VLOOKUP(A1296,INSUMOS_AUX!A:F,6,0),0)</f>
        <v>3.58</v>
      </c>
      <c r="G1296" s="106">
        <f>IF(C1296="M.O.",VLOOKUP(A1296,INSUMOS_AUX!A:F,6,0),0)</f>
        <v>0</v>
      </c>
    </row>
    <row r="1297" spans="1:7" ht="21">
      <c r="A1297" s="177">
        <v>4721</v>
      </c>
      <c r="B1297" s="233" t="s">
        <v>147</v>
      </c>
      <c r="C1297" s="176" t="s">
        <v>123</v>
      </c>
      <c r="D1297" s="176" t="s">
        <v>58</v>
      </c>
      <c r="E1297" s="177">
        <v>1.23312E-2</v>
      </c>
      <c r="F1297" s="107">
        <f>IF(C1297="MAT.",VLOOKUP(A1297,INSUMOS_AUX!A:F,6,0),0)</f>
        <v>115.7</v>
      </c>
      <c r="G1297" s="106">
        <f>IF(C1297="M.O.",VLOOKUP(A1297,INSUMOS_AUX!A:F,6,0),0)</f>
        <v>0</v>
      </c>
    </row>
    <row r="1298" spans="1:7">
      <c r="A1298" s="177">
        <v>4750</v>
      </c>
      <c r="B1298" s="233" t="s">
        <v>153</v>
      </c>
      <c r="C1298" s="176" t="s">
        <v>124</v>
      </c>
      <c r="D1298" s="176" t="s">
        <v>134</v>
      </c>
      <c r="E1298" s="177">
        <v>0.2175156</v>
      </c>
      <c r="F1298" s="107">
        <f>IF(C1298="MAT.",VLOOKUP(A1298,INSUMOS_AUX!A:F,6,0),0)</f>
        <v>0</v>
      </c>
      <c r="G1298" s="106">
        <f>IF(C1298="M.O.",VLOOKUP(A1298,INSUMOS_AUX!A:F,6,0),0)</f>
        <v>22.48</v>
      </c>
    </row>
    <row r="1299" spans="1:7">
      <c r="A1299" s="177">
        <v>5068</v>
      </c>
      <c r="B1299" s="233" t="s">
        <v>1207</v>
      </c>
      <c r="C1299" s="176" t="s">
        <v>123</v>
      </c>
      <c r="D1299" s="176" t="s">
        <v>63</v>
      </c>
      <c r="E1299" s="177">
        <v>9.7280000000000005E-3</v>
      </c>
      <c r="F1299" s="107">
        <f>IF(C1299="MAT.",VLOOKUP(A1299,INSUMOS_AUX!A:F,6,0),0)</f>
        <v>20.34</v>
      </c>
      <c r="G1299" s="106">
        <f>IF(C1299="M.O.",VLOOKUP(A1299,INSUMOS_AUX!A:F,6,0),0)</f>
        <v>0</v>
      </c>
    </row>
    <row r="1300" spans="1:7">
      <c r="A1300" s="177">
        <v>6111</v>
      </c>
      <c r="B1300" s="233" t="s">
        <v>498</v>
      </c>
      <c r="C1300" s="176" t="s">
        <v>124</v>
      </c>
      <c r="D1300" s="176" t="s">
        <v>134</v>
      </c>
      <c r="E1300" s="177">
        <v>0.16359552499999999</v>
      </c>
      <c r="F1300" s="107">
        <f>IF(C1300="MAT.",VLOOKUP(A1300,INSUMOS_AUX!A:F,6,0),0)</f>
        <v>0</v>
      </c>
      <c r="G1300" s="106">
        <f>IF(C1300="M.O.",VLOOKUP(A1300,INSUMOS_AUX!A:F,6,0),0)</f>
        <v>14.4</v>
      </c>
    </row>
    <row r="1301" spans="1:7">
      <c r="A1301" s="177">
        <v>6114</v>
      </c>
      <c r="B1301" s="233" t="s">
        <v>1255</v>
      </c>
      <c r="C1301" s="176" t="s">
        <v>124</v>
      </c>
      <c r="D1301" s="176" t="s">
        <v>134</v>
      </c>
      <c r="E1301" s="177">
        <v>2.0777030000000002E-3</v>
      </c>
      <c r="F1301" s="107">
        <f>IF(C1301="MAT.",VLOOKUP(A1301,INSUMOS_AUX!A:F,6,0),0)</f>
        <v>0</v>
      </c>
      <c r="G1301" s="106">
        <f>IF(C1301="M.O.",VLOOKUP(A1301,INSUMOS_AUX!A:F,6,0),0)</f>
        <v>14.73</v>
      </c>
    </row>
    <row r="1302" spans="1:7">
      <c r="A1302" s="177">
        <v>6117</v>
      </c>
      <c r="B1302" s="233" t="s">
        <v>501</v>
      </c>
      <c r="C1302" s="176" t="s">
        <v>124</v>
      </c>
      <c r="D1302" s="176" t="s">
        <v>134</v>
      </c>
      <c r="E1302" s="177">
        <v>1.3804795E-2</v>
      </c>
      <c r="F1302" s="107">
        <f>IF(C1302="MAT.",VLOOKUP(A1302,INSUMOS_AUX!A:F,6,0),0)</f>
        <v>0</v>
      </c>
      <c r="G1302" s="106">
        <f>IF(C1302="M.O.",VLOOKUP(A1302,INSUMOS_AUX!A:F,6,0),0)</f>
        <v>14.73</v>
      </c>
    </row>
    <row r="1303" spans="1:7" ht="21">
      <c r="A1303" s="177">
        <v>6189</v>
      </c>
      <c r="B1303" s="233" t="s">
        <v>1323</v>
      </c>
      <c r="C1303" s="176" t="s">
        <v>123</v>
      </c>
      <c r="D1303" s="176" t="s">
        <v>65</v>
      </c>
      <c r="E1303" s="177">
        <v>0.33804800000000002</v>
      </c>
      <c r="F1303" s="107">
        <f>IF(C1303="MAT.",VLOOKUP(A1303,INSUMOS_AUX!A:F,6,0),0)</f>
        <v>22.68</v>
      </c>
      <c r="G1303" s="106">
        <f>IF(C1303="M.O.",VLOOKUP(A1303,INSUMOS_AUX!A:F,6,0),0)</f>
        <v>0</v>
      </c>
    </row>
    <row r="1304" spans="1:7">
      <c r="A1304" s="182"/>
      <c r="B1304" s="230"/>
      <c r="C1304" s="183"/>
      <c r="D1304" s="183"/>
      <c r="E1304" s="183"/>
      <c r="F1304" s="183"/>
      <c r="G1304" s="183"/>
    </row>
    <row r="1305" spans="1:7">
      <c r="A1305" s="179" t="s">
        <v>791</v>
      </c>
      <c r="B1305" s="232" t="s">
        <v>792</v>
      </c>
      <c r="C1305" s="180" t="s">
        <v>46</v>
      </c>
      <c r="D1305" s="180" t="s">
        <v>65</v>
      </c>
      <c r="E1305" s="181">
        <v>128.4</v>
      </c>
      <c r="F1305" s="181">
        <f t="shared" ref="F1305:G1305" si="83">SUMPRODUCT($E1306:$E1326,F1306:F1326)</f>
        <v>2.5179589279800001</v>
      </c>
      <c r="G1305" s="181">
        <f t="shared" si="83"/>
        <v>2.60515344534</v>
      </c>
    </row>
    <row r="1306" spans="1:7" ht="31.5">
      <c r="A1306" s="177">
        <v>10535</v>
      </c>
      <c r="B1306" s="233" t="s">
        <v>132</v>
      </c>
      <c r="C1306" s="176" t="s">
        <v>123</v>
      </c>
      <c r="D1306" s="176" t="s">
        <v>23</v>
      </c>
      <c r="E1306" s="177">
        <v>9.4099999999999997E-7</v>
      </c>
      <c r="F1306" s="107">
        <f>IF(C1306="MAT.",VLOOKUP(A1306,INSUMOS_AUX!A:F,6,0),0)</f>
        <v>4699.5</v>
      </c>
      <c r="G1306" s="106">
        <f>IF(C1306="M.O.",VLOOKUP(A1306,INSUMOS_AUX!A:F,6,0),0)</f>
        <v>0</v>
      </c>
    </row>
    <row r="1307" spans="1:7">
      <c r="A1307" s="177">
        <v>1106</v>
      </c>
      <c r="B1307" s="233" t="s">
        <v>1303</v>
      </c>
      <c r="C1307" s="176" t="s">
        <v>123</v>
      </c>
      <c r="D1307" s="176" t="s">
        <v>63</v>
      </c>
      <c r="E1307" s="177">
        <v>0.38258474999999997</v>
      </c>
      <c r="F1307" s="107">
        <f>IF(C1307="MAT.",VLOOKUP(A1307,INSUMOS_AUX!A:F,6,0),0)</f>
        <v>1.4</v>
      </c>
      <c r="G1307" s="106">
        <f>IF(C1307="M.O.",VLOOKUP(A1307,INSUMOS_AUX!A:F,6,0),0)</f>
        <v>0</v>
      </c>
    </row>
    <row r="1308" spans="1:7">
      <c r="A1308" s="177">
        <v>12872</v>
      </c>
      <c r="B1308" s="233" t="s">
        <v>1324</v>
      </c>
      <c r="C1308" s="176" t="s">
        <v>124</v>
      </c>
      <c r="D1308" s="176" t="s">
        <v>134</v>
      </c>
      <c r="E1308" s="177">
        <v>4.5923916000000002E-2</v>
      </c>
      <c r="F1308" s="107">
        <f>IF(C1308="MAT.",VLOOKUP(A1308,INSUMOS_AUX!A:F,6,0),0)</f>
        <v>0</v>
      </c>
      <c r="G1308" s="106">
        <f>IF(C1308="M.O.",VLOOKUP(A1308,INSUMOS_AUX!A:F,6,0),0)</f>
        <v>20.350000000000001</v>
      </c>
    </row>
    <row r="1309" spans="1:7">
      <c r="A1309" s="177">
        <v>1379</v>
      </c>
      <c r="B1309" s="233" t="s">
        <v>135</v>
      </c>
      <c r="C1309" s="176" t="s">
        <v>123</v>
      </c>
      <c r="D1309" s="176" t="s">
        <v>63</v>
      </c>
      <c r="E1309" s="177">
        <v>0.43040234999999999</v>
      </c>
      <c r="F1309" s="107">
        <f>IF(C1309="MAT.",VLOOKUP(A1309,INSUMOS_AUX!A:F,6,0),0)</f>
        <v>0.72</v>
      </c>
      <c r="G1309" s="106">
        <f>IF(C1309="M.O.",VLOOKUP(A1309,INSUMOS_AUX!A:F,6,0),0)</f>
        <v>0</v>
      </c>
    </row>
    <row r="1310" spans="1:7">
      <c r="A1310" s="177">
        <v>2705</v>
      </c>
      <c r="B1310" s="233" t="s">
        <v>136</v>
      </c>
      <c r="C1310" s="176" t="s">
        <v>123</v>
      </c>
      <c r="D1310" s="176" t="s">
        <v>137</v>
      </c>
      <c r="E1310" s="177">
        <v>2.8842189999999999E-3</v>
      </c>
      <c r="F1310" s="107">
        <f>IF(C1310="MAT.",VLOOKUP(A1310,INSUMOS_AUX!A:F,6,0),0)</f>
        <v>0.92</v>
      </c>
      <c r="G1310" s="106">
        <f>IF(C1310="M.O.",VLOOKUP(A1310,INSUMOS_AUX!A:F,6,0),0)</f>
        <v>0</v>
      </c>
    </row>
    <row r="1311" spans="1:7" ht="21">
      <c r="A1311" s="177">
        <v>370</v>
      </c>
      <c r="B1311" s="233" t="s">
        <v>138</v>
      </c>
      <c r="C1311" s="176" t="s">
        <v>123</v>
      </c>
      <c r="D1311" s="176" t="s">
        <v>58</v>
      </c>
      <c r="E1311" s="177">
        <v>2.5490999999999999E-3</v>
      </c>
      <c r="F1311" s="107">
        <f>IF(C1311="MAT.",VLOOKUP(A1311,INSUMOS_AUX!A:F,6,0),0)</f>
        <v>150</v>
      </c>
      <c r="G1311" s="106">
        <f>IF(C1311="M.O.",VLOOKUP(A1311,INSUMOS_AUX!A:F,6,0),0)</f>
        <v>0</v>
      </c>
    </row>
    <row r="1312" spans="1:7" ht="21">
      <c r="A1312" s="177">
        <v>37370</v>
      </c>
      <c r="B1312" s="233" t="s">
        <v>494</v>
      </c>
      <c r="C1312" s="176" t="s">
        <v>123</v>
      </c>
      <c r="D1312" s="176" t="s">
        <v>134</v>
      </c>
      <c r="E1312" s="177">
        <v>0.14273875</v>
      </c>
      <c r="F1312" s="107">
        <f>IF(C1312="MAT.",VLOOKUP(A1312,INSUMOS_AUX!A:F,6,0),0)</f>
        <v>3.32</v>
      </c>
      <c r="G1312" s="106">
        <f>IF(C1312="M.O.",VLOOKUP(A1312,INSUMOS_AUX!A:F,6,0),0)</f>
        <v>0</v>
      </c>
    </row>
    <row r="1313" spans="1:7" ht="21">
      <c r="A1313" s="177">
        <v>37371</v>
      </c>
      <c r="B1313" s="233" t="s">
        <v>495</v>
      </c>
      <c r="C1313" s="176" t="s">
        <v>123</v>
      </c>
      <c r="D1313" s="176" t="s">
        <v>134</v>
      </c>
      <c r="E1313" s="177">
        <v>0.14273875</v>
      </c>
      <c r="F1313" s="107">
        <f>IF(C1313="MAT.",VLOOKUP(A1313,INSUMOS_AUX!A:F,6,0),0)</f>
        <v>0.59</v>
      </c>
      <c r="G1313" s="106">
        <f>IF(C1313="M.O.",VLOOKUP(A1313,INSUMOS_AUX!A:F,6,0),0)</f>
        <v>0</v>
      </c>
    </row>
    <row r="1314" spans="1:7" ht="21">
      <c r="A1314" s="177">
        <v>37372</v>
      </c>
      <c r="B1314" s="233" t="s">
        <v>496</v>
      </c>
      <c r="C1314" s="176" t="s">
        <v>123</v>
      </c>
      <c r="D1314" s="176" t="s">
        <v>134</v>
      </c>
      <c r="E1314" s="177">
        <v>0.14273875</v>
      </c>
      <c r="F1314" s="107">
        <f>IF(C1314="MAT.",VLOOKUP(A1314,INSUMOS_AUX!A:F,6,0),0)</f>
        <v>1.43</v>
      </c>
      <c r="G1314" s="106">
        <f>IF(C1314="M.O.",VLOOKUP(A1314,INSUMOS_AUX!A:F,6,0),0)</f>
        <v>0</v>
      </c>
    </row>
    <row r="1315" spans="1:7" ht="21">
      <c r="A1315" s="177">
        <v>37373</v>
      </c>
      <c r="B1315" s="233" t="s">
        <v>497</v>
      </c>
      <c r="C1315" s="176" t="s">
        <v>123</v>
      </c>
      <c r="D1315" s="176" t="s">
        <v>134</v>
      </c>
      <c r="E1315" s="177">
        <v>0.14273875</v>
      </c>
      <c r="F1315" s="107">
        <f>IF(C1315="MAT.",VLOOKUP(A1315,INSUMOS_AUX!A:F,6,0),0)</f>
        <v>0.08</v>
      </c>
      <c r="G1315" s="106">
        <f>IF(C1315="M.O.",VLOOKUP(A1315,INSUMOS_AUX!A:F,6,0),0)</f>
        <v>0</v>
      </c>
    </row>
    <row r="1316" spans="1:7" ht="21">
      <c r="A1316" s="177">
        <v>37411</v>
      </c>
      <c r="B1316" s="233" t="s">
        <v>1325</v>
      </c>
      <c r="C1316" s="176" t="s">
        <v>123</v>
      </c>
      <c r="D1316" s="176" t="s">
        <v>53</v>
      </c>
      <c r="E1316" s="177">
        <v>1.18575E-2</v>
      </c>
      <c r="F1316" s="107">
        <f>IF(C1316="MAT.",VLOOKUP(A1316,INSUMOS_AUX!A:F,6,0),0)</f>
        <v>15.83</v>
      </c>
      <c r="G1316" s="106">
        <f>IF(C1316="M.O.",VLOOKUP(A1316,INSUMOS_AUX!A:F,6,0),0)</f>
        <v>0</v>
      </c>
    </row>
    <row r="1317" spans="1:7">
      <c r="A1317" s="177">
        <v>37666</v>
      </c>
      <c r="B1317" s="233" t="s">
        <v>139</v>
      </c>
      <c r="C1317" s="176" t="s">
        <v>124</v>
      </c>
      <c r="D1317" s="176" t="s">
        <v>134</v>
      </c>
      <c r="E1317" s="177">
        <v>9.9709259999999997E-3</v>
      </c>
      <c r="F1317" s="107">
        <f>IF(C1317="MAT.",VLOOKUP(A1317,INSUMOS_AUX!A:F,6,0),0)</f>
        <v>0</v>
      </c>
      <c r="G1317" s="106">
        <f>IF(C1317="M.O.",VLOOKUP(A1317,INSUMOS_AUX!A:F,6,0),0)</f>
        <v>13.19</v>
      </c>
    </row>
    <row r="1318" spans="1:7" ht="21">
      <c r="A1318" s="177">
        <v>43464</v>
      </c>
      <c r="B1318" s="233" t="s">
        <v>141</v>
      </c>
      <c r="C1318" s="176" t="s">
        <v>123</v>
      </c>
      <c r="D1318" s="176" t="s">
        <v>134</v>
      </c>
      <c r="E1318" s="177">
        <v>9.88875E-3</v>
      </c>
      <c r="F1318" s="107">
        <f>IF(C1318="MAT.",VLOOKUP(A1318,INSUMOS_AUX!A:F,6,0),0)</f>
        <v>0.01</v>
      </c>
      <c r="G1318" s="106">
        <f>IF(C1318="M.O.",VLOOKUP(A1318,INSUMOS_AUX!A:F,6,0),0)</f>
        <v>0</v>
      </c>
    </row>
    <row r="1319" spans="1:7" ht="21">
      <c r="A1319" s="177">
        <v>43465</v>
      </c>
      <c r="B1319" s="233" t="s">
        <v>151</v>
      </c>
      <c r="C1319" s="176" t="s">
        <v>123</v>
      </c>
      <c r="D1319" s="176" t="s">
        <v>134</v>
      </c>
      <c r="E1319" s="177">
        <v>7.6075000000000004E-2</v>
      </c>
      <c r="F1319" s="107">
        <f>IF(C1319="MAT.",VLOOKUP(A1319,INSUMOS_AUX!A:F,6,0),0)</f>
        <v>0.78</v>
      </c>
      <c r="G1319" s="106">
        <f>IF(C1319="M.O.",VLOOKUP(A1319,INSUMOS_AUX!A:F,6,0),0)</f>
        <v>0</v>
      </c>
    </row>
    <row r="1320" spans="1:7" ht="21">
      <c r="A1320" s="177">
        <v>43467</v>
      </c>
      <c r="B1320" s="233" t="s">
        <v>142</v>
      </c>
      <c r="C1320" s="176" t="s">
        <v>123</v>
      </c>
      <c r="D1320" s="176" t="s">
        <v>134</v>
      </c>
      <c r="E1320" s="177">
        <v>5.6774999999999999E-2</v>
      </c>
      <c r="F1320" s="107">
        <f>IF(C1320="MAT.",VLOOKUP(A1320,INSUMOS_AUX!A:F,6,0),0)</f>
        <v>0.61</v>
      </c>
      <c r="G1320" s="106">
        <f>IF(C1320="M.O.",VLOOKUP(A1320,INSUMOS_AUX!A:F,6,0),0)</f>
        <v>0</v>
      </c>
    </row>
    <row r="1321" spans="1:7" ht="21">
      <c r="A1321" s="177">
        <v>43488</v>
      </c>
      <c r="B1321" s="233" t="s">
        <v>144</v>
      </c>
      <c r="C1321" s="176" t="s">
        <v>123</v>
      </c>
      <c r="D1321" s="176" t="s">
        <v>134</v>
      </c>
      <c r="E1321" s="177">
        <v>9.88875E-3</v>
      </c>
      <c r="F1321" s="107">
        <f>IF(C1321="MAT.",VLOOKUP(A1321,INSUMOS_AUX!A:F,6,0),0)</f>
        <v>0.89</v>
      </c>
      <c r="G1321" s="106">
        <f>IF(C1321="M.O.",VLOOKUP(A1321,INSUMOS_AUX!A:F,6,0),0)</f>
        <v>0</v>
      </c>
    </row>
    <row r="1322" spans="1:7" ht="21">
      <c r="A1322" s="177">
        <v>43489</v>
      </c>
      <c r="B1322" s="233" t="s">
        <v>152</v>
      </c>
      <c r="C1322" s="176" t="s">
        <v>123</v>
      </c>
      <c r="D1322" s="176" t="s">
        <v>134</v>
      </c>
      <c r="E1322" s="177">
        <v>7.6075000000000004E-2</v>
      </c>
      <c r="F1322" s="107">
        <f>IF(C1322="MAT.",VLOOKUP(A1322,INSUMOS_AUX!A:F,6,0),0)</f>
        <v>1.31</v>
      </c>
      <c r="G1322" s="106">
        <f>IF(C1322="M.O.",VLOOKUP(A1322,INSUMOS_AUX!A:F,6,0),0)</f>
        <v>0</v>
      </c>
    </row>
    <row r="1323" spans="1:7" ht="21">
      <c r="A1323" s="177">
        <v>43491</v>
      </c>
      <c r="B1323" s="233" t="s">
        <v>145</v>
      </c>
      <c r="C1323" s="176" t="s">
        <v>123</v>
      </c>
      <c r="D1323" s="176" t="s">
        <v>134</v>
      </c>
      <c r="E1323" s="177">
        <v>5.6774999999999999E-2</v>
      </c>
      <c r="F1323" s="107">
        <f>IF(C1323="MAT.",VLOOKUP(A1323,INSUMOS_AUX!A:F,6,0),0)</f>
        <v>1.39</v>
      </c>
      <c r="G1323" s="106">
        <f>IF(C1323="M.O.",VLOOKUP(A1323,INSUMOS_AUX!A:F,6,0),0)</f>
        <v>0</v>
      </c>
    </row>
    <row r="1324" spans="1:7">
      <c r="A1324" s="177">
        <v>4750</v>
      </c>
      <c r="B1324" s="233" t="s">
        <v>153</v>
      </c>
      <c r="C1324" s="176" t="s">
        <v>124</v>
      </c>
      <c r="D1324" s="176" t="s">
        <v>134</v>
      </c>
      <c r="E1324" s="177">
        <v>3.1325310000000002E-2</v>
      </c>
      <c r="F1324" s="107">
        <f>IF(C1324="MAT.",VLOOKUP(A1324,INSUMOS_AUX!A:F,6,0),0)</f>
        <v>0</v>
      </c>
      <c r="G1324" s="106">
        <f>IF(C1324="M.O.",VLOOKUP(A1324,INSUMOS_AUX!A:F,6,0),0)</f>
        <v>22.48</v>
      </c>
    </row>
    <row r="1325" spans="1:7">
      <c r="A1325" s="177">
        <v>5066</v>
      </c>
      <c r="B1325" s="233" t="s">
        <v>182</v>
      </c>
      <c r="C1325" s="176" t="s">
        <v>123</v>
      </c>
      <c r="D1325" s="176" t="s">
        <v>63</v>
      </c>
      <c r="E1325" s="177">
        <v>1.5E-3</v>
      </c>
      <c r="F1325" s="107">
        <f>IF(C1325="MAT.",VLOOKUP(A1325,INSUMOS_AUX!A:F,6,0),0)</f>
        <v>26.81</v>
      </c>
      <c r="G1325" s="106">
        <f>IF(C1325="M.O.",VLOOKUP(A1325,INSUMOS_AUX!A:F,6,0),0)</f>
        <v>0</v>
      </c>
    </row>
    <row r="1326" spans="1:7">
      <c r="A1326" s="177">
        <v>6111</v>
      </c>
      <c r="B1326" s="233" t="s">
        <v>498</v>
      </c>
      <c r="C1326" s="176" t="s">
        <v>124</v>
      </c>
      <c r="D1326" s="176" t="s">
        <v>134</v>
      </c>
      <c r="E1326" s="177">
        <v>5.7978630000000003E-2</v>
      </c>
      <c r="F1326" s="107">
        <f>IF(C1326="MAT.",VLOOKUP(A1326,INSUMOS_AUX!A:F,6,0),0)</f>
        <v>0</v>
      </c>
      <c r="G1326" s="106">
        <f>IF(C1326="M.O.",VLOOKUP(A1326,INSUMOS_AUX!A:F,6,0),0)</f>
        <v>14.4</v>
      </c>
    </row>
    <row r="1327" spans="1:7">
      <c r="A1327" s="182"/>
      <c r="B1327" s="230"/>
      <c r="C1327" s="183"/>
      <c r="D1327" s="183"/>
      <c r="E1327" s="183"/>
      <c r="F1327" s="183"/>
      <c r="G1327" s="183"/>
    </row>
    <row r="1328" spans="1:7" ht="31.5">
      <c r="A1328" s="179" t="s">
        <v>793</v>
      </c>
      <c r="B1328" s="232" t="s">
        <v>794</v>
      </c>
      <c r="C1328" s="180" t="s">
        <v>46</v>
      </c>
      <c r="D1328" s="180" t="s">
        <v>23</v>
      </c>
      <c r="E1328" s="181">
        <v>1</v>
      </c>
      <c r="F1328" s="185">
        <f t="shared" ref="F1328:G1328" si="84">SUMPRODUCT($E1329:$E1342,F1329:F1342)</f>
        <v>3982.2870000000007</v>
      </c>
      <c r="G1328" s="181">
        <f t="shared" si="84"/>
        <v>229.48758171200001</v>
      </c>
    </row>
    <row r="1329" spans="1:7">
      <c r="A1329" s="177">
        <v>10489</v>
      </c>
      <c r="B1329" s="233" t="s">
        <v>363</v>
      </c>
      <c r="C1329" s="176" t="s">
        <v>124</v>
      </c>
      <c r="D1329" s="176" t="s">
        <v>134</v>
      </c>
      <c r="E1329" s="177">
        <v>6.8597776000000001</v>
      </c>
      <c r="F1329" s="107">
        <f>IF(C1329="MAT.",VLOOKUP(A1329,INSUMOS_AUX!A:F,6,0),0)</f>
        <v>0</v>
      </c>
      <c r="G1329" s="106">
        <f>IF(C1329="M.O.",VLOOKUP(A1329,INSUMOS_AUX!A:F,6,0),0)</f>
        <v>19.37</v>
      </c>
    </row>
    <row r="1330" spans="1:7" ht="21">
      <c r="A1330" s="177">
        <v>11499</v>
      </c>
      <c r="B1330" s="233" t="s">
        <v>1326</v>
      </c>
      <c r="C1330" s="176" t="s">
        <v>123</v>
      </c>
      <c r="D1330" s="176" t="s">
        <v>23</v>
      </c>
      <c r="E1330" s="177">
        <v>2</v>
      </c>
      <c r="F1330" s="107">
        <f>IF(C1330="MAT.",VLOOKUP(A1330,INSUMOS_AUX!A:F,6,0),0)</f>
        <v>1055.79</v>
      </c>
      <c r="G1330" s="106">
        <f>IF(C1330="M.O.",VLOOKUP(A1330,INSUMOS_AUX!A:F,6,0),0)</f>
        <v>0</v>
      </c>
    </row>
    <row r="1331" spans="1:7" ht="52.5">
      <c r="A1331" s="177">
        <v>3104</v>
      </c>
      <c r="B1331" s="233" t="s">
        <v>307</v>
      </c>
      <c r="C1331" s="176" t="s">
        <v>123</v>
      </c>
      <c r="D1331" s="176" t="s">
        <v>490</v>
      </c>
      <c r="E1331" s="177">
        <v>2</v>
      </c>
      <c r="F1331" s="107">
        <f>IF(C1331="MAT.",VLOOKUP(A1331,INSUMOS_AUX!A:F,6,0),0)</f>
        <v>195.91</v>
      </c>
      <c r="G1331" s="106">
        <f>IF(C1331="M.O.",VLOOKUP(A1331,INSUMOS_AUX!A:F,6,0),0)</f>
        <v>0</v>
      </c>
    </row>
    <row r="1332" spans="1:7" ht="31.5">
      <c r="A1332" s="177">
        <v>36888</v>
      </c>
      <c r="B1332" s="233" t="s">
        <v>1312</v>
      </c>
      <c r="C1332" s="176" t="s">
        <v>123</v>
      </c>
      <c r="D1332" s="176" t="s">
        <v>65</v>
      </c>
      <c r="E1332" s="177">
        <v>6</v>
      </c>
      <c r="F1332" s="107">
        <f>IF(C1332="MAT.",VLOOKUP(A1332,INSUMOS_AUX!A:F,6,0),0)</f>
        <v>30.5</v>
      </c>
      <c r="G1332" s="106">
        <f>IF(C1332="M.O.",VLOOKUP(A1332,INSUMOS_AUX!A:F,6,0),0)</f>
        <v>0</v>
      </c>
    </row>
    <row r="1333" spans="1:7" ht="21">
      <c r="A1333" s="177">
        <v>37370</v>
      </c>
      <c r="B1333" s="233" t="s">
        <v>494</v>
      </c>
      <c r="C1333" s="176" t="s">
        <v>123</v>
      </c>
      <c r="D1333" s="176" t="s">
        <v>134</v>
      </c>
      <c r="E1333" s="177">
        <v>13.33</v>
      </c>
      <c r="F1333" s="107">
        <f>IF(C1333="MAT.",VLOOKUP(A1333,INSUMOS_AUX!A:F,6,0),0)</f>
        <v>3.32</v>
      </c>
      <c r="G1333" s="106">
        <f>IF(C1333="M.O.",VLOOKUP(A1333,INSUMOS_AUX!A:F,6,0),0)</f>
        <v>0</v>
      </c>
    </row>
    <row r="1334" spans="1:7" ht="21">
      <c r="A1334" s="177">
        <v>37371</v>
      </c>
      <c r="B1334" s="233" t="s">
        <v>495</v>
      </c>
      <c r="C1334" s="176" t="s">
        <v>123</v>
      </c>
      <c r="D1334" s="176" t="s">
        <v>134</v>
      </c>
      <c r="E1334" s="177">
        <v>13.33</v>
      </c>
      <c r="F1334" s="107">
        <f>IF(C1334="MAT.",VLOOKUP(A1334,INSUMOS_AUX!A:F,6,0),0)</f>
        <v>0.59</v>
      </c>
      <c r="G1334" s="106">
        <f>IF(C1334="M.O.",VLOOKUP(A1334,INSUMOS_AUX!A:F,6,0),0)</f>
        <v>0</v>
      </c>
    </row>
    <row r="1335" spans="1:7" ht="21">
      <c r="A1335" s="177">
        <v>37372</v>
      </c>
      <c r="B1335" s="233" t="s">
        <v>496</v>
      </c>
      <c r="C1335" s="176" t="s">
        <v>123</v>
      </c>
      <c r="D1335" s="176" t="s">
        <v>134</v>
      </c>
      <c r="E1335" s="177">
        <v>13.33</v>
      </c>
      <c r="F1335" s="107">
        <f>IF(C1335="MAT.",VLOOKUP(A1335,INSUMOS_AUX!A:F,6,0),0)</f>
        <v>1.43</v>
      </c>
      <c r="G1335" s="106">
        <f>IF(C1335="M.O.",VLOOKUP(A1335,INSUMOS_AUX!A:F,6,0),0)</f>
        <v>0</v>
      </c>
    </row>
    <row r="1336" spans="1:7" ht="21">
      <c r="A1336" s="177">
        <v>37373</v>
      </c>
      <c r="B1336" s="233" t="s">
        <v>497</v>
      </c>
      <c r="C1336" s="176" t="s">
        <v>123</v>
      </c>
      <c r="D1336" s="176" t="s">
        <v>134</v>
      </c>
      <c r="E1336" s="177">
        <v>13.33</v>
      </c>
      <c r="F1336" s="107">
        <f>IF(C1336="MAT.",VLOOKUP(A1336,INSUMOS_AUX!A:F,6,0),0)</f>
        <v>0.08</v>
      </c>
      <c r="G1336" s="106">
        <f>IF(C1336="M.O.",VLOOKUP(A1336,INSUMOS_AUX!A:F,6,0),0)</f>
        <v>0</v>
      </c>
    </row>
    <row r="1337" spans="1:7" ht="21">
      <c r="A1337" s="177">
        <v>43465</v>
      </c>
      <c r="B1337" s="233" t="s">
        <v>151</v>
      </c>
      <c r="C1337" s="176" t="s">
        <v>123</v>
      </c>
      <c r="D1337" s="176" t="s">
        <v>134</v>
      </c>
      <c r="E1337" s="177">
        <v>6.76</v>
      </c>
      <c r="F1337" s="107">
        <f>IF(C1337="MAT.",VLOOKUP(A1337,INSUMOS_AUX!A:F,6,0),0)</f>
        <v>0.78</v>
      </c>
      <c r="G1337" s="106">
        <f>IF(C1337="M.O.",VLOOKUP(A1337,INSUMOS_AUX!A:F,6,0),0)</f>
        <v>0</v>
      </c>
    </row>
    <row r="1338" spans="1:7" ht="21">
      <c r="A1338" s="177">
        <v>43467</v>
      </c>
      <c r="B1338" s="233" t="s">
        <v>142</v>
      </c>
      <c r="C1338" s="176" t="s">
        <v>123</v>
      </c>
      <c r="D1338" s="176" t="s">
        <v>134</v>
      </c>
      <c r="E1338" s="177">
        <v>6.57</v>
      </c>
      <c r="F1338" s="107">
        <f>IF(C1338="MAT.",VLOOKUP(A1338,INSUMOS_AUX!A:F,6,0),0)</f>
        <v>0.61</v>
      </c>
      <c r="G1338" s="106">
        <f>IF(C1338="M.O.",VLOOKUP(A1338,INSUMOS_AUX!A:F,6,0),0)</f>
        <v>0</v>
      </c>
    </row>
    <row r="1339" spans="1:7" ht="21">
      <c r="A1339" s="177">
        <v>43489</v>
      </c>
      <c r="B1339" s="233" t="s">
        <v>152</v>
      </c>
      <c r="C1339" s="176" t="s">
        <v>123</v>
      </c>
      <c r="D1339" s="176" t="s">
        <v>134</v>
      </c>
      <c r="E1339" s="177">
        <v>6.76</v>
      </c>
      <c r="F1339" s="107">
        <f>IF(C1339="MAT.",VLOOKUP(A1339,INSUMOS_AUX!A:F,6,0),0)</f>
        <v>1.31</v>
      </c>
      <c r="G1339" s="106">
        <f>IF(C1339="M.O.",VLOOKUP(A1339,INSUMOS_AUX!A:F,6,0),0)</f>
        <v>0</v>
      </c>
    </row>
    <row r="1340" spans="1:7" ht="21">
      <c r="A1340" s="177">
        <v>43491</v>
      </c>
      <c r="B1340" s="233" t="s">
        <v>145</v>
      </c>
      <c r="C1340" s="176" t="s">
        <v>123</v>
      </c>
      <c r="D1340" s="176" t="s">
        <v>134</v>
      </c>
      <c r="E1340" s="177">
        <v>6.57</v>
      </c>
      <c r="F1340" s="107">
        <f>IF(C1340="MAT.",VLOOKUP(A1340,INSUMOS_AUX!A:F,6,0),0)</f>
        <v>1.39</v>
      </c>
      <c r="G1340" s="106">
        <f>IF(C1340="M.O.",VLOOKUP(A1340,INSUMOS_AUX!A:F,6,0),0)</f>
        <v>0</v>
      </c>
    </row>
    <row r="1341" spans="1:7" ht="21">
      <c r="A1341" s="177">
        <v>5031</v>
      </c>
      <c r="B1341" s="233" t="s">
        <v>365</v>
      </c>
      <c r="C1341" s="176" t="s">
        <v>123</v>
      </c>
      <c r="D1341" s="176" t="s">
        <v>53</v>
      </c>
      <c r="E1341" s="177">
        <v>3.78</v>
      </c>
      <c r="F1341" s="107">
        <f>IF(C1341="MAT.",VLOOKUP(A1341,INSUMOS_AUX!A:F,6,0),0)</f>
        <v>316.5</v>
      </c>
      <c r="G1341" s="106">
        <f>IF(C1341="M.O.",VLOOKUP(A1341,INSUMOS_AUX!A:F,6,0),0)</f>
        <v>0</v>
      </c>
    </row>
    <row r="1342" spans="1:7">
      <c r="A1342" s="177">
        <v>6111</v>
      </c>
      <c r="B1342" s="233" t="s">
        <v>498</v>
      </c>
      <c r="C1342" s="176" t="s">
        <v>124</v>
      </c>
      <c r="D1342" s="176" t="s">
        <v>134</v>
      </c>
      <c r="E1342" s="177">
        <v>6.7092840000000002</v>
      </c>
      <c r="F1342" s="107">
        <f>IF(C1342="MAT.",VLOOKUP(A1342,INSUMOS_AUX!A:F,6,0),0)</f>
        <v>0</v>
      </c>
      <c r="G1342" s="106">
        <f>IF(C1342="M.O.",VLOOKUP(A1342,INSUMOS_AUX!A:F,6,0),0)</f>
        <v>14.4</v>
      </c>
    </row>
    <row r="1343" spans="1:7">
      <c r="A1343" s="182"/>
      <c r="B1343" s="230"/>
      <c r="C1343" s="183"/>
      <c r="D1343" s="183"/>
      <c r="E1343" s="183"/>
      <c r="F1343" s="183"/>
      <c r="G1343" s="183"/>
    </row>
    <row r="1344" spans="1:7">
      <c r="A1344" s="179" t="s">
        <v>795</v>
      </c>
      <c r="B1344" s="232" t="s">
        <v>796</v>
      </c>
      <c r="C1344" s="180" t="s">
        <v>46</v>
      </c>
      <c r="D1344" s="180" t="s">
        <v>53</v>
      </c>
      <c r="E1344" s="181">
        <v>40.26</v>
      </c>
      <c r="F1344" s="181">
        <f t="shared" ref="F1344:G1344" si="85">SUMPRODUCT($E1345:$E1355,F1345:F1355)</f>
        <v>72.732500000000002</v>
      </c>
      <c r="G1344" s="181">
        <f t="shared" si="85"/>
        <v>8.7401253500000013</v>
      </c>
    </row>
    <row r="1345" spans="1:7">
      <c r="A1345" s="177">
        <v>10489</v>
      </c>
      <c r="B1345" s="233" t="s">
        <v>363</v>
      </c>
      <c r="C1345" s="176" t="s">
        <v>124</v>
      </c>
      <c r="D1345" s="176" t="s">
        <v>134</v>
      </c>
      <c r="E1345" s="177">
        <v>0.25369000000000003</v>
      </c>
      <c r="F1345" s="107">
        <f>IF(C1345="MAT.",VLOOKUP(A1345,INSUMOS_AUX!A:F,6,0),0)</f>
        <v>0</v>
      </c>
      <c r="G1345" s="106">
        <f>IF(C1345="M.O.",VLOOKUP(A1345,INSUMOS_AUX!A:F,6,0),0)</f>
        <v>19.37</v>
      </c>
    </row>
    <row r="1346" spans="1:7">
      <c r="A1346" s="177">
        <v>242</v>
      </c>
      <c r="B1346" s="233" t="s">
        <v>508</v>
      </c>
      <c r="C1346" s="176" t="s">
        <v>124</v>
      </c>
      <c r="D1346" s="176" t="s">
        <v>134</v>
      </c>
      <c r="E1346" s="177">
        <v>0.25288500000000003</v>
      </c>
      <c r="F1346" s="107">
        <f>IF(C1346="MAT.",VLOOKUP(A1346,INSUMOS_AUX!A:F,6,0),0)</f>
        <v>0</v>
      </c>
      <c r="G1346" s="106">
        <f>IF(C1346="M.O.",VLOOKUP(A1346,INSUMOS_AUX!A:F,6,0),0)</f>
        <v>15.13</v>
      </c>
    </row>
    <row r="1347" spans="1:7" ht="21">
      <c r="A1347" s="177">
        <v>37370</v>
      </c>
      <c r="B1347" s="233" t="s">
        <v>494</v>
      </c>
      <c r="C1347" s="176" t="s">
        <v>123</v>
      </c>
      <c r="D1347" s="176" t="s">
        <v>134</v>
      </c>
      <c r="E1347" s="177">
        <v>0.5</v>
      </c>
      <c r="F1347" s="107">
        <f>IF(C1347="MAT.",VLOOKUP(A1347,INSUMOS_AUX!A:F,6,0),0)</f>
        <v>3.32</v>
      </c>
      <c r="G1347" s="106">
        <f>IF(C1347="M.O.",VLOOKUP(A1347,INSUMOS_AUX!A:F,6,0),0)</f>
        <v>0</v>
      </c>
    </row>
    <row r="1348" spans="1:7" ht="21">
      <c r="A1348" s="177">
        <v>37371</v>
      </c>
      <c r="B1348" s="233" t="s">
        <v>495</v>
      </c>
      <c r="C1348" s="176" t="s">
        <v>123</v>
      </c>
      <c r="D1348" s="176" t="s">
        <v>134</v>
      </c>
      <c r="E1348" s="177">
        <v>0.5</v>
      </c>
      <c r="F1348" s="107">
        <f>IF(C1348="MAT.",VLOOKUP(A1348,INSUMOS_AUX!A:F,6,0),0)</f>
        <v>0.59</v>
      </c>
      <c r="G1348" s="106">
        <f>IF(C1348="M.O.",VLOOKUP(A1348,INSUMOS_AUX!A:F,6,0),0)</f>
        <v>0</v>
      </c>
    </row>
    <row r="1349" spans="1:7" ht="21">
      <c r="A1349" s="177">
        <v>37372</v>
      </c>
      <c r="B1349" s="233" t="s">
        <v>496</v>
      </c>
      <c r="C1349" s="176" t="s">
        <v>123</v>
      </c>
      <c r="D1349" s="176" t="s">
        <v>134</v>
      </c>
      <c r="E1349" s="177">
        <v>0.5</v>
      </c>
      <c r="F1349" s="107">
        <f>IF(C1349="MAT.",VLOOKUP(A1349,INSUMOS_AUX!A:F,6,0),0)</f>
        <v>1.43</v>
      </c>
      <c r="G1349" s="106">
        <f>IF(C1349="M.O.",VLOOKUP(A1349,INSUMOS_AUX!A:F,6,0),0)</f>
        <v>0</v>
      </c>
    </row>
    <row r="1350" spans="1:7" ht="21">
      <c r="A1350" s="177">
        <v>37373</v>
      </c>
      <c r="B1350" s="233" t="s">
        <v>497</v>
      </c>
      <c r="C1350" s="176" t="s">
        <v>123</v>
      </c>
      <c r="D1350" s="176" t="s">
        <v>134</v>
      </c>
      <c r="E1350" s="177">
        <v>0.5</v>
      </c>
      <c r="F1350" s="107">
        <f>IF(C1350="MAT.",VLOOKUP(A1350,INSUMOS_AUX!A:F,6,0),0)</f>
        <v>0.08</v>
      </c>
      <c r="G1350" s="106">
        <f>IF(C1350="M.O.",VLOOKUP(A1350,INSUMOS_AUX!A:F,6,0),0)</f>
        <v>0</v>
      </c>
    </row>
    <row r="1351" spans="1:7" ht="21">
      <c r="A1351" s="177">
        <v>43465</v>
      </c>
      <c r="B1351" s="233" t="s">
        <v>151</v>
      </c>
      <c r="C1351" s="176" t="s">
        <v>123</v>
      </c>
      <c r="D1351" s="176" t="s">
        <v>134</v>
      </c>
      <c r="E1351" s="177">
        <v>0.25</v>
      </c>
      <c r="F1351" s="107">
        <f>IF(C1351="MAT.",VLOOKUP(A1351,INSUMOS_AUX!A:F,6,0),0)</f>
        <v>0.78</v>
      </c>
      <c r="G1351" s="106">
        <f>IF(C1351="M.O.",VLOOKUP(A1351,INSUMOS_AUX!A:F,6,0),0)</f>
        <v>0</v>
      </c>
    </row>
    <row r="1352" spans="1:7" ht="21">
      <c r="A1352" s="177">
        <v>43467</v>
      </c>
      <c r="B1352" s="233" t="s">
        <v>142</v>
      </c>
      <c r="C1352" s="176" t="s">
        <v>123</v>
      </c>
      <c r="D1352" s="176" t="s">
        <v>134</v>
      </c>
      <c r="E1352" s="177">
        <v>0.25</v>
      </c>
      <c r="F1352" s="107">
        <f>IF(C1352="MAT.",VLOOKUP(A1352,INSUMOS_AUX!A:F,6,0),0)</f>
        <v>0.61</v>
      </c>
      <c r="G1352" s="106">
        <f>IF(C1352="M.O.",VLOOKUP(A1352,INSUMOS_AUX!A:F,6,0),0)</f>
        <v>0</v>
      </c>
    </row>
    <row r="1353" spans="1:7" ht="21">
      <c r="A1353" s="177">
        <v>43489</v>
      </c>
      <c r="B1353" s="233" t="s">
        <v>152</v>
      </c>
      <c r="C1353" s="176" t="s">
        <v>123</v>
      </c>
      <c r="D1353" s="176" t="s">
        <v>134</v>
      </c>
      <c r="E1353" s="177">
        <v>0.25</v>
      </c>
      <c r="F1353" s="107">
        <f>IF(C1353="MAT.",VLOOKUP(A1353,INSUMOS_AUX!A:F,6,0),0)</f>
        <v>1.31</v>
      </c>
      <c r="G1353" s="106">
        <f>IF(C1353="M.O.",VLOOKUP(A1353,INSUMOS_AUX!A:F,6,0),0)</f>
        <v>0</v>
      </c>
    </row>
    <row r="1354" spans="1:7" ht="21">
      <c r="A1354" s="177">
        <v>43491</v>
      </c>
      <c r="B1354" s="233" t="s">
        <v>145</v>
      </c>
      <c r="C1354" s="176" t="s">
        <v>123</v>
      </c>
      <c r="D1354" s="176" t="s">
        <v>134</v>
      </c>
      <c r="E1354" s="177">
        <v>0.25</v>
      </c>
      <c r="F1354" s="107">
        <f>IF(C1354="MAT.",VLOOKUP(A1354,INSUMOS_AUX!A:F,6,0),0)</f>
        <v>1.39</v>
      </c>
      <c r="G1354" s="106">
        <f>IF(C1354="M.O.",VLOOKUP(A1354,INSUMOS_AUX!A:F,6,0),0)</f>
        <v>0</v>
      </c>
    </row>
    <row r="1355" spans="1:7">
      <c r="A1355" s="177" t="s">
        <v>1327</v>
      </c>
      <c r="B1355" s="233" t="s">
        <v>1328</v>
      </c>
      <c r="C1355" s="176" t="s">
        <v>123</v>
      </c>
      <c r="D1355" s="176" t="s">
        <v>53</v>
      </c>
      <c r="E1355" s="177">
        <v>1</v>
      </c>
      <c r="F1355" s="107">
        <f>IF(C1355="MAT.",VLOOKUP(A1355,INSUMOS_AUX!A:F,6,0),0)</f>
        <v>69</v>
      </c>
      <c r="G1355" s="106">
        <f>IF(C1355="M.O.",VLOOKUP(A1355,INSUMOS_AUX!A:F,6,0),0)</f>
        <v>0</v>
      </c>
    </row>
    <row r="1356" spans="1:7">
      <c r="A1356" s="182"/>
      <c r="B1356" s="230"/>
      <c r="C1356" s="183"/>
      <c r="D1356" s="183"/>
      <c r="E1356" s="183"/>
      <c r="F1356" s="183"/>
      <c r="G1356" s="183"/>
    </row>
    <row r="1357" spans="1:7">
      <c r="A1357" s="179" t="s">
        <v>797</v>
      </c>
      <c r="B1357" s="232" t="s">
        <v>798</v>
      </c>
      <c r="C1357" s="180" t="s">
        <v>46</v>
      </c>
      <c r="D1357" s="180" t="s">
        <v>23</v>
      </c>
      <c r="E1357" s="181">
        <v>1</v>
      </c>
      <c r="F1357" s="185">
        <f t="shared" ref="F1357:G1357" si="86">SUMPRODUCT($E1358:$E1365,F1358:F1365)</f>
        <v>1078.5875000000001</v>
      </c>
      <c r="G1357" s="181">
        <f t="shared" si="86"/>
        <v>4.9139753000000006</v>
      </c>
    </row>
    <row r="1358" spans="1:7">
      <c r="A1358" s="177">
        <v>10489</v>
      </c>
      <c r="B1358" s="233" t="s">
        <v>363</v>
      </c>
      <c r="C1358" s="176" t="s">
        <v>124</v>
      </c>
      <c r="D1358" s="176" t="s">
        <v>134</v>
      </c>
      <c r="E1358" s="177">
        <v>0.25369000000000003</v>
      </c>
      <c r="F1358" s="107">
        <f>IF(C1358="MAT.",VLOOKUP(A1358,INSUMOS_AUX!A:F,6,0),0)</f>
        <v>0</v>
      </c>
      <c r="G1358" s="106">
        <f>IF(C1358="M.O.",VLOOKUP(A1358,INSUMOS_AUX!A:F,6,0),0)</f>
        <v>19.37</v>
      </c>
    </row>
    <row r="1359" spans="1:7" ht="21">
      <c r="A1359" s="177">
        <v>37370</v>
      </c>
      <c r="B1359" s="233" t="s">
        <v>494</v>
      </c>
      <c r="C1359" s="176" t="s">
        <v>123</v>
      </c>
      <c r="D1359" s="176" t="s">
        <v>134</v>
      </c>
      <c r="E1359" s="177">
        <v>0.25</v>
      </c>
      <c r="F1359" s="107">
        <f>IF(C1359="MAT.",VLOOKUP(A1359,INSUMOS_AUX!A:F,6,0),0)</f>
        <v>3.32</v>
      </c>
      <c r="G1359" s="106">
        <f>IF(C1359="M.O.",VLOOKUP(A1359,INSUMOS_AUX!A:F,6,0),0)</f>
        <v>0</v>
      </c>
    </row>
    <row r="1360" spans="1:7" ht="21">
      <c r="A1360" s="177">
        <v>37371</v>
      </c>
      <c r="B1360" s="233" t="s">
        <v>495</v>
      </c>
      <c r="C1360" s="176" t="s">
        <v>123</v>
      </c>
      <c r="D1360" s="176" t="s">
        <v>134</v>
      </c>
      <c r="E1360" s="177">
        <v>0.25</v>
      </c>
      <c r="F1360" s="107">
        <f>IF(C1360="MAT.",VLOOKUP(A1360,INSUMOS_AUX!A:F,6,0),0)</f>
        <v>0.59</v>
      </c>
      <c r="G1360" s="106">
        <f>IF(C1360="M.O.",VLOOKUP(A1360,INSUMOS_AUX!A:F,6,0),0)</f>
        <v>0</v>
      </c>
    </row>
    <row r="1361" spans="1:7" ht="21">
      <c r="A1361" s="177">
        <v>37372</v>
      </c>
      <c r="B1361" s="233" t="s">
        <v>496</v>
      </c>
      <c r="C1361" s="176" t="s">
        <v>123</v>
      </c>
      <c r="D1361" s="176" t="s">
        <v>134</v>
      </c>
      <c r="E1361" s="177">
        <v>0.25</v>
      </c>
      <c r="F1361" s="107">
        <f>IF(C1361="MAT.",VLOOKUP(A1361,INSUMOS_AUX!A:F,6,0),0)</f>
        <v>1.43</v>
      </c>
      <c r="G1361" s="106">
        <f>IF(C1361="M.O.",VLOOKUP(A1361,INSUMOS_AUX!A:F,6,0),0)</f>
        <v>0</v>
      </c>
    </row>
    <row r="1362" spans="1:7" ht="21">
      <c r="A1362" s="177">
        <v>37373</v>
      </c>
      <c r="B1362" s="233" t="s">
        <v>497</v>
      </c>
      <c r="C1362" s="176" t="s">
        <v>123</v>
      </c>
      <c r="D1362" s="176" t="s">
        <v>134</v>
      </c>
      <c r="E1362" s="177">
        <v>0.25</v>
      </c>
      <c r="F1362" s="107">
        <f>IF(C1362="MAT.",VLOOKUP(A1362,INSUMOS_AUX!A:F,6,0),0)</f>
        <v>0.08</v>
      </c>
      <c r="G1362" s="106">
        <f>IF(C1362="M.O.",VLOOKUP(A1362,INSUMOS_AUX!A:F,6,0),0)</f>
        <v>0</v>
      </c>
    </row>
    <row r="1363" spans="1:7">
      <c r="A1363" s="177">
        <v>39623</v>
      </c>
      <c r="B1363" s="233" t="s">
        <v>298</v>
      </c>
      <c r="C1363" s="176" t="s">
        <v>123</v>
      </c>
      <c r="D1363" s="176" t="s">
        <v>23</v>
      </c>
      <c r="E1363" s="177">
        <v>1</v>
      </c>
      <c r="F1363" s="107">
        <f>IF(C1363="MAT.",VLOOKUP(A1363,INSUMOS_AUX!A:F,6,0),0)</f>
        <v>1076.71</v>
      </c>
      <c r="G1363" s="106">
        <f>IF(C1363="M.O.",VLOOKUP(A1363,INSUMOS_AUX!A:F,6,0),0)</f>
        <v>0</v>
      </c>
    </row>
    <row r="1364" spans="1:7" ht="21">
      <c r="A1364" s="177">
        <v>43465</v>
      </c>
      <c r="B1364" s="233" t="s">
        <v>151</v>
      </c>
      <c r="C1364" s="176" t="s">
        <v>123</v>
      </c>
      <c r="D1364" s="176" t="s">
        <v>134</v>
      </c>
      <c r="E1364" s="177">
        <v>0.25</v>
      </c>
      <c r="F1364" s="107">
        <f>IF(C1364="MAT.",VLOOKUP(A1364,INSUMOS_AUX!A:F,6,0),0)</f>
        <v>0.78</v>
      </c>
      <c r="G1364" s="106">
        <f>IF(C1364="M.O.",VLOOKUP(A1364,INSUMOS_AUX!A:F,6,0),0)</f>
        <v>0</v>
      </c>
    </row>
    <row r="1365" spans="1:7" ht="21">
      <c r="A1365" s="177">
        <v>43489</v>
      </c>
      <c r="B1365" s="233" t="s">
        <v>152</v>
      </c>
      <c r="C1365" s="176" t="s">
        <v>123</v>
      </c>
      <c r="D1365" s="176" t="s">
        <v>134</v>
      </c>
      <c r="E1365" s="177">
        <v>0.25</v>
      </c>
      <c r="F1365" s="107">
        <f>IF(C1365="MAT.",VLOOKUP(A1365,INSUMOS_AUX!A:F,6,0),0)</f>
        <v>1.31</v>
      </c>
      <c r="G1365" s="106">
        <f>IF(C1365="M.O.",VLOOKUP(A1365,INSUMOS_AUX!A:F,6,0),0)</f>
        <v>0</v>
      </c>
    </row>
    <row r="1366" spans="1:7">
      <c r="A1366" s="182"/>
      <c r="B1366" s="230"/>
      <c r="C1366" s="183"/>
      <c r="D1366" s="183"/>
      <c r="E1366" s="183"/>
      <c r="F1366" s="183"/>
      <c r="G1366" s="183"/>
    </row>
    <row r="1367" spans="1:7">
      <c r="A1367" s="178" t="s">
        <v>171</v>
      </c>
      <c r="B1367" s="231" t="s">
        <v>799</v>
      </c>
      <c r="C1367" s="184"/>
      <c r="D1367" s="184"/>
      <c r="E1367" s="184"/>
      <c r="F1367" s="184"/>
      <c r="G1367" s="184"/>
    </row>
    <row r="1368" spans="1:7">
      <c r="A1368" s="182"/>
      <c r="B1368" s="230"/>
      <c r="C1368" s="183"/>
      <c r="D1368" s="183"/>
      <c r="E1368" s="183"/>
      <c r="F1368" s="183"/>
      <c r="G1368" s="183"/>
    </row>
    <row r="1369" spans="1:7" ht="42">
      <c r="A1369" s="179" t="s">
        <v>800</v>
      </c>
      <c r="B1369" s="232" t="s">
        <v>420</v>
      </c>
      <c r="C1369" s="180" t="s">
        <v>46</v>
      </c>
      <c r="D1369" s="180" t="s">
        <v>53</v>
      </c>
      <c r="E1369" s="181">
        <v>374.17</v>
      </c>
      <c r="F1369" s="181">
        <f t="shared" ref="F1369:G1369" si="87">SUMPRODUCT($E1370:$E1386,F1370:F1386)</f>
        <v>40.975933104999996</v>
      </c>
      <c r="G1369" s="181">
        <f t="shared" si="87"/>
        <v>13.318758058589999</v>
      </c>
    </row>
    <row r="1370" spans="1:7" ht="31.5">
      <c r="A1370" s="177">
        <v>10535</v>
      </c>
      <c r="B1370" s="233" t="s">
        <v>132</v>
      </c>
      <c r="C1370" s="176" t="s">
        <v>123</v>
      </c>
      <c r="D1370" s="176" t="s">
        <v>23</v>
      </c>
      <c r="E1370" s="177">
        <v>3.0490000000000001E-5</v>
      </c>
      <c r="F1370" s="107">
        <f>IF(C1370="MAT.",VLOOKUP(A1370,INSUMOS_AUX!A:F,6,0),0)</f>
        <v>4699.5</v>
      </c>
      <c r="G1370" s="106">
        <f>IF(C1370="M.O.",VLOOKUP(A1370,INSUMOS_AUX!A:F,6,0),0)</f>
        <v>0</v>
      </c>
    </row>
    <row r="1371" spans="1:7">
      <c r="A1371" s="177">
        <v>1379</v>
      </c>
      <c r="B1371" s="233" t="s">
        <v>135</v>
      </c>
      <c r="C1371" s="176" t="s">
        <v>123</v>
      </c>
      <c r="D1371" s="176" t="s">
        <v>63</v>
      </c>
      <c r="E1371" s="177">
        <v>30.396084999999999</v>
      </c>
      <c r="F1371" s="107">
        <f>IF(C1371="MAT.",VLOOKUP(A1371,INSUMOS_AUX!A:F,6,0),0)</f>
        <v>0.72</v>
      </c>
      <c r="G1371" s="106">
        <f>IF(C1371="M.O.",VLOOKUP(A1371,INSUMOS_AUX!A:F,6,0),0)</f>
        <v>0</v>
      </c>
    </row>
    <row r="1372" spans="1:7">
      <c r="A1372" s="177">
        <v>2705</v>
      </c>
      <c r="B1372" s="233" t="s">
        <v>136</v>
      </c>
      <c r="C1372" s="176" t="s">
        <v>123</v>
      </c>
      <c r="D1372" s="176" t="s">
        <v>137</v>
      </c>
      <c r="E1372" s="177">
        <v>9.3366249999999998E-2</v>
      </c>
      <c r="F1372" s="107">
        <f>IF(C1372="MAT.",VLOOKUP(A1372,INSUMOS_AUX!A:F,6,0),0)</f>
        <v>0.92</v>
      </c>
      <c r="G1372" s="106">
        <f>IF(C1372="M.O.",VLOOKUP(A1372,INSUMOS_AUX!A:F,6,0),0)</f>
        <v>0</v>
      </c>
    </row>
    <row r="1373" spans="1:7" ht="21">
      <c r="A1373" s="177">
        <v>370</v>
      </c>
      <c r="B1373" s="233" t="s">
        <v>138</v>
      </c>
      <c r="C1373" s="176" t="s">
        <v>123</v>
      </c>
      <c r="D1373" s="176" t="s">
        <v>58</v>
      </c>
      <c r="E1373" s="177">
        <v>8.9896000000000004E-2</v>
      </c>
      <c r="F1373" s="107">
        <f>IF(C1373="MAT.",VLOOKUP(A1373,INSUMOS_AUX!A:F,6,0),0)</f>
        <v>150</v>
      </c>
      <c r="G1373" s="106">
        <f>IF(C1373="M.O.",VLOOKUP(A1373,INSUMOS_AUX!A:F,6,0),0)</f>
        <v>0</v>
      </c>
    </row>
    <row r="1374" spans="1:7" ht="21">
      <c r="A1374" s="177">
        <v>37370</v>
      </c>
      <c r="B1374" s="233" t="s">
        <v>494</v>
      </c>
      <c r="C1374" s="176" t="s">
        <v>123</v>
      </c>
      <c r="D1374" s="176" t="s">
        <v>134</v>
      </c>
      <c r="E1374" s="177">
        <v>0.76858499999999996</v>
      </c>
      <c r="F1374" s="107">
        <f>IF(C1374="MAT.",VLOOKUP(A1374,INSUMOS_AUX!A:F,6,0),0)</f>
        <v>3.32</v>
      </c>
      <c r="G1374" s="106">
        <f>IF(C1374="M.O.",VLOOKUP(A1374,INSUMOS_AUX!A:F,6,0),0)</f>
        <v>0</v>
      </c>
    </row>
    <row r="1375" spans="1:7" ht="21">
      <c r="A1375" s="177">
        <v>37371</v>
      </c>
      <c r="B1375" s="233" t="s">
        <v>495</v>
      </c>
      <c r="C1375" s="176" t="s">
        <v>123</v>
      </c>
      <c r="D1375" s="176" t="s">
        <v>134</v>
      </c>
      <c r="E1375" s="177">
        <v>0.76858499999999996</v>
      </c>
      <c r="F1375" s="107">
        <f>IF(C1375="MAT.",VLOOKUP(A1375,INSUMOS_AUX!A:F,6,0),0)</f>
        <v>0.59</v>
      </c>
      <c r="G1375" s="106">
        <f>IF(C1375="M.O.",VLOOKUP(A1375,INSUMOS_AUX!A:F,6,0),0)</f>
        <v>0</v>
      </c>
    </row>
    <row r="1376" spans="1:7" ht="21">
      <c r="A1376" s="177">
        <v>37372</v>
      </c>
      <c r="B1376" s="233" t="s">
        <v>496</v>
      </c>
      <c r="C1376" s="176" t="s">
        <v>123</v>
      </c>
      <c r="D1376" s="176" t="s">
        <v>134</v>
      </c>
      <c r="E1376" s="177">
        <v>0.76858499999999996</v>
      </c>
      <c r="F1376" s="107">
        <f>IF(C1376="MAT.",VLOOKUP(A1376,INSUMOS_AUX!A:F,6,0),0)</f>
        <v>1.43</v>
      </c>
      <c r="G1376" s="106">
        <f>IF(C1376="M.O.",VLOOKUP(A1376,INSUMOS_AUX!A:F,6,0),0)</f>
        <v>0</v>
      </c>
    </row>
    <row r="1377" spans="1:7" ht="21">
      <c r="A1377" s="177">
        <v>37373</v>
      </c>
      <c r="B1377" s="233" t="s">
        <v>497</v>
      </c>
      <c r="C1377" s="176" t="s">
        <v>123</v>
      </c>
      <c r="D1377" s="176" t="s">
        <v>134</v>
      </c>
      <c r="E1377" s="177">
        <v>0.76858499999999996</v>
      </c>
      <c r="F1377" s="107">
        <f>IF(C1377="MAT.",VLOOKUP(A1377,INSUMOS_AUX!A:F,6,0),0)</f>
        <v>0.08</v>
      </c>
      <c r="G1377" s="106">
        <f>IF(C1377="M.O.",VLOOKUP(A1377,INSUMOS_AUX!A:F,6,0),0)</f>
        <v>0</v>
      </c>
    </row>
    <row r="1378" spans="1:7">
      <c r="A1378" s="177">
        <v>37666</v>
      </c>
      <c r="B1378" s="233" t="s">
        <v>139</v>
      </c>
      <c r="C1378" s="176" t="s">
        <v>124</v>
      </c>
      <c r="D1378" s="176" t="s">
        <v>134</v>
      </c>
      <c r="E1378" s="177">
        <v>0.323249061</v>
      </c>
      <c r="F1378" s="107">
        <f>IF(C1378="MAT.",VLOOKUP(A1378,INSUMOS_AUX!A:F,6,0),0)</f>
        <v>0</v>
      </c>
      <c r="G1378" s="106">
        <f>IF(C1378="M.O.",VLOOKUP(A1378,INSUMOS_AUX!A:F,6,0),0)</f>
        <v>13.19</v>
      </c>
    </row>
    <row r="1379" spans="1:7" ht="21">
      <c r="A1379" s="177">
        <v>43464</v>
      </c>
      <c r="B1379" s="233" t="s">
        <v>141</v>
      </c>
      <c r="C1379" s="176" t="s">
        <v>123</v>
      </c>
      <c r="D1379" s="176" t="s">
        <v>134</v>
      </c>
      <c r="E1379" s="177">
        <v>0.32058500000000001</v>
      </c>
      <c r="F1379" s="107">
        <f>IF(C1379="MAT.",VLOOKUP(A1379,INSUMOS_AUX!A:F,6,0),0)</f>
        <v>0.01</v>
      </c>
      <c r="G1379" s="106">
        <f>IF(C1379="M.O.",VLOOKUP(A1379,INSUMOS_AUX!A:F,6,0),0)</f>
        <v>0</v>
      </c>
    </row>
    <row r="1380" spans="1:7" ht="21">
      <c r="A1380" s="177">
        <v>43465</v>
      </c>
      <c r="B1380" s="233" t="s">
        <v>151</v>
      </c>
      <c r="C1380" s="176" t="s">
        <v>123</v>
      </c>
      <c r="D1380" s="176" t="s">
        <v>134</v>
      </c>
      <c r="E1380" s="177">
        <v>0.29899999999999999</v>
      </c>
      <c r="F1380" s="107">
        <f>IF(C1380="MAT.",VLOOKUP(A1380,INSUMOS_AUX!A:F,6,0),0)</f>
        <v>0.78</v>
      </c>
      <c r="G1380" s="106">
        <f>IF(C1380="M.O.",VLOOKUP(A1380,INSUMOS_AUX!A:F,6,0),0)</f>
        <v>0</v>
      </c>
    </row>
    <row r="1381" spans="1:7" ht="21">
      <c r="A1381" s="177">
        <v>43467</v>
      </c>
      <c r="B1381" s="233" t="s">
        <v>142</v>
      </c>
      <c r="C1381" s="176" t="s">
        <v>123</v>
      </c>
      <c r="D1381" s="176" t="s">
        <v>134</v>
      </c>
      <c r="E1381" s="177">
        <v>0.14899999999999999</v>
      </c>
      <c r="F1381" s="107">
        <f>IF(C1381="MAT.",VLOOKUP(A1381,INSUMOS_AUX!A:F,6,0),0)</f>
        <v>0.61</v>
      </c>
      <c r="G1381" s="106">
        <f>IF(C1381="M.O.",VLOOKUP(A1381,INSUMOS_AUX!A:F,6,0),0)</f>
        <v>0</v>
      </c>
    </row>
    <row r="1382" spans="1:7" ht="21">
      <c r="A1382" s="177">
        <v>43488</v>
      </c>
      <c r="B1382" s="233" t="s">
        <v>144</v>
      </c>
      <c r="C1382" s="176" t="s">
        <v>123</v>
      </c>
      <c r="D1382" s="176" t="s">
        <v>134</v>
      </c>
      <c r="E1382" s="177">
        <v>0.32058500000000001</v>
      </c>
      <c r="F1382" s="107">
        <f>IF(C1382="MAT.",VLOOKUP(A1382,INSUMOS_AUX!A:F,6,0),0)</f>
        <v>0.89</v>
      </c>
      <c r="G1382" s="106">
        <f>IF(C1382="M.O.",VLOOKUP(A1382,INSUMOS_AUX!A:F,6,0),0)</f>
        <v>0</v>
      </c>
    </row>
    <row r="1383" spans="1:7" ht="21">
      <c r="A1383" s="177">
        <v>43489</v>
      </c>
      <c r="B1383" s="233" t="s">
        <v>152</v>
      </c>
      <c r="C1383" s="176" t="s">
        <v>123</v>
      </c>
      <c r="D1383" s="176" t="s">
        <v>134</v>
      </c>
      <c r="E1383" s="177">
        <v>0.29899999999999999</v>
      </c>
      <c r="F1383" s="107">
        <f>IF(C1383="MAT.",VLOOKUP(A1383,INSUMOS_AUX!A:F,6,0),0)</f>
        <v>1.31</v>
      </c>
      <c r="G1383" s="106">
        <f>IF(C1383="M.O.",VLOOKUP(A1383,INSUMOS_AUX!A:F,6,0),0)</f>
        <v>0</v>
      </c>
    </row>
    <row r="1384" spans="1:7" ht="21">
      <c r="A1384" s="177">
        <v>43491</v>
      </c>
      <c r="B1384" s="233" t="s">
        <v>145</v>
      </c>
      <c r="C1384" s="176" t="s">
        <v>123</v>
      </c>
      <c r="D1384" s="176" t="s">
        <v>134</v>
      </c>
      <c r="E1384" s="177">
        <v>0.14899999999999999</v>
      </c>
      <c r="F1384" s="107">
        <f>IF(C1384="MAT.",VLOOKUP(A1384,INSUMOS_AUX!A:F,6,0),0)</f>
        <v>1.39</v>
      </c>
      <c r="G1384" s="106">
        <f>IF(C1384="M.O.",VLOOKUP(A1384,INSUMOS_AUX!A:F,6,0),0)</f>
        <v>0</v>
      </c>
    </row>
    <row r="1385" spans="1:7">
      <c r="A1385" s="177">
        <v>4750</v>
      </c>
      <c r="B1385" s="233" t="s">
        <v>153</v>
      </c>
      <c r="C1385" s="176" t="s">
        <v>124</v>
      </c>
      <c r="D1385" s="176" t="s">
        <v>134</v>
      </c>
      <c r="E1385" s="177">
        <v>0.30533880000000002</v>
      </c>
      <c r="F1385" s="107">
        <f>IF(C1385="MAT.",VLOOKUP(A1385,INSUMOS_AUX!A:F,6,0),0)</f>
        <v>0</v>
      </c>
      <c r="G1385" s="106">
        <f>IF(C1385="M.O.",VLOOKUP(A1385,INSUMOS_AUX!A:F,6,0),0)</f>
        <v>22.48</v>
      </c>
    </row>
    <row r="1386" spans="1:7">
      <c r="A1386" s="177">
        <v>6111</v>
      </c>
      <c r="B1386" s="233" t="s">
        <v>498</v>
      </c>
      <c r="C1386" s="176" t="s">
        <v>124</v>
      </c>
      <c r="D1386" s="176" t="s">
        <v>134</v>
      </c>
      <c r="E1386" s="177">
        <v>0.15215880000000001</v>
      </c>
      <c r="F1386" s="107">
        <f>IF(C1386="MAT.",VLOOKUP(A1386,INSUMOS_AUX!A:F,6,0),0)</f>
        <v>0</v>
      </c>
      <c r="G1386" s="106">
        <f>IF(C1386="M.O.",VLOOKUP(A1386,INSUMOS_AUX!A:F,6,0),0)</f>
        <v>14.4</v>
      </c>
    </row>
    <row r="1387" spans="1:7">
      <c r="A1387" s="182"/>
      <c r="B1387" s="230"/>
      <c r="C1387" s="183"/>
      <c r="D1387" s="183"/>
      <c r="E1387" s="183"/>
      <c r="F1387" s="183"/>
      <c r="G1387" s="183"/>
    </row>
    <row r="1388" spans="1:7" ht="21">
      <c r="A1388" s="179" t="s">
        <v>801</v>
      </c>
      <c r="B1388" s="232" t="s">
        <v>662</v>
      </c>
      <c r="C1388" s="180" t="s">
        <v>46</v>
      </c>
      <c r="D1388" s="180" t="s">
        <v>65</v>
      </c>
      <c r="E1388" s="181">
        <v>248.48</v>
      </c>
      <c r="F1388" s="181">
        <f t="shared" ref="F1388:G1388" si="88">SUMPRODUCT($E1389:$E1401,F1389:F1401)</f>
        <v>8.8297829999999973</v>
      </c>
      <c r="G1388" s="181">
        <f t="shared" si="88"/>
        <v>2.52198325156</v>
      </c>
    </row>
    <row r="1389" spans="1:7" ht="21">
      <c r="A1389" s="177">
        <v>1292</v>
      </c>
      <c r="B1389" s="233" t="s">
        <v>1329</v>
      </c>
      <c r="C1389" s="176" t="s">
        <v>123</v>
      </c>
      <c r="D1389" s="176" t="s">
        <v>53</v>
      </c>
      <c r="E1389" s="177">
        <v>0.1875</v>
      </c>
      <c r="F1389" s="107">
        <f>IF(C1389="MAT.",VLOOKUP(A1389,INSUMOS_AUX!A:F,6,0),0)</f>
        <v>37.36</v>
      </c>
      <c r="G1389" s="106">
        <f>IF(C1389="M.O.",VLOOKUP(A1389,INSUMOS_AUX!A:F,6,0),0)</f>
        <v>0</v>
      </c>
    </row>
    <row r="1390" spans="1:7">
      <c r="A1390" s="177">
        <v>1381</v>
      </c>
      <c r="B1390" s="233" t="s">
        <v>1330</v>
      </c>
      <c r="C1390" s="176" t="s">
        <v>123</v>
      </c>
      <c r="D1390" s="176" t="s">
        <v>63</v>
      </c>
      <c r="E1390" s="177">
        <v>0.63919999999999999</v>
      </c>
      <c r="F1390" s="107">
        <f>IF(C1390="MAT.",VLOOKUP(A1390,INSUMOS_AUX!A:F,6,0),0)</f>
        <v>0.8</v>
      </c>
      <c r="G1390" s="106">
        <f>IF(C1390="M.O.",VLOOKUP(A1390,INSUMOS_AUX!A:F,6,0),0)</f>
        <v>0</v>
      </c>
    </row>
    <row r="1391" spans="1:7">
      <c r="A1391" s="177">
        <v>34357</v>
      </c>
      <c r="B1391" s="233" t="s">
        <v>351</v>
      </c>
      <c r="C1391" s="176" t="s">
        <v>123</v>
      </c>
      <c r="D1391" s="176" t="s">
        <v>63</v>
      </c>
      <c r="E1391" s="177">
        <v>8.8999999999999996E-2</v>
      </c>
      <c r="F1391" s="107">
        <f>IF(C1391="MAT.",VLOOKUP(A1391,INSUMOS_AUX!A:F,6,0),0)</f>
        <v>4.6900000000000004</v>
      </c>
      <c r="G1391" s="106">
        <f>IF(C1391="M.O.",VLOOKUP(A1391,INSUMOS_AUX!A:F,6,0),0)</f>
        <v>0</v>
      </c>
    </row>
    <row r="1392" spans="1:7" ht="21">
      <c r="A1392" s="177">
        <v>37370</v>
      </c>
      <c r="B1392" s="233" t="s">
        <v>494</v>
      </c>
      <c r="C1392" s="176" t="s">
        <v>123</v>
      </c>
      <c r="D1392" s="176" t="s">
        <v>134</v>
      </c>
      <c r="E1392" s="177">
        <v>0.1197</v>
      </c>
      <c r="F1392" s="107">
        <f>IF(C1392="MAT.",VLOOKUP(A1392,INSUMOS_AUX!A:F,6,0),0)</f>
        <v>3.32</v>
      </c>
      <c r="G1392" s="106">
        <f>IF(C1392="M.O.",VLOOKUP(A1392,INSUMOS_AUX!A:F,6,0),0)</f>
        <v>0</v>
      </c>
    </row>
    <row r="1393" spans="1:7" ht="21">
      <c r="A1393" s="177">
        <v>37371</v>
      </c>
      <c r="B1393" s="233" t="s">
        <v>495</v>
      </c>
      <c r="C1393" s="176" t="s">
        <v>123</v>
      </c>
      <c r="D1393" s="176" t="s">
        <v>134</v>
      </c>
      <c r="E1393" s="177">
        <v>0.1197</v>
      </c>
      <c r="F1393" s="107">
        <f>IF(C1393="MAT.",VLOOKUP(A1393,INSUMOS_AUX!A:F,6,0),0)</f>
        <v>0.59</v>
      </c>
      <c r="G1393" s="106">
        <f>IF(C1393="M.O.",VLOOKUP(A1393,INSUMOS_AUX!A:F,6,0),0)</f>
        <v>0</v>
      </c>
    </row>
    <row r="1394" spans="1:7" ht="21">
      <c r="A1394" s="177">
        <v>37372</v>
      </c>
      <c r="B1394" s="233" t="s">
        <v>496</v>
      </c>
      <c r="C1394" s="176" t="s">
        <v>123</v>
      </c>
      <c r="D1394" s="176" t="s">
        <v>134</v>
      </c>
      <c r="E1394" s="177">
        <v>0.1197</v>
      </c>
      <c r="F1394" s="107">
        <f>IF(C1394="MAT.",VLOOKUP(A1394,INSUMOS_AUX!A:F,6,0),0)</f>
        <v>1.43</v>
      </c>
      <c r="G1394" s="106">
        <f>IF(C1394="M.O.",VLOOKUP(A1394,INSUMOS_AUX!A:F,6,0),0)</f>
        <v>0</v>
      </c>
    </row>
    <row r="1395" spans="1:7" ht="21">
      <c r="A1395" s="177">
        <v>37373</v>
      </c>
      <c r="B1395" s="233" t="s">
        <v>497</v>
      </c>
      <c r="C1395" s="176" t="s">
        <v>123</v>
      </c>
      <c r="D1395" s="176" t="s">
        <v>134</v>
      </c>
      <c r="E1395" s="177">
        <v>0.1197</v>
      </c>
      <c r="F1395" s="107">
        <f>IF(C1395="MAT.",VLOOKUP(A1395,INSUMOS_AUX!A:F,6,0),0)</f>
        <v>0.08</v>
      </c>
      <c r="G1395" s="106">
        <f>IF(C1395="M.O.",VLOOKUP(A1395,INSUMOS_AUX!A:F,6,0),0)</f>
        <v>0</v>
      </c>
    </row>
    <row r="1396" spans="1:7" ht="21">
      <c r="A1396" s="177">
        <v>43465</v>
      </c>
      <c r="B1396" s="233" t="s">
        <v>151</v>
      </c>
      <c r="C1396" s="176" t="s">
        <v>123</v>
      </c>
      <c r="D1396" s="176" t="s">
        <v>134</v>
      </c>
      <c r="E1396" s="177">
        <v>8.7099999999999997E-2</v>
      </c>
      <c r="F1396" s="107">
        <f>IF(C1396="MAT.",VLOOKUP(A1396,INSUMOS_AUX!A:F,6,0),0)</f>
        <v>0.78</v>
      </c>
      <c r="G1396" s="106">
        <f>IF(C1396="M.O.",VLOOKUP(A1396,INSUMOS_AUX!A:F,6,0),0)</f>
        <v>0</v>
      </c>
    </row>
    <row r="1397" spans="1:7" ht="21">
      <c r="A1397" s="177">
        <v>43467</v>
      </c>
      <c r="B1397" s="233" t="s">
        <v>142</v>
      </c>
      <c r="C1397" s="176" t="s">
        <v>123</v>
      </c>
      <c r="D1397" s="176" t="s">
        <v>134</v>
      </c>
      <c r="E1397" s="177">
        <v>3.2599999999999997E-2</v>
      </c>
      <c r="F1397" s="107">
        <f>IF(C1397="MAT.",VLOOKUP(A1397,INSUMOS_AUX!A:F,6,0),0)</f>
        <v>0.61</v>
      </c>
      <c r="G1397" s="106">
        <f>IF(C1397="M.O.",VLOOKUP(A1397,INSUMOS_AUX!A:F,6,0),0)</f>
        <v>0</v>
      </c>
    </row>
    <row r="1398" spans="1:7" ht="21">
      <c r="A1398" s="177">
        <v>43489</v>
      </c>
      <c r="B1398" s="233" t="s">
        <v>152</v>
      </c>
      <c r="C1398" s="176" t="s">
        <v>123</v>
      </c>
      <c r="D1398" s="176" t="s">
        <v>134</v>
      </c>
      <c r="E1398" s="177">
        <v>8.7099999999999997E-2</v>
      </c>
      <c r="F1398" s="107">
        <f>IF(C1398="MAT.",VLOOKUP(A1398,INSUMOS_AUX!A:F,6,0),0)</f>
        <v>1.31</v>
      </c>
      <c r="G1398" s="106">
        <f>IF(C1398="M.O.",VLOOKUP(A1398,INSUMOS_AUX!A:F,6,0),0)</f>
        <v>0</v>
      </c>
    </row>
    <row r="1399" spans="1:7" ht="21">
      <c r="A1399" s="177">
        <v>43491</v>
      </c>
      <c r="B1399" s="233" t="s">
        <v>145</v>
      </c>
      <c r="C1399" s="176" t="s">
        <v>123</v>
      </c>
      <c r="D1399" s="176" t="s">
        <v>134</v>
      </c>
      <c r="E1399" s="177">
        <v>3.2599999999999997E-2</v>
      </c>
      <c r="F1399" s="107">
        <f>IF(C1399="MAT.",VLOOKUP(A1399,INSUMOS_AUX!A:F,6,0),0)</f>
        <v>1.39</v>
      </c>
      <c r="G1399" s="106">
        <f>IF(C1399="M.O.",VLOOKUP(A1399,INSUMOS_AUX!A:F,6,0),0)</f>
        <v>0</v>
      </c>
    </row>
    <row r="1400" spans="1:7">
      <c r="A1400" s="177">
        <v>4760</v>
      </c>
      <c r="B1400" s="233" t="s">
        <v>1310</v>
      </c>
      <c r="C1400" s="176" t="s">
        <v>124</v>
      </c>
      <c r="D1400" s="176" t="s">
        <v>134</v>
      </c>
      <c r="E1400" s="177">
        <v>8.8385595999999997E-2</v>
      </c>
      <c r="F1400" s="107">
        <f>IF(C1400="MAT.",VLOOKUP(A1400,INSUMOS_AUX!A:F,6,0),0)</f>
        <v>0</v>
      </c>
      <c r="G1400" s="106">
        <f>IF(C1400="M.O.",VLOOKUP(A1400,INSUMOS_AUX!A:F,6,0),0)</f>
        <v>23.11</v>
      </c>
    </row>
    <row r="1401" spans="1:7">
      <c r="A1401" s="177">
        <v>6111</v>
      </c>
      <c r="B1401" s="233" t="s">
        <v>498</v>
      </c>
      <c r="C1401" s="176" t="s">
        <v>124</v>
      </c>
      <c r="D1401" s="176" t="s">
        <v>134</v>
      </c>
      <c r="E1401" s="177">
        <v>3.329112E-2</v>
      </c>
      <c r="F1401" s="107">
        <f>IF(C1401="MAT.",VLOOKUP(A1401,INSUMOS_AUX!A:F,6,0),0)</f>
        <v>0</v>
      </c>
      <c r="G1401" s="106">
        <f>IF(C1401="M.O.",VLOOKUP(A1401,INSUMOS_AUX!A:F,6,0),0)</f>
        <v>14.4</v>
      </c>
    </row>
    <row r="1402" spans="1:7">
      <c r="A1402" s="182"/>
      <c r="B1402" s="230"/>
      <c r="C1402" s="183"/>
      <c r="D1402" s="183"/>
      <c r="E1402" s="183"/>
      <c r="F1402" s="183"/>
      <c r="G1402" s="183"/>
    </row>
    <row r="1403" spans="1:7" ht="42">
      <c r="A1403" s="179" t="s">
        <v>802</v>
      </c>
      <c r="B1403" s="232" t="s">
        <v>549</v>
      </c>
      <c r="C1403" s="180" t="s">
        <v>46</v>
      </c>
      <c r="D1403" s="180" t="s">
        <v>65</v>
      </c>
      <c r="E1403" s="181">
        <v>86.12</v>
      </c>
      <c r="F1403" s="181">
        <f t="shared" ref="F1403:G1403" si="89">SUMPRODUCT($E1404:$E1416,F1404:F1416)</f>
        <v>31.45475566</v>
      </c>
      <c r="G1403" s="181">
        <f t="shared" si="89"/>
        <v>7.7726848799999999</v>
      </c>
    </row>
    <row r="1404" spans="1:7">
      <c r="A1404" s="177">
        <v>1379</v>
      </c>
      <c r="B1404" s="233" t="s">
        <v>135</v>
      </c>
      <c r="C1404" s="176" t="s">
        <v>123</v>
      </c>
      <c r="D1404" s="176" t="s">
        <v>63</v>
      </c>
      <c r="E1404" s="177">
        <v>0.53125599999999995</v>
      </c>
      <c r="F1404" s="107">
        <f>IF(C1404="MAT.",VLOOKUP(A1404,INSUMOS_AUX!A:F,6,0),0)</f>
        <v>0.72</v>
      </c>
      <c r="G1404" s="106">
        <f>IF(C1404="M.O.",VLOOKUP(A1404,INSUMOS_AUX!A:F,6,0),0)</f>
        <v>0</v>
      </c>
    </row>
    <row r="1405" spans="1:7" ht="21">
      <c r="A1405" s="177">
        <v>370</v>
      </c>
      <c r="B1405" s="233" t="s">
        <v>138</v>
      </c>
      <c r="C1405" s="176" t="s">
        <v>123</v>
      </c>
      <c r="D1405" s="176" t="s">
        <v>58</v>
      </c>
      <c r="E1405" s="177">
        <v>7.7770000000000001E-3</v>
      </c>
      <c r="F1405" s="107">
        <f>IF(C1405="MAT.",VLOOKUP(A1405,INSUMOS_AUX!A:F,6,0),0)</f>
        <v>150</v>
      </c>
      <c r="G1405" s="106">
        <f>IF(C1405="M.O.",VLOOKUP(A1405,INSUMOS_AUX!A:F,6,0),0)</f>
        <v>0</v>
      </c>
    </row>
    <row r="1406" spans="1:7" ht="21">
      <c r="A1406" s="177">
        <v>37370</v>
      </c>
      <c r="B1406" s="233" t="s">
        <v>494</v>
      </c>
      <c r="C1406" s="176" t="s">
        <v>123</v>
      </c>
      <c r="D1406" s="176" t="s">
        <v>134</v>
      </c>
      <c r="E1406" s="177">
        <v>0.414827</v>
      </c>
      <c r="F1406" s="107">
        <f>IF(C1406="MAT.",VLOOKUP(A1406,INSUMOS_AUX!A:F,6,0),0)</f>
        <v>3.32</v>
      </c>
      <c r="G1406" s="106">
        <f>IF(C1406="M.O.",VLOOKUP(A1406,INSUMOS_AUX!A:F,6,0),0)</f>
        <v>0</v>
      </c>
    </row>
    <row r="1407" spans="1:7" ht="21">
      <c r="A1407" s="177">
        <v>37371</v>
      </c>
      <c r="B1407" s="233" t="s">
        <v>495</v>
      </c>
      <c r="C1407" s="176" t="s">
        <v>123</v>
      </c>
      <c r="D1407" s="176" t="s">
        <v>134</v>
      </c>
      <c r="E1407" s="177">
        <v>0.414827</v>
      </c>
      <c r="F1407" s="107">
        <f>IF(C1407="MAT.",VLOOKUP(A1407,INSUMOS_AUX!A:F,6,0),0)</f>
        <v>0.59</v>
      </c>
      <c r="G1407" s="106">
        <f>IF(C1407="M.O.",VLOOKUP(A1407,INSUMOS_AUX!A:F,6,0),0)</f>
        <v>0</v>
      </c>
    </row>
    <row r="1408" spans="1:7" ht="21">
      <c r="A1408" s="177">
        <v>37372</v>
      </c>
      <c r="B1408" s="233" t="s">
        <v>496</v>
      </c>
      <c r="C1408" s="176" t="s">
        <v>123</v>
      </c>
      <c r="D1408" s="176" t="s">
        <v>134</v>
      </c>
      <c r="E1408" s="177">
        <v>0.414827</v>
      </c>
      <c r="F1408" s="107">
        <f>IF(C1408="MAT.",VLOOKUP(A1408,INSUMOS_AUX!A:F,6,0),0)</f>
        <v>1.43</v>
      </c>
      <c r="G1408" s="106">
        <f>IF(C1408="M.O.",VLOOKUP(A1408,INSUMOS_AUX!A:F,6,0),0)</f>
        <v>0</v>
      </c>
    </row>
    <row r="1409" spans="1:7" ht="21">
      <c r="A1409" s="177">
        <v>37373</v>
      </c>
      <c r="B1409" s="233" t="s">
        <v>497</v>
      </c>
      <c r="C1409" s="176" t="s">
        <v>123</v>
      </c>
      <c r="D1409" s="176" t="s">
        <v>134</v>
      </c>
      <c r="E1409" s="177">
        <v>0.414827</v>
      </c>
      <c r="F1409" s="107">
        <f>IF(C1409="MAT.",VLOOKUP(A1409,INSUMOS_AUX!A:F,6,0),0)</f>
        <v>0.08</v>
      </c>
      <c r="G1409" s="106">
        <f>IF(C1409="M.O.",VLOOKUP(A1409,INSUMOS_AUX!A:F,6,0),0)</f>
        <v>0</v>
      </c>
    </row>
    <row r="1410" spans="1:7" ht="21">
      <c r="A1410" s="177">
        <v>41681</v>
      </c>
      <c r="B1410" s="233" t="s">
        <v>1331</v>
      </c>
      <c r="C1410" s="176" t="s">
        <v>123</v>
      </c>
      <c r="D1410" s="176" t="s">
        <v>23</v>
      </c>
      <c r="E1410" s="177">
        <v>1.2563</v>
      </c>
      <c r="F1410" s="107">
        <f>IF(C1410="MAT.",VLOOKUP(A1410,INSUMOS_AUX!A:F,6,0),0)</f>
        <v>21.34</v>
      </c>
      <c r="G1410" s="106">
        <f>IF(C1410="M.O.",VLOOKUP(A1410,INSUMOS_AUX!A:F,6,0),0)</f>
        <v>0</v>
      </c>
    </row>
    <row r="1411" spans="1:7" ht="21">
      <c r="A1411" s="177">
        <v>43465</v>
      </c>
      <c r="B1411" s="233" t="s">
        <v>151</v>
      </c>
      <c r="C1411" s="176" t="s">
        <v>123</v>
      </c>
      <c r="D1411" s="176" t="s">
        <v>134</v>
      </c>
      <c r="E1411" s="177">
        <v>0.20269999999999999</v>
      </c>
      <c r="F1411" s="107">
        <f>IF(C1411="MAT.",VLOOKUP(A1411,INSUMOS_AUX!A:F,6,0),0)</f>
        <v>0.78</v>
      </c>
      <c r="G1411" s="106">
        <f>IF(C1411="M.O.",VLOOKUP(A1411,INSUMOS_AUX!A:F,6,0),0)</f>
        <v>0</v>
      </c>
    </row>
    <row r="1412" spans="1:7" ht="21">
      <c r="A1412" s="177">
        <v>43467</v>
      </c>
      <c r="B1412" s="233" t="s">
        <v>142</v>
      </c>
      <c r="C1412" s="176" t="s">
        <v>123</v>
      </c>
      <c r="D1412" s="176" t="s">
        <v>134</v>
      </c>
      <c r="E1412" s="177">
        <v>0.21212700000000001</v>
      </c>
      <c r="F1412" s="107">
        <f>IF(C1412="MAT.",VLOOKUP(A1412,INSUMOS_AUX!A:F,6,0),0)</f>
        <v>0.61</v>
      </c>
      <c r="G1412" s="106">
        <f>IF(C1412="M.O.",VLOOKUP(A1412,INSUMOS_AUX!A:F,6,0),0)</f>
        <v>0</v>
      </c>
    </row>
    <row r="1413" spans="1:7" ht="21">
      <c r="A1413" s="177">
        <v>43489</v>
      </c>
      <c r="B1413" s="233" t="s">
        <v>152</v>
      </c>
      <c r="C1413" s="176" t="s">
        <v>123</v>
      </c>
      <c r="D1413" s="176" t="s">
        <v>134</v>
      </c>
      <c r="E1413" s="177">
        <v>0.20269999999999999</v>
      </c>
      <c r="F1413" s="107">
        <f>IF(C1413="MAT.",VLOOKUP(A1413,INSUMOS_AUX!A:F,6,0),0)</f>
        <v>1.31</v>
      </c>
      <c r="G1413" s="106">
        <f>IF(C1413="M.O.",VLOOKUP(A1413,INSUMOS_AUX!A:F,6,0),0)</f>
        <v>0</v>
      </c>
    </row>
    <row r="1414" spans="1:7" ht="21">
      <c r="A1414" s="177">
        <v>43491</v>
      </c>
      <c r="B1414" s="233" t="s">
        <v>145</v>
      </c>
      <c r="C1414" s="176" t="s">
        <v>123</v>
      </c>
      <c r="D1414" s="176" t="s">
        <v>134</v>
      </c>
      <c r="E1414" s="177">
        <v>0.21212700000000001</v>
      </c>
      <c r="F1414" s="107">
        <f>IF(C1414="MAT.",VLOOKUP(A1414,INSUMOS_AUX!A:F,6,0),0)</f>
        <v>1.39</v>
      </c>
      <c r="G1414" s="106">
        <f>IF(C1414="M.O.",VLOOKUP(A1414,INSUMOS_AUX!A:F,6,0),0)</f>
        <v>0</v>
      </c>
    </row>
    <row r="1415" spans="1:7">
      <c r="A1415" s="177">
        <v>4750</v>
      </c>
      <c r="B1415" s="233" t="s">
        <v>153</v>
      </c>
      <c r="C1415" s="176" t="s">
        <v>124</v>
      </c>
      <c r="D1415" s="176" t="s">
        <v>134</v>
      </c>
      <c r="E1415" s="177">
        <v>0.20699724</v>
      </c>
      <c r="F1415" s="107">
        <f>IF(C1415="MAT.",VLOOKUP(A1415,INSUMOS_AUX!A:F,6,0),0)</f>
        <v>0</v>
      </c>
      <c r="G1415" s="106">
        <f>IF(C1415="M.O.",VLOOKUP(A1415,INSUMOS_AUX!A:F,6,0),0)</f>
        <v>22.48</v>
      </c>
    </row>
    <row r="1416" spans="1:7">
      <c r="A1416" s="177">
        <v>6111</v>
      </c>
      <c r="B1416" s="233" t="s">
        <v>498</v>
      </c>
      <c r="C1416" s="176" t="s">
        <v>124</v>
      </c>
      <c r="D1416" s="176" t="s">
        <v>134</v>
      </c>
      <c r="E1416" s="177">
        <v>0.21662409199999999</v>
      </c>
      <c r="F1416" s="107">
        <f>IF(C1416="MAT.",VLOOKUP(A1416,INSUMOS_AUX!A:F,6,0),0)</f>
        <v>0</v>
      </c>
      <c r="G1416" s="106">
        <f>IF(C1416="M.O.",VLOOKUP(A1416,INSUMOS_AUX!A:F,6,0),0)</f>
        <v>14.4</v>
      </c>
    </row>
    <row r="1417" spans="1:7">
      <c r="A1417" s="182"/>
      <c r="B1417" s="230"/>
      <c r="C1417" s="183"/>
      <c r="D1417" s="183"/>
      <c r="E1417" s="183"/>
      <c r="F1417" s="183"/>
      <c r="G1417" s="183"/>
    </row>
    <row r="1418" spans="1:7" ht="31.5">
      <c r="A1418" s="179" t="s">
        <v>803</v>
      </c>
      <c r="B1418" s="232" t="s">
        <v>663</v>
      </c>
      <c r="C1418" s="180" t="s">
        <v>46</v>
      </c>
      <c r="D1418" s="180" t="s">
        <v>53</v>
      </c>
      <c r="E1418" s="181">
        <v>344.36</v>
      </c>
      <c r="F1418" s="181">
        <f t="shared" ref="F1418:G1418" si="90">SUMPRODUCT($E1419:$E1444,F1419:F1444)</f>
        <v>77.467988535459995</v>
      </c>
      <c r="G1418" s="181">
        <f t="shared" si="90"/>
        <v>17.730970329910001</v>
      </c>
    </row>
    <row r="1419" spans="1:7" ht="31.5">
      <c r="A1419" s="177">
        <v>10535</v>
      </c>
      <c r="B1419" s="233" t="s">
        <v>132</v>
      </c>
      <c r="C1419" s="176" t="s">
        <v>123</v>
      </c>
      <c r="D1419" s="176" t="s">
        <v>23</v>
      </c>
      <c r="E1419" s="177">
        <v>1.8148999999999999E-5</v>
      </c>
      <c r="F1419" s="107">
        <f>IF(C1419="MAT.",VLOOKUP(A1419,INSUMOS_AUX!A:F,6,0),0)</f>
        <v>4699.5</v>
      </c>
      <c r="G1419" s="106">
        <f>IF(C1419="M.O.",VLOOKUP(A1419,INSUMOS_AUX!A:F,6,0),0)</f>
        <v>0</v>
      </c>
    </row>
    <row r="1420" spans="1:7">
      <c r="A1420" s="177">
        <v>1213</v>
      </c>
      <c r="B1420" s="233" t="s">
        <v>133</v>
      </c>
      <c r="C1420" s="176" t="s">
        <v>124</v>
      </c>
      <c r="D1420" s="176" t="s">
        <v>134</v>
      </c>
      <c r="E1420" s="177">
        <v>0.131601354</v>
      </c>
      <c r="F1420" s="107">
        <f>IF(C1420="MAT.",VLOOKUP(A1420,INSUMOS_AUX!A:F,6,0),0)</f>
        <v>0</v>
      </c>
      <c r="G1420" s="106">
        <f>IF(C1420="M.O.",VLOOKUP(A1420,INSUMOS_AUX!A:F,6,0),0)</f>
        <v>22.48</v>
      </c>
    </row>
    <row r="1421" spans="1:7">
      <c r="A1421" s="177">
        <v>1379</v>
      </c>
      <c r="B1421" s="233" t="s">
        <v>135</v>
      </c>
      <c r="C1421" s="176" t="s">
        <v>123</v>
      </c>
      <c r="D1421" s="176" t="s">
        <v>63</v>
      </c>
      <c r="E1421" s="177">
        <v>31.813303449999999</v>
      </c>
      <c r="F1421" s="107">
        <f>IF(C1421="MAT.",VLOOKUP(A1421,INSUMOS_AUX!A:F,6,0),0)</f>
        <v>0.72</v>
      </c>
      <c r="G1421" s="106">
        <f>IF(C1421="M.O.",VLOOKUP(A1421,INSUMOS_AUX!A:F,6,0),0)</f>
        <v>0</v>
      </c>
    </row>
    <row r="1422" spans="1:7" ht="21">
      <c r="A1422" s="177">
        <v>2692</v>
      </c>
      <c r="B1422" s="233" t="s">
        <v>1242</v>
      </c>
      <c r="C1422" s="176" t="s">
        <v>123</v>
      </c>
      <c r="D1422" s="176" t="s">
        <v>168</v>
      </c>
      <c r="E1422" s="177">
        <v>1.6999999999999999E-3</v>
      </c>
      <c r="F1422" s="107">
        <f>IF(C1422="MAT.",VLOOKUP(A1422,INSUMOS_AUX!A:F,6,0),0)</f>
        <v>7.15</v>
      </c>
      <c r="G1422" s="106">
        <f>IF(C1422="M.O.",VLOOKUP(A1422,INSUMOS_AUX!A:F,6,0),0)</f>
        <v>0</v>
      </c>
    </row>
    <row r="1423" spans="1:7">
      <c r="A1423" s="177">
        <v>2705</v>
      </c>
      <c r="B1423" s="233" t="s">
        <v>136</v>
      </c>
      <c r="C1423" s="176" t="s">
        <v>123</v>
      </c>
      <c r="D1423" s="176" t="s">
        <v>137</v>
      </c>
      <c r="E1423" s="177">
        <v>0.10168893800000001</v>
      </c>
      <c r="F1423" s="107">
        <f>IF(C1423="MAT.",VLOOKUP(A1423,INSUMOS_AUX!A:F,6,0),0)</f>
        <v>0.92</v>
      </c>
      <c r="G1423" s="106">
        <f>IF(C1423="M.O.",VLOOKUP(A1423,INSUMOS_AUX!A:F,6,0),0)</f>
        <v>0</v>
      </c>
    </row>
    <row r="1424" spans="1:7" ht="21">
      <c r="A1424" s="177">
        <v>370</v>
      </c>
      <c r="B1424" s="233" t="s">
        <v>138</v>
      </c>
      <c r="C1424" s="176" t="s">
        <v>123</v>
      </c>
      <c r="D1424" s="176" t="s">
        <v>58</v>
      </c>
      <c r="E1424" s="177">
        <v>7.4446300000000007E-2</v>
      </c>
      <c r="F1424" s="107">
        <f>IF(C1424="MAT.",VLOOKUP(A1424,INSUMOS_AUX!A:F,6,0),0)</f>
        <v>150</v>
      </c>
      <c r="G1424" s="106">
        <f>IF(C1424="M.O.",VLOOKUP(A1424,INSUMOS_AUX!A:F,6,0),0)</f>
        <v>0</v>
      </c>
    </row>
    <row r="1425" spans="1:7" ht="21">
      <c r="A1425" s="177">
        <v>37370</v>
      </c>
      <c r="B1425" s="233" t="s">
        <v>494</v>
      </c>
      <c r="C1425" s="176" t="s">
        <v>123</v>
      </c>
      <c r="D1425" s="176" t="s">
        <v>134</v>
      </c>
      <c r="E1425" s="177">
        <v>1.0441831500000001</v>
      </c>
      <c r="F1425" s="107">
        <f>IF(C1425="MAT.",VLOOKUP(A1425,INSUMOS_AUX!A:F,6,0),0)</f>
        <v>3.32</v>
      </c>
      <c r="G1425" s="106">
        <f>IF(C1425="M.O.",VLOOKUP(A1425,INSUMOS_AUX!A:F,6,0),0)</f>
        <v>0</v>
      </c>
    </row>
    <row r="1426" spans="1:7" ht="21">
      <c r="A1426" s="177">
        <v>37371</v>
      </c>
      <c r="B1426" s="233" t="s">
        <v>495</v>
      </c>
      <c r="C1426" s="176" t="s">
        <v>123</v>
      </c>
      <c r="D1426" s="176" t="s">
        <v>134</v>
      </c>
      <c r="E1426" s="177">
        <v>1.0441831500000001</v>
      </c>
      <c r="F1426" s="107">
        <f>IF(C1426="MAT.",VLOOKUP(A1426,INSUMOS_AUX!A:F,6,0),0)</f>
        <v>0.59</v>
      </c>
      <c r="G1426" s="106">
        <f>IF(C1426="M.O.",VLOOKUP(A1426,INSUMOS_AUX!A:F,6,0),0)</f>
        <v>0</v>
      </c>
    </row>
    <row r="1427" spans="1:7" ht="21">
      <c r="A1427" s="177">
        <v>37372</v>
      </c>
      <c r="B1427" s="233" t="s">
        <v>496</v>
      </c>
      <c r="C1427" s="176" t="s">
        <v>123</v>
      </c>
      <c r="D1427" s="176" t="s">
        <v>134</v>
      </c>
      <c r="E1427" s="177">
        <v>1.0441831500000001</v>
      </c>
      <c r="F1427" s="107">
        <f>IF(C1427="MAT.",VLOOKUP(A1427,INSUMOS_AUX!A:F,6,0),0)</f>
        <v>1.43</v>
      </c>
      <c r="G1427" s="106">
        <f>IF(C1427="M.O.",VLOOKUP(A1427,INSUMOS_AUX!A:F,6,0),0)</f>
        <v>0</v>
      </c>
    </row>
    <row r="1428" spans="1:7" ht="21">
      <c r="A1428" s="177">
        <v>37373</v>
      </c>
      <c r="B1428" s="233" t="s">
        <v>497</v>
      </c>
      <c r="C1428" s="176" t="s">
        <v>123</v>
      </c>
      <c r="D1428" s="176" t="s">
        <v>134</v>
      </c>
      <c r="E1428" s="177">
        <v>1.0441831500000001</v>
      </c>
      <c r="F1428" s="107">
        <f>IF(C1428="MAT.",VLOOKUP(A1428,INSUMOS_AUX!A:F,6,0),0)</f>
        <v>0.08</v>
      </c>
      <c r="G1428" s="106">
        <f>IF(C1428="M.O.",VLOOKUP(A1428,INSUMOS_AUX!A:F,6,0),0)</f>
        <v>0</v>
      </c>
    </row>
    <row r="1429" spans="1:7">
      <c r="A1429" s="177">
        <v>37666</v>
      </c>
      <c r="B1429" s="233" t="s">
        <v>139</v>
      </c>
      <c r="C1429" s="176" t="s">
        <v>124</v>
      </c>
      <c r="D1429" s="176" t="s">
        <v>134</v>
      </c>
      <c r="E1429" s="177">
        <v>0.15936652100000001</v>
      </c>
      <c r="F1429" s="107">
        <f>IF(C1429="MAT.",VLOOKUP(A1429,INSUMOS_AUX!A:F,6,0),0)</f>
        <v>0</v>
      </c>
      <c r="G1429" s="106">
        <f>IF(C1429="M.O.",VLOOKUP(A1429,INSUMOS_AUX!A:F,6,0),0)</f>
        <v>13.19</v>
      </c>
    </row>
    <row r="1430" spans="1:7" ht="21">
      <c r="A1430" s="177">
        <v>43459</v>
      </c>
      <c r="B1430" s="233" t="s">
        <v>140</v>
      </c>
      <c r="C1430" s="176" t="s">
        <v>123</v>
      </c>
      <c r="D1430" s="176" t="s">
        <v>134</v>
      </c>
      <c r="E1430" s="177">
        <v>0.13009999999999999</v>
      </c>
      <c r="F1430" s="107">
        <f>IF(C1430="MAT.",VLOOKUP(A1430,INSUMOS_AUX!A:F,6,0),0)</f>
        <v>0.44</v>
      </c>
      <c r="G1430" s="106">
        <f>IF(C1430="M.O.",VLOOKUP(A1430,INSUMOS_AUX!A:F,6,0),0)</f>
        <v>0</v>
      </c>
    </row>
    <row r="1431" spans="1:7" ht="21">
      <c r="A1431" s="177">
        <v>43464</v>
      </c>
      <c r="B1431" s="233" t="s">
        <v>141</v>
      </c>
      <c r="C1431" s="176" t="s">
        <v>123</v>
      </c>
      <c r="D1431" s="176" t="s">
        <v>134</v>
      </c>
      <c r="E1431" s="177">
        <v>0.1580531</v>
      </c>
      <c r="F1431" s="107">
        <f>IF(C1431="MAT.",VLOOKUP(A1431,INSUMOS_AUX!A:F,6,0),0)</f>
        <v>0.01</v>
      </c>
      <c r="G1431" s="106">
        <f>IF(C1431="M.O.",VLOOKUP(A1431,INSUMOS_AUX!A:F,6,0),0)</f>
        <v>0</v>
      </c>
    </row>
    <row r="1432" spans="1:7" ht="21">
      <c r="A1432" s="177">
        <v>43465</v>
      </c>
      <c r="B1432" s="233" t="s">
        <v>151</v>
      </c>
      <c r="C1432" s="176" t="s">
        <v>123</v>
      </c>
      <c r="D1432" s="176" t="s">
        <v>134</v>
      </c>
      <c r="E1432" s="177">
        <v>0.18820000000000001</v>
      </c>
      <c r="F1432" s="107">
        <f>IF(C1432="MAT.",VLOOKUP(A1432,INSUMOS_AUX!A:F,6,0),0)</f>
        <v>0.78</v>
      </c>
      <c r="G1432" s="106">
        <f>IF(C1432="M.O.",VLOOKUP(A1432,INSUMOS_AUX!A:F,6,0),0)</f>
        <v>0</v>
      </c>
    </row>
    <row r="1433" spans="1:7" ht="21">
      <c r="A1433" s="177">
        <v>43467</v>
      </c>
      <c r="B1433" s="233" t="s">
        <v>142</v>
      </c>
      <c r="C1433" s="176" t="s">
        <v>123</v>
      </c>
      <c r="D1433" s="176" t="s">
        <v>134</v>
      </c>
      <c r="E1433" s="177">
        <v>0.56783004999999998</v>
      </c>
      <c r="F1433" s="107">
        <f>IF(C1433="MAT.",VLOOKUP(A1433,INSUMOS_AUX!A:F,6,0),0)</f>
        <v>0.61</v>
      </c>
      <c r="G1433" s="106">
        <f>IF(C1433="M.O.",VLOOKUP(A1433,INSUMOS_AUX!A:F,6,0),0)</f>
        <v>0</v>
      </c>
    </row>
    <row r="1434" spans="1:7" ht="21">
      <c r="A1434" s="177">
        <v>43483</v>
      </c>
      <c r="B1434" s="233" t="s">
        <v>143</v>
      </c>
      <c r="C1434" s="176" t="s">
        <v>123</v>
      </c>
      <c r="D1434" s="176" t="s">
        <v>134</v>
      </c>
      <c r="E1434" s="177">
        <v>0.13009999999999999</v>
      </c>
      <c r="F1434" s="107">
        <f>IF(C1434="MAT.",VLOOKUP(A1434,INSUMOS_AUX!A:F,6,0),0)</f>
        <v>1.43</v>
      </c>
      <c r="G1434" s="106">
        <f>IF(C1434="M.O.",VLOOKUP(A1434,INSUMOS_AUX!A:F,6,0),0)</f>
        <v>0</v>
      </c>
    </row>
    <row r="1435" spans="1:7" ht="21">
      <c r="A1435" s="177">
        <v>43488</v>
      </c>
      <c r="B1435" s="233" t="s">
        <v>144</v>
      </c>
      <c r="C1435" s="176" t="s">
        <v>123</v>
      </c>
      <c r="D1435" s="176" t="s">
        <v>134</v>
      </c>
      <c r="E1435" s="177">
        <v>0.1580531</v>
      </c>
      <c r="F1435" s="107">
        <f>IF(C1435="MAT.",VLOOKUP(A1435,INSUMOS_AUX!A:F,6,0),0)</f>
        <v>0.89</v>
      </c>
      <c r="G1435" s="106">
        <f>IF(C1435="M.O.",VLOOKUP(A1435,INSUMOS_AUX!A:F,6,0),0)</f>
        <v>0</v>
      </c>
    </row>
    <row r="1436" spans="1:7" ht="21">
      <c r="A1436" s="177">
        <v>43489</v>
      </c>
      <c r="B1436" s="233" t="s">
        <v>152</v>
      </c>
      <c r="C1436" s="176" t="s">
        <v>123</v>
      </c>
      <c r="D1436" s="176" t="s">
        <v>134</v>
      </c>
      <c r="E1436" s="177">
        <v>0.18820000000000001</v>
      </c>
      <c r="F1436" s="107">
        <f>IF(C1436="MAT.",VLOOKUP(A1436,INSUMOS_AUX!A:F,6,0),0)</f>
        <v>1.31</v>
      </c>
      <c r="G1436" s="106">
        <f>IF(C1436="M.O.",VLOOKUP(A1436,INSUMOS_AUX!A:F,6,0),0)</f>
        <v>0</v>
      </c>
    </row>
    <row r="1437" spans="1:7" ht="21">
      <c r="A1437" s="177">
        <v>43491</v>
      </c>
      <c r="B1437" s="233" t="s">
        <v>145</v>
      </c>
      <c r="C1437" s="176" t="s">
        <v>123</v>
      </c>
      <c r="D1437" s="176" t="s">
        <v>134</v>
      </c>
      <c r="E1437" s="177">
        <v>0.56783004999999998</v>
      </c>
      <c r="F1437" s="107">
        <f>IF(C1437="MAT.",VLOOKUP(A1437,INSUMOS_AUX!A:F,6,0),0)</f>
        <v>1.39</v>
      </c>
      <c r="G1437" s="106">
        <f>IF(C1437="M.O.",VLOOKUP(A1437,INSUMOS_AUX!A:F,6,0),0)</f>
        <v>0</v>
      </c>
    </row>
    <row r="1438" spans="1:7" ht="21">
      <c r="A1438" s="177">
        <v>4509</v>
      </c>
      <c r="B1438" s="233" t="s">
        <v>1208</v>
      </c>
      <c r="C1438" s="176" t="s">
        <v>123</v>
      </c>
      <c r="D1438" s="176" t="s">
        <v>65</v>
      </c>
      <c r="E1438" s="177">
        <v>0.25</v>
      </c>
      <c r="F1438" s="107">
        <f>IF(C1438="MAT.",VLOOKUP(A1438,INSUMOS_AUX!A:F,6,0),0)</f>
        <v>5.2</v>
      </c>
      <c r="G1438" s="106">
        <f>IF(C1438="M.O.",VLOOKUP(A1438,INSUMOS_AUX!A:F,6,0),0)</f>
        <v>0</v>
      </c>
    </row>
    <row r="1439" spans="1:7" ht="21">
      <c r="A1439" s="177">
        <v>4517</v>
      </c>
      <c r="B1439" s="233" t="s">
        <v>1244</v>
      </c>
      <c r="C1439" s="176" t="s">
        <v>123</v>
      </c>
      <c r="D1439" s="176" t="s">
        <v>65</v>
      </c>
      <c r="E1439" s="177">
        <v>0.2</v>
      </c>
      <c r="F1439" s="107">
        <f>IF(C1439="MAT.",VLOOKUP(A1439,INSUMOS_AUX!A:F,6,0),0)</f>
        <v>3.58</v>
      </c>
      <c r="G1439" s="106">
        <f>IF(C1439="M.O.",VLOOKUP(A1439,INSUMOS_AUX!A:F,6,0),0)</f>
        <v>0</v>
      </c>
    </row>
    <row r="1440" spans="1:7" ht="21">
      <c r="A1440" s="177">
        <v>4721</v>
      </c>
      <c r="B1440" s="233" t="s">
        <v>147</v>
      </c>
      <c r="C1440" s="176" t="s">
        <v>123</v>
      </c>
      <c r="D1440" s="176" t="s">
        <v>58</v>
      </c>
      <c r="E1440" s="177">
        <v>5.78392E-2</v>
      </c>
      <c r="F1440" s="107">
        <f>IF(C1440="MAT.",VLOOKUP(A1440,INSUMOS_AUX!A:F,6,0),0)</f>
        <v>115.7</v>
      </c>
      <c r="G1440" s="106">
        <f>IF(C1440="M.O.",VLOOKUP(A1440,INSUMOS_AUX!A:F,6,0),0)</f>
        <v>0</v>
      </c>
    </row>
    <row r="1441" spans="1:7">
      <c r="A1441" s="177">
        <v>4750</v>
      </c>
      <c r="B1441" s="233" t="s">
        <v>153</v>
      </c>
      <c r="C1441" s="176" t="s">
        <v>124</v>
      </c>
      <c r="D1441" s="176" t="s">
        <v>134</v>
      </c>
      <c r="E1441" s="177">
        <v>0.19218984</v>
      </c>
      <c r="F1441" s="107">
        <f>IF(C1441="MAT.",VLOOKUP(A1441,INSUMOS_AUX!A:F,6,0),0)</f>
        <v>0</v>
      </c>
      <c r="G1441" s="106">
        <f>IF(C1441="M.O.",VLOOKUP(A1441,INSUMOS_AUX!A:F,6,0),0)</f>
        <v>22.48</v>
      </c>
    </row>
    <row r="1442" spans="1:7">
      <c r="A1442" s="177">
        <v>5068</v>
      </c>
      <c r="B1442" s="233" t="s">
        <v>1207</v>
      </c>
      <c r="C1442" s="176" t="s">
        <v>123</v>
      </c>
      <c r="D1442" s="176" t="s">
        <v>63</v>
      </c>
      <c r="E1442" s="177">
        <v>2.4E-2</v>
      </c>
      <c r="F1442" s="107">
        <f>IF(C1442="MAT.",VLOOKUP(A1442,INSUMOS_AUX!A:F,6,0),0)</f>
        <v>20.34</v>
      </c>
      <c r="G1442" s="106">
        <f>IF(C1442="M.O.",VLOOKUP(A1442,INSUMOS_AUX!A:F,6,0),0)</f>
        <v>0</v>
      </c>
    </row>
    <row r="1443" spans="1:7">
      <c r="A1443" s="177">
        <v>6111</v>
      </c>
      <c r="B1443" s="233" t="s">
        <v>498</v>
      </c>
      <c r="C1443" s="176" t="s">
        <v>124</v>
      </c>
      <c r="D1443" s="176" t="s">
        <v>134</v>
      </c>
      <c r="E1443" s="177">
        <v>0.57986804700000005</v>
      </c>
      <c r="F1443" s="107">
        <f>IF(C1443="MAT.",VLOOKUP(A1443,INSUMOS_AUX!A:F,6,0),0)</f>
        <v>0</v>
      </c>
      <c r="G1443" s="106">
        <f>IF(C1443="M.O.",VLOOKUP(A1443,INSUMOS_AUX!A:F,6,0),0)</f>
        <v>14.4</v>
      </c>
    </row>
    <row r="1444" spans="1:7" ht="31.5">
      <c r="A1444" s="177">
        <v>7156</v>
      </c>
      <c r="B1444" s="233" t="s">
        <v>1332</v>
      </c>
      <c r="C1444" s="176" t="s">
        <v>123</v>
      </c>
      <c r="D1444" s="176" t="s">
        <v>53</v>
      </c>
      <c r="E1444" s="177">
        <v>1.0815999999999999</v>
      </c>
      <c r="F1444" s="107">
        <f>IF(C1444="MAT.",VLOOKUP(A1444,INSUMOS_AUX!A:F,6,0),0)</f>
        <v>24.44</v>
      </c>
      <c r="G1444" s="106">
        <f>IF(C1444="M.O.",VLOOKUP(A1444,INSUMOS_AUX!A:F,6,0),0)</f>
        <v>0</v>
      </c>
    </row>
    <row r="1445" spans="1:7">
      <c r="A1445" s="182"/>
      <c r="B1445" s="230"/>
      <c r="C1445" s="183"/>
      <c r="D1445" s="183"/>
      <c r="E1445" s="183"/>
      <c r="F1445" s="183"/>
      <c r="G1445" s="183"/>
    </row>
    <row r="1446" spans="1:7" ht="31.5">
      <c r="A1446" s="179" t="s">
        <v>804</v>
      </c>
      <c r="B1446" s="232" t="s">
        <v>553</v>
      </c>
      <c r="C1446" s="180" t="s">
        <v>46</v>
      </c>
      <c r="D1446" s="180" t="s">
        <v>58</v>
      </c>
      <c r="E1446" s="181">
        <v>9.39</v>
      </c>
      <c r="F1446" s="181">
        <f t="shared" ref="F1446:G1446" si="91">SUMPRODUCT($E1447:$E1459,F1447:F1459)</f>
        <v>155.32827710793998</v>
      </c>
      <c r="G1446" s="181">
        <f t="shared" si="91"/>
        <v>45.571581023999997</v>
      </c>
    </row>
    <row r="1447" spans="1:7" ht="42">
      <c r="A1447" s="177">
        <v>1442</v>
      </c>
      <c r="B1447" s="233" t="s">
        <v>1259</v>
      </c>
      <c r="C1447" s="176" t="s">
        <v>123</v>
      </c>
      <c r="D1447" s="176" t="s">
        <v>23</v>
      </c>
      <c r="E1447" s="177">
        <v>6.3260000000000001E-6</v>
      </c>
      <c r="F1447" s="107">
        <f>IF(C1447="MAT.",VLOOKUP(A1447,INSUMOS_AUX!A:F,6,0),0)</f>
        <v>10731.19</v>
      </c>
      <c r="G1447" s="106">
        <f>IF(C1447="M.O.",VLOOKUP(A1447,INSUMOS_AUX!A:F,6,0),0)</f>
        <v>0</v>
      </c>
    </row>
    <row r="1448" spans="1:7" ht="21">
      <c r="A1448" s="177">
        <v>37370</v>
      </c>
      <c r="B1448" s="233" t="s">
        <v>494</v>
      </c>
      <c r="C1448" s="176" t="s">
        <v>123</v>
      </c>
      <c r="D1448" s="176" t="s">
        <v>134</v>
      </c>
      <c r="E1448" s="177">
        <v>2.2130000000000001</v>
      </c>
      <c r="F1448" s="107">
        <f>IF(C1448="MAT.",VLOOKUP(A1448,INSUMOS_AUX!A:F,6,0),0)</f>
        <v>3.32</v>
      </c>
      <c r="G1448" s="106">
        <f>IF(C1448="M.O.",VLOOKUP(A1448,INSUMOS_AUX!A:F,6,0),0)</f>
        <v>0</v>
      </c>
    </row>
    <row r="1449" spans="1:7" ht="21">
      <c r="A1449" s="177">
        <v>37371</v>
      </c>
      <c r="B1449" s="233" t="s">
        <v>495</v>
      </c>
      <c r="C1449" s="176" t="s">
        <v>123</v>
      </c>
      <c r="D1449" s="176" t="s">
        <v>134</v>
      </c>
      <c r="E1449" s="177">
        <v>2.2130000000000001</v>
      </c>
      <c r="F1449" s="107">
        <f>IF(C1449="MAT.",VLOOKUP(A1449,INSUMOS_AUX!A:F,6,0),0)</f>
        <v>0.59</v>
      </c>
      <c r="G1449" s="106">
        <f>IF(C1449="M.O.",VLOOKUP(A1449,INSUMOS_AUX!A:F,6,0),0)</f>
        <v>0</v>
      </c>
    </row>
    <row r="1450" spans="1:7" ht="21">
      <c r="A1450" s="177">
        <v>37372</v>
      </c>
      <c r="B1450" s="233" t="s">
        <v>496</v>
      </c>
      <c r="C1450" s="176" t="s">
        <v>123</v>
      </c>
      <c r="D1450" s="176" t="s">
        <v>134</v>
      </c>
      <c r="E1450" s="177">
        <v>2.2130000000000001</v>
      </c>
      <c r="F1450" s="107">
        <f>IF(C1450="MAT.",VLOOKUP(A1450,INSUMOS_AUX!A:F,6,0),0)</f>
        <v>1.43</v>
      </c>
      <c r="G1450" s="106">
        <f>IF(C1450="M.O.",VLOOKUP(A1450,INSUMOS_AUX!A:F,6,0),0)</f>
        <v>0</v>
      </c>
    </row>
    <row r="1451" spans="1:7" ht="21">
      <c r="A1451" s="177">
        <v>37373</v>
      </c>
      <c r="B1451" s="233" t="s">
        <v>497</v>
      </c>
      <c r="C1451" s="176" t="s">
        <v>123</v>
      </c>
      <c r="D1451" s="176" t="s">
        <v>134</v>
      </c>
      <c r="E1451" s="177">
        <v>2.2130000000000001</v>
      </c>
      <c r="F1451" s="107">
        <f>IF(C1451="MAT.",VLOOKUP(A1451,INSUMOS_AUX!A:F,6,0),0)</f>
        <v>0.08</v>
      </c>
      <c r="G1451" s="106">
        <f>IF(C1451="M.O.",VLOOKUP(A1451,INSUMOS_AUX!A:F,6,0),0)</f>
        <v>0</v>
      </c>
    </row>
    <row r="1452" spans="1:7">
      <c r="A1452" s="177">
        <v>4222</v>
      </c>
      <c r="B1452" s="233" t="s">
        <v>1260</v>
      </c>
      <c r="C1452" s="176" t="s">
        <v>123</v>
      </c>
      <c r="D1452" s="176" t="s">
        <v>168</v>
      </c>
      <c r="E1452" s="177">
        <v>4.6080000000000003E-2</v>
      </c>
      <c r="F1452" s="107">
        <f>IF(C1452="MAT.",VLOOKUP(A1452,INSUMOS_AUX!A:F,6,0),0)</f>
        <v>6.27</v>
      </c>
      <c r="G1452" s="106">
        <f>IF(C1452="M.O.",VLOOKUP(A1452,INSUMOS_AUX!A:F,6,0),0)</f>
        <v>0</v>
      </c>
    </row>
    <row r="1453" spans="1:7" ht="21">
      <c r="A1453" s="177">
        <v>43465</v>
      </c>
      <c r="B1453" s="233" t="s">
        <v>151</v>
      </c>
      <c r="C1453" s="176" t="s">
        <v>123</v>
      </c>
      <c r="D1453" s="176" t="s">
        <v>134</v>
      </c>
      <c r="E1453" s="177">
        <v>1.579</v>
      </c>
      <c r="F1453" s="107">
        <f>IF(C1453="MAT.",VLOOKUP(A1453,INSUMOS_AUX!A:F,6,0),0)</f>
        <v>0.78</v>
      </c>
      <c r="G1453" s="106">
        <f>IF(C1453="M.O.",VLOOKUP(A1453,INSUMOS_AUX!A:F,6,0),0)</f>
        <v>0</v>
      </c>
    </row>
    <row r="1454" spans="1:7" ht="21">
      <c r="A1454" s="177">
        <v>43467</v>
      </c>
      <c r="B1454" s="233" t="s">
        <v>142</v>
      </c>
      <c r="C1454" s="176" t="s">
        <v>123</v>
      </c>
      <c r="D1454" s="176" t="s">
        <v>134</v>
      </c>
      <c r="E1454" s="177">
        <v>0.63400000000000001</v>
      </c>
      <c r="F1454" s="107">
        <f>IF(C1454="MAT.",VLOOKUP(A1454,INSUMOS_AUX!A:F,6,0),0)</f>
        <v>0.61</v>
      </c>
      <c r="G1454" s="106">
        <f>IF(C1454="M.O.",VLOOKUP(A1454,INSUMOS_AUX!A:F,6,0),0)</f>
        <v>0</v>
      </c>
    </row>
    <row r="1455" spans="1:7" ht="21">
      <c r="A1455" s="177">
        <v>43489</v>
      </c>
      <c r="B1455" s="233" t="s">
        <v>152</v>
      </c>
      <c r="C1455" s="176" t="s">
        <v>123</v>
      </c>
      <c r="D1455" s="176" t="s">
        <v>134</v>
      </c>
      <c r="E1455" s="177">
        <v>1.579</v>
      </c>
      <c r="F1455" s="107">
        <f>IF(C1455="MAT.",VLOOKUP(A1455,INSUMOS_AUX!A:F,6,0),0)</f>
        <v>1.31</v>
      </c>
      <c r="G1455" s="106">
        <f>IF(C1455="M.O.",VLOOKUP(A1455,INSUMOS_AUX!A:F,6,0),0)</f>
        <v>0</v>
      </c>
    </row>
    <row r="1456" spans="1:7" ht="21">
      <c r="A1456" s="177">
        <v>43491</v>
      </c>
      <c r="B1456" s="233" t="s">
        <v>145</v>
      </c>
      <c r="C1456" s="176" t="s">
        <v>123</v>
      </c>
      <c r="D1456" s="176" t="s">
        <v>134</v>
      </c>
      <c r="E1456" s="177">
        <v>0.63400000000000001</v>
      </c>
      <c r="F1456" s="107">
        <f>IF(C1456="MAT.",VLOOKUP(A1456,INSUMOS_AUX!A:F,6,0),0)</f>
        <v>1.39</v>
      </c>
      <c r="G1456" s="106">
        <f>IF(C1456="M.O.",VLOOKUP(A1456,INSUMOS_AUX!A:F,6,0),0)</f>
        <v>0</v>
      </c>
    </row>
    <row r="1457" spans="1:7" ht="21">
      <c r="A1457" s="177">
        <v>4718</v>
      </c>
      <c r="B1457" s="233" t="s">
        <v>1261</v>
      </c>
      <c r="C1457" s="176" t="s">
        <v>123</v>
      </c>
      <c r="D1457" s="176" t="s">
        <v>58</v>
      </c>
      <c r="E1457" s="177">
        <v>1.19</v>
      </c>
      <c r="F1457" s="107">
        <f>IF(C1457="MAT.",VLOOKUP(A1457,INSUMOS_AUX!A:F,6,0),0)</f>
        <v>116.31</v>
      </c>
      <c r="G1457" s="106">
        <f>IF(C1457="M.O.",VLOOKUP(A1457,INSUMOS_AUX!A:F,6,0),0)</f>
        <v>0</v>
      </c>
    </row>
    <row r="1458" spans="1:7">
      <c r="A1458" s="177">
        <v>4750</v>
      </c>
      <c r="B1458" s="233" t="s">
        <v>153</v>
      </c>
      <c r="C1458" s="176" t="s">
        <v>124</v>
      </c>
      <c r="D1458" s="176" t="s">
        <v>134</v>
      </c>
      <c r="E1458" s="177">
        <v>1.6124748</v>
      </c>
      <c r="F1458" s="107">
        <f>IF(C1458="MAT.",VLOOKUP(A1458,INSUMOS_AUX!A:F,6,0),0)</f>
        <v>0</v>
      </c>
      <c r="G1458" s="106">
        <f>IF(C1458="M.O.",VLOOKUP(A1458,INSUMOS_AUX!A:F,6,0),0)</f>
        <v>22.48</v>
      </c>
    </row>
    <row r="1459" spans="1:7">
      <c r="A1459" s="177">
        <v>6111</v>
      </c>
      <c r="B1459" s="233" t="s">
        <v>498</v>
      </c>
      <c r="C1459" s="176" t="s">
        <v>124</v>
      </c>
      <c r="D1459" s="176" t="s">
        <v>134</v>
      </c>
      <c r="E1459" s="177">
        <v>0.64744080000000004</v>
      </c>
      <c r="F1459" s="107">
        <f>IF(C1459="MAT.",VLOOKUP(A1459,INSUMOS_AUX!A:F,6,0),0)</f>
        <v>0</v>
      </c>
      <c r="G1459" s="106">
        <f>IF(C1459="M.O.",VLOOKUP(A1459,INSUMOS_AUX!A:F,6,0),0)</f>
        <v>14.4</v>
      </c>
    </row>
    <row r="1460" spans="1:7">
      <c r="A1460" s="182"/>
      <c r="B1460" s="230"/>
      <c r="C1460" s="183"/>
      <c r="D1460" s="183"/>
      <c r="E1460" s="183"/>
      <c r="F1460" s="183"/>
      <c r="G1460" s="183"/>
    </row>
    <row r="1461" spans="1:7" ht="31.5">
      <c r="A1461" s="179" t="s">
        <v>805</v>
      </c>
      <c r="B1461" s="232" t="s">
        <v>378</v>
      </c>
      <c r="C1461" s="180" t="s">
        <v>46</v>
      </c>
      <c r="D1461" s="180" t="s">
        <v>53</v>
      </c>
      <c r="E1461" s="181">
        <v>718.53</v>
      </c>
      <c r="F1461" s="181">
        <f t="shared" ref="F1461:G1461" si="92">SUMPRODUCT($E1462:$E1473,F1462:F1473)</f>
        <v>0.26092535967999997</v>
      </c>
      <c r="G1461" s="181">
        <f t="shared" si="92"/>
        <v>0.48600950400000009</v>
      </c>
    </row>
    <row r="1462" spans="1:7" ht="42">
      <c r="A1462" s="177">
        <v>1442</v>
      </c>
      <c r="B1462" s="233" t="s">
        <v>1259</v>
      </c>
      <c r="C1462" s="176" t="s">
        <v>123</v>
      </c>
      <c r="D1462" s="176" t="s">
        <v>23</v>
      </c>
      <c r="E1462" s="177">
        <v>6.7199999999999998E-7</v>
      </c>
      <c r="F1462" s="107">
        <f>IF(C1462="MAT.",VLOOKUP(A1462,INSUMOS_AUX!A:F,6,0),0)</f>
        <v>10731.19</v>
      </c>
      <c r="G1462" s="106">
        <f>IF(C1462="M.O.",VLOOKUP(A1462,INSUMOS_AUX!A:F,6,0),0)</f>
        <v>0</v>
      </c>
    </row>
    <row r="1463" spans="1:7" ht="21">
      <c r="A1463" s="177">
        <v>37370</v>
      </c>
      <c r="B1463" s="233" t="s">
        <v>494</v>
      </c>
      <c r="C1463" s="176" t="s">
        <v>123</v>
      </c>
      <c r="D1463" s="176" t="s">
        <v>134</v>
      </c>
      <c r="E1463" s="177">
        <v>2.8000000000000001E-2</v>
      </c>
      <c r="F1463" s="107">
        <f>IF(C1463="MAT.",VLOOKUP(A1463,INSUMOS_AUX!A:F,6,0),0)</f>
        <v>3.32</v>
      </c>
      <c r="G1463" s="106">
        <f>IF(C1463="M.O.",VLOOKUP(A1463,INSUMOS_AUX!A:F,6,0),0)</f>
        <v>0</v>
      </c>
    </row>
    <row r="1464" spans="1:7" ht="21">
      <c r="A1464" s="177">
        <v>37371</v>
      </c>
      <c r="B1464" s="233" t="s">
        <v>495</v>
      </c>
      <c r="C1464" s="176" t="s">
        <v>123</v>
      </c>
      <c r="D1464" s="176" t="s">
        <v>134</v>
      </c>
      <c r="E1464" s="177">
        <v>2.8000000000000001E-2</v>
      </c>
      <c r="F1464" s="107">
        <f>IF(C1464="MAT.",VLOOKUP(A1464,INSUMOS_AUX!A:F,6,0),0)</f>
        <v>0.59</v>
      </c>
      <c r="G1464" s="106">
        <f>IF(C1464="M.O.",VLOOKUP(A1464,INSUMOS_AUX!A:F,6,0),0)</f>
        <v>0</v>
      </c>
    </row>
    <row r="1465" spans="1:7" ht="21">
      <c r="A1465" s="177">
        <v>37372</v>
      </c>
      <c r="B1465" s="233" t="s">
        <v>496</v>
      </c>
      <c r="C1465" s="176" t="s">
        <v>123</v>
      </c>
      <c r="D1465" s="176" t="s">
        <v>134</v>
      </c>
      <c r="E1465" s="177">
        <v>2.8000000000000001E-2</v>
      </c>
      <c r="F1465" s="107">
        <f>IF(C1465="MAT.",VLOOKUP(A1465,INSUMOS_AUX!A:F,6,0),0)</f>
        <v>1.43</v>
      </c>
      <c r="G1465" s="106">
        <f>IF(C1465="M.O.",VLOOKUP(A1465,INSUMOS_AUX!A:F,6,0),0)</f>
        <v>0</v>
      </c>
    </row>
    <row r="1466" spans="1:7" ht="21">
      <c r="A1466" s="177">
        <v>37373</v>
      </c>
      <c r="B1466" s="233" t="s">
        <v>497</v>
      </c>
      <c r="C1466" s="176" t="s">
        <v>123</v>
      </c>
      <c r="D1466" s="176" t="s">
        <v>134</v>
      </c>
      <c r="E1466" s="177">
        <v>2.8000000000000001E-2</v>
      </c>
      <c r="F1466" s="107">
        <f>IF(C1466="MAT.",VLOOKUP(A1466,INSUMOS_AUX!A:F,6,0),0)</f>
        <v>0.08</v>
      </c>
      <c r="G1466" s="106">
        <f>IF(C1466="M.O.",VLOOKUP(A1466,INSUMOS_AUX!A:F,6,0),0)</f>
        <v>0</v>
      </c>
    </row>
    <row r="1467" spans="1:7">
      <c r="A1467" s="177">
        <v>4222</v>
      </c>
      <c r="B1467" s="233" t="s">
        <v>1260</v>
      </c>
      <c r="C1467" s="176" t="s">
        <v>123</v>
      </c>
      <c r="D1467" s="176" t="s">
        <v>168</v>
      </c>
      <c r="E1467" s="177">
        <v>7.1999999999999998E-3</v>
      </c>
      <c r="F1467" s="107">
        <f>IF(C1467="MAT.",VLOOKUP(A1467,INSUMOS_AUX!A:F,6,0),0)</f>
        <v>6.27</v>
      </c>
      <c r="G1467" s="106">
        <f>IF(C1467="M.O.",VLOOKUP(A1467,INSUMOS_AUX!A:F,6,0),0)</f>
        <v>0</v>
      </c>
    </row>
    <row r="1468" spans="1:7" ht="21">
      <c r="A1468" s="177">
        <v>43465</v>
      </c>
      <c r="B1468" s="233" t="s">
        <v>151</v>
      </c>
      <c r="C1468" s="176" t="s">
        <v>123</v>
      </c>
      <c r="D1468" s="176" t="s">
        <v>134</v>
      </c>
      <c r="E1468" s="177">
        <v>8.9999999999999993E-3</v>
      </c>
      <c r="F1468" s="107">
        <f>IF(C1468="MAT.",VLOOKUP(A1468,INSUMOS_AUX!A:F,6,0),0)</f>
        <v>0.78</v>
      </c>
      <c r="G1468" s="106">
        <f>IF(C1468="M.O.",VLOOKUP(A1468,INSUMOS_AUX!A:F,6,0),0)</f>
        <v>0</v>
      </c>
    </row>
    <row r="1469" spans="1:7" ht="21">
      <c r="A1469" s="177">
        <v>43467</v>
      </c>
      <c r="B1469" s="233" t="s">
        <v>142</v>
      </c>
      <c r="C1469" s="176" t="s">
        <v>123</v>
      </c>
      <c r="D1469" s="176" t="s">
        <v>134</v>
      </c>
      <c r="E1469" s="177">
        <v>1.9E-2</v>
      </c>
      <c r="F1469" s="107">
        <f>IF(C1469="MAT.",VLOOKUP(A1469,INSUMOS_AUX!A:F,6,0),0)</f>
        <v>0.61</v>
      </c>
      <c r="G1469" s="106">
        <f>IF(C1469="M.O.",VLOOKUP(A1469,INSUMOS_AUX!A:F,6,0),0)</f>
        <v>0</v>
      </c>
    </row>
    <row r="1470" spans="1:7" ht="21">
      <c r="A1470" s="177">
        <v>43489</v>
      </c>
      <c r="B1470" s="233" t="s">
        <v>152</v>
      </c>
      <c r="C1470" s="176" t="s">
        <v>123</v>
      </c>
      <c r="D1470" s="176" t="s">
        <v>134</v>
      </c>
      <c r="E1470" s="177">
        <v>8.9999999999999993E-3</v>
      </c>
      <c r="F1470" s="107">
        <f>IF(C1470="MAT.",VLOOKUP(A1470,INSUMOS_AUX!A:F,6,0),0)</f>
        <v>1.31</v>
      </c>
      <c r="G1470" s="106">
        <f>IF(C1470="M.O.",VLOOKUP(A1470,INSUMOS_AUX!A:F,6,0),0)</f>
        <v>0</v>
      </c>
    </row>
    <row r="1471" spans="1:7" ht="21">
      <c r="A1471" s="177">
        <v>43491</v>
      </c>
      <c r="B1471" s="233" t="s">
        <v>145</v>
      </c>
      <c r="C1471" s="176" t="s">
        <v>123</v>
      </c>
      <c r="D1471" s="176" t="s">
        <v>134</v>
      </c>
      <c r="E1471" s="177">
        <v>1.9E-2</v>
      </c>
      <c r="F1471" s="107">
        <f>IF(C1471="MAT.",VLOOKUP(A1471,INSUMOS_AUX!A:F,6,0),0)</f>
        <v>1.39</v>
      </c>
      <c r="G1471" s="106">
        <f>IF(C1471="M.O.",VLOOKUP(A1471,INSUMOS_AUX!A:F,6,0),0)</f>
        <v>0</v>
      </c>
    </row>
    <row r="1472" spans="1:7">
      <c r="A1472" s="177">
        <v>4750</v>
      </c>
      <c r="B1472" s="233" t="s">
        <v>153</v>
      </c>
      <c r="C1472" s="176" t="s">
        <v>124</v>
      </c>
      <c r="D1472" s="176" t="s">
        <v>134</v>
      </c>
      <c r="E1472" s="177">
        <v>9.1908000000000007E-3</v>
      </c>
      <c r="F1472" s="107">
        <f>IF(C1472="MAT.",VLOOKUP(A1472,INSUMOS_AUX!A:F,6,0),0)</f>
        <v>0</v>
      </c>
      <c r="G1472" s="106">
        <f>IF(C1472="M.O.",VLOOKUP(A1472,INSUMOS_AUX!A:F,6,0),0)</f>
        <v>22.48</v>
      </c>
    </row>
    <row r="1473" spans="1:7">
      <c r="A1473" s="177">
        <v>6111</v>
      </c>
      <c r="B1473" s="233" t="s">
        <v>498</v>
      </c>
      <c r="C1473" s="176" t="s">
        <v>124</v>
      </c>
      <c r="D1473" s="176" t="s">
        <v>134</v>
      </c>
      <c r="E1473" s="177">
        <v>1.9402800000000001E-2</v>
      </c>
      <c r="F1473" s="107">
        <f>IF(C1473="MAT.",VLOOKUP(A1473,INSUMOS_AUX!A:F,6,0),0)</f>
        <v>0</v>
      </c>
      <c r="G1473" s="106">
        <f>IF(C1473="M.O.",VLOOKUP(A1473,INSUMOS_AUX!A:F,6,0),0)</f>
        <v>14.4</v>
      </c>
    </row>
    <row r="1474" spans="1:7">
      <c r="A1474" s="182"/>
      <c r="B1474" s="230"/>
      <c r="C1474" s="183"/>
      <c r="D1474" s="183"/>
      <c r="E1474" s="183"/>
      <c r="F1474" s="183"/>
      <c r="G1474" s="183"/>
    </row>
    <row r="1475" spans="1:7" ht="31.5">
      <c r="A1475" s="179" t="s">
        <v>461</v>
      </c>
      <c r="B1475" s="232" t="s">
        <v>462</v>
      </c>
      <c r="C1475" s="180" t="s">
        <v>46</v>
      </c>
      <c r="D1475" s="180" t="s">
        <v>53</v>
      </c>
      <c r="E1475" s="181">
        <v>33.04</v>
      </c>
      <c r="F1475" s="181">
        <f t="shared" ref="F1475:G1475" si="93">SUMPRODUCT($E1476:$E1489,F1476:F1489)</f>
        <v>141.67348699999999</v>
      </c>
      <c r="G1475" s="181">
        <f t="shared" si="93"/>
        <v>39.212199849359997</v>
      </c>
    </row>
    <row r="1476" spans="1:7">
      <c r="A1476" s="177">
        <v>12873</v>
      </c>
      <c r="B1476" s="233" t="s">
        <v>322</v>
      </c>
      <c r="C1476" s="176" t="s">
        <v>124</v>
      </c>
      <c r="D1476" s="176" t="s">
        <v>134</v>
      </c>
      <c r="E1476" s="177">
        <v>1.5163798799999999</v>
      </c>
      <c r="F1476" s="107">
        <f>IF(C1476="MAT.",VLOOKUP(A1476,INSUMOS_AUX!A:F,6,0),0)</f>
        <v>0</v>
      </c>
      <c r="G1476" s="106">
        <f>IF(C1476="M.O.",VLOOKUP(A1476,INSUMOS_AUX!A:F,6,0),0)</f>
        <v>22.48</v>
      </c>
    </row>
    <row r="1477" spans="1:7">
      <c r="A1477" s="177">
        <v>242</v>
      </c>
      <c r="B1477" s="233" t="s">
        <v>508</v>
      </c>
      <c r="C1477" s="176" t="s">
        <v>124</v>
      </c>
      <c r="D1477" s="176" t="s">
        <v>134</v>
      </c>
      <c r="E1477" s="177">
        <v>0.33866359200000001</v>
      </c>
      <c r="F1477" s="107">
        <f>IF(C1477="MAT.",VLOOKUP(A1477,INSUMOS_AUX!A:F,6,0),0)</f>
        <v>0</v>
      </c>
      <c r="G1477" s="106">
        <f>IF(C1477="M.O.",VLOOKUP(A1477,INSUMOS_AUX!A:F,6,0),0)</f>
        <v>15.13</v>
      </c>
    </row>
    <row r="1478" spans="1:7" ht="21">
      <c r="A1478" s="177">
        <v>37370</v>
      </c>
      <c r="B1478" s="233" t="s">
        <v>494</v>
      </c>
      <c r="C1478" s="176" t="s">
        <v>123</v>
      </c>
      <c r="D1478" s="176" t="s">
        <v>134</v>
      </c>
      <c r="E1478" s="177">
        <v>1.8197000000000001</v>
      </c>
      <c r="F1478" s="107">
        <f>IF(C1478="MAT.",VLOOKUP(A1478,INSUMOS_AUX!A:F,6,0),0)</f>
        <v>3.32</v>
      </c>
      <c r="G1478" s="106">
        <f>IF(C1478="M.O.",VLOOKUP(A1478,INSUMOS_AUX!A:F,6,0),0)</f>
        <v>0</v>
      </c>
    </row>
    <row r="1479" spans="1:7" ht="21">
      <c r="A1479" s="177">
        <v>37371</v>
      </c>
      <c r="B1479" s="233" t="s">
        <v>495</v>
      </c>
      <c r="C1479" s="176" t="s">
        <v>123</v>
      </c>
      <c r="D1479" s="176" t="s">
        <v>134</v>
      </c>
      <c r="E1479" s="177">
        <v>1.8197000000000001</v>
      </c>
      <c r="F1479" s="107">
        <f>IF(C1479="MAT.",VLOOKUP(A1479,INSUMOS_AUX!A:F,6,0),0)</f>
        <v>0.59</v>
      </c>
      <c r="G1479" s="106">
        <f>IF(C1479="M.O.",VLOOKUP(A1479,INSUMOS_AUX!A:F,6,0),0)</f>
        <v>0</v>
      </c>
    </row>
    <row r="1480" spans="1:7" ht="21">
      <c r="A1480" s="177">
        <v>37372</v>
      </c>
      <c r="B1480" s="233" t="s">
        <v>496</v>
      </c>
      <c r="C1480" s="176" t="s">
        <v>123</v>
      </c>
      <c r="D1480" s="176" t="s">
        <v>134</v>
      </c>
      <c r="E1480" s="177">
        <v>1.8197000000000001</v>
      </c>
      <c r="F1480" s="107">
        <f>IF(C1480="MAT.",VLOOKUP(A1480,INSUMOS_AUX!A:F,6,0),0)</f>
        <v>1.43</v>
      </c>
      <c r="G1480" s="106">
        <f>IF(C1480="M.O.",VLOOKUP(A1480,INSUMOS_AUX!A:F,6,0),0)</f>
        <v>0</v>
      </c>
    </row>
    <row r="1481" spans="1:7" ht="21">
      <c r="A1481" s="177">
        <v>37373</v>
      </c>
      <c r="B1481" s="233" t="s">
        <v>497</v>
      </c>
      <c r="C1481" s="176" t="s">
        <v>123</v>
      </c>
      <c r="D1481" s="176" t="s">
        <v>134</v>
      </c>
      <c r="E1481" s="177">
        <v>1.8197000000000001</v>
      </c>
      <c r="F1481" s="107">
        <f>IF(C1481="MAT.",VLOOKUP(A1481,INSUMOS_AUX!A:F,6,0),0)</f>
        <v>0.08</v>
      </c>
      <c r="G1481" s="106">
        <f>IF(C1481="M.O.",VLOOKUP(A1481,INSUMOS_AUX!A:F,6,0),0)</f>
        <v>0</v>
      </c>
    </row>
    <row r="1482" spans="1:7" ht="21">
      <c r="A1482" s="177">
        <v>4014</v>
      </c>
      <c r="B1482" s="233" t="s">
        <v>202</v>
      </c>
      <c r="C1482" s="176" t="s">
        <v>123</v>
      </c>
      <c r="D1482" s="176" t="s">
        <v>53</v>
      </c>
      <c r="E1482" s="177">
        <v>1.1318999999999999</v>
      </c>
      <c r="F1482" s="107">
        <f>IF(C1482="MAT.",VLOOKUP(A1482,INSUMOS_AUX!A:F,6,0),0)</f>
        <v>44.63</v>
      </c>
      <c r="G1482" s="106">
        <f>IF(C1482="M.O.",VLOOKUP(A1482,INSUMOS_AUX!A:F,6,0),0)</f>
        <v>0</v>
      </c>
    </row>
    <row r="1483" spans="1:7" ht="21">
      <c r="A1483" s="177">
        <v>4015</v>
      </c>
      <c r="B1483" s="233" t="s">
        <v>333</v>
      </c>
      <c r="C1483" s="176" t="s">
        <v>123</v>
      </c>
      <c r="D1483" s="176" t="s">
        <v>53</v>
      </c>
      <c r="E1483" s="177">
        <v>1.1318999999999999</v>
      </c>
      <c r="F1483" s="107">
        <f>IF(C1483="MAT.",VLOOKUP(A1483,INSUMOS_AUX!A:F,6,0),0)</f>
        <v>54.81</v>
      </c>
      <c r="G1483" s="106">
        <f>IF(C1483="M.O.",VLOOKUP(A1483,INSUMOS_AUX!A:F,6,0),0)</f>
        <v>0</v>
      </c>
    </row>
    <row r="1484" spans="1:7">
      <c r="A1484" s="177">
        <v>4226</v>
      </c>
      <c r="B1484" s="233" t="s">
        <v>203</v>
      </c>
      <c r="C1484" s="176" t="s">
        <v>123</v>
      </c>
      <c r="D1484" s="176" t="s">
        <v>63</v>
      </c>
      <c r="E1484" s="177">
        <v>0.52</v>
      </c>
      <c r="F1484" s="107">
        <f>IF(C1484="MAT.",VLOOKUP(A1484,INSUMOS_AUX!A:F,6,0),0)</f>
        <v>8.17</v>
      </c>
      <c r="G1484" s="106">
        <f>IF(C1484="M.O.",VLOOKUP(A1484,INSUMOS_AUX!A:F,6,0),0)</f>
        <v>0</v>
      </c>
    </row>
    <row r="1485" spans="1:7" ht="21">
      <c r="A1485" s="177">
        <v>43465</v>
      </c>
      <c r="B1485" s="233" t="s">
        <v>151</v>
      </c>
      <c r="C1485" s="176" t="s">
        <v>123</v>
      </c>
      <c r="D1485" s="176" t="s">
        <v>134</v>
      </c>
      <c r="E1485" s="177">
        <v>1.4849000000000001</v>
      </c>
      <c r="F1485" s="107">
        <f>IF(C1485="MAT.",VLOOKUP(A1485,INSUMOS_AUX!A:F,6,0),0)</f>
        <v>0.78</v>
      </c>
      <c r="G1485" s="106">
        <f>IF(C1485="M.O.",VLOOKUP(A1485,INSUMOS_AUX!A:F,6,0),0)</f>
        <v>0</v>
      </c>
    </row>
    <row r="1486" spans="1:7" ht="21">
      <c r="A1486" s="177">
        <v>43467</v>
      </c>
      <c r="B1486" s="233" t="s">
        <v>142</v>
      </c>
      <c r="C1486" s="176" t="s">
        <v>123</v>
      </c>
      <c r="D1486" s="176" t="s">
        <v>134</v>
      </c>
      <c r="E1486" s="177">
        <v>0.33479999999999999</v>
      </c>
      <c r="F1486" s="107">
        <f>IF(C1486="MAT.",VLOOKUP(A1486,INSUMOS_AUX!A:F,6,0),0)</f>
        <v>0.61</v>
      </c>
      <c r="G1486" s="106">
        <f>IF(C1486="M.O.",VLOOKUP(A1486,INSUMOS_AUX!A:F,6,0),0)</f>
        <v>0</v>
      </c>
    </row>
    <row r="1487" spans="1:7" ht="21">
      <c r="A1487" s="177">
        <v>43489</v>
      </c>
      <c r="B1487" s="233" t="s">
        <v>152</v>
      </c>
      <c r="C1487" s="176" t="s">
        <v>123</v>
      </c>
      <c r="D1487" s="176" t="s">
        <v>134</v>
      </c>
      <c r="E1487" s="177">
        <v>1.4849000000000001</v>
      </c>
      <c r="F1487" s="107">
        <f>IF(C1487="MAT.",VLOOKUP(A1487,INSUMOS_AUX!A:F,6,0),0)</f>
        <v>1.31</v>
      </c>
      <c r="G1487" s="106">
        <f>IF(C1487="M.O.",VLOOKUP(A1487,INSUMOS_AUX!A:F,6,0),0)</f>
        <v>0</v>
      </c>
    </row>
    <row r="1488" spans="1:7" ht="21">
      <c r="A1488" s="177">
        <v>43491</v>
      </c>
      <c r="B1488" s="233" t="s">
        <v>145</v>
      </c>
      <c r="C1488" s="176" t="s">
        <v>123</v>
      </c>
      <c r="D1488" s="176" t="s">
        <v>134</v>
      </c>
      <c r="E1488" s="177">
        <v>0.33479999999999999</v>
      </c>
      <c r="F1488" s="107">
        <f>IF(C1488="MAT.",VLOOKUP(A1488,INSUMOS_AUX!A:F,6,0),0)</f>
        <v>1.39</v>
      </c>
      <c r="G1488" s="106">
        <f>IF(C1488="M.O.",VLOOKUP(A1488,INSUMOS_AUX!A:F,6,0),0)</f>
        <v>0</v>
      </c>
    </row>
    <row r="1489" spans="1:7" ht="21">
      <c r="A1489" s="177">
        <v>511</v>
      </c>
      <c r="B1489" s="233" t="s">
        <v>204</v>
      </c>
      <c r="C1489" s="176" t="s">
        <v>123</v>
      </c>
      <c r="D1489" s="176" t="s">
        <v>168</v>
      </c>
      <c r="E1489" s="177">
        <v>0.58720000000000006</v>
      </c>
      <c r="F1489" s="107">
        <f>IF(C1489="MAT.",VLOOKUP(A1489,INSUMOS_AUX!A:F,6,0),0)</f>
        <v>19.13</v>
      </c>
      <c r="G1489" s="106">
        <f>IF(C1489="M.O.",VLOOKUP(A1489,INSUMOS_AUX!A:F,6,0),0)</f>
        <v>0</v>
      </c>
    </row>
    <row r="1490" spans="1:7">
      <c r="A1490" s="182"/>
      <c r="B1490" s="230"/>
      <c r="C1490" s="183"/>
      <c r="D1490" s="183"/>
      <c r="E1490" s="183"/>
      <c r="F1490" s="183"/>
      <c r="G1490" s="183"/>
    </row>
    <row r="1491" spans="1:7" ht="21">
      <c r="A1491" s="179" t="s">
        <v>759</v>
      </c>
      <c r="B1491" s="232" t="s">
        <v>581</v>
      </c>
      <c r="C1491" s="180" t="s">
        <v>46</v>
      </c>
      <c r="D1491" s="180" t="s">
        <v>53</v>
      </c>
      <c r="E1491" s="181">
        <v>86.18</v>
      </c>
      <c r="F1491" s="181">
        <f t="shared" ref="F1491:G1491" si="94">SUMPRODUCT($E1492:$E1502,F1492:F1502)</f>
        <v>17.349608</v>
      </c>
      <c r="G1491" s="181">
        <f t="shared" si="94"/>
        <v>15.947962793639999</v>
      </c>
    </row>
    <row r="1492" spans="1:7">
      <c r="A1492" s="177">
        <v>12873</v>
      </c>
      <c r="B1492" s="233" t="s">
        <v>322</v>
      </c>
      <c r="C1492" s="176" t="s">
        <v>124</v>
      </c>
      <c r="D1492" s="176" t="s">
        <v>134</v>
      </c>
      <c r="E1492" s="177">
        <v>0.61670267999999995</v>
      </c>
      <c r="F1492" s="107">
        <f>IF(C1492="MAT.",VLOOKUP(A1492,INSUMOS_AUX!A:F,6,0),0)</f>
        <v>0</v>
      </c>
      <c r="G1492" s="106">
        <f>IF(C1492="M.O.",VLOOKUP(A1492,INSUMOS_AUX!A:F,6,0),0)</f>
        <v>22.48</v>
      </c>
    </row>
    <row r="1493" spans="1:7" ht="21">
      <c r="A1493" s="177">
        <v>135</v>
      </c>
      <c r="B1493" s="233" t="s">
        <v>1281</v>
      </c>
      <c r="C1493" s="176" t="s">
        <v>123</v>
      </c>
      <c r="D1493" s="176" t="s">
        <v>63</v>
      </c>
      <c r="E1493" s="177">
        <v>3.4615</v>
      </c>
      <c r="F1493" s="107">
        <f>IF(C1493="MAT.",VLOOKUP(A1493,INSUMOS_AUX!A:F,6,0),0)</f>
        <v>3.41</v>
      </c>
      <c r="G1493" s="106">
        <f>IF(C1493="M.O.",VLOOKUP(A1493,INSUMOS_AUX!A:F,6,0),0)</f>
        <v>0</v>
      </c>
    </row>
    <row r="1494" spans="1:7">
      <c r="A1494" s="177">
        <v>242</v>
      </c>
      <c r="B1494" s="233" t="s">
        <v>508</v>
      </c>
      <c r="C1494" s="176" t="s">
        <v>124</v>
      </c>
      <c r="D1494" s="176" t="s">
        <v>134</v>
      </c>
      <c r="E1494" s="177">
        <v>0.137771748</v>
      </c>
      <c r="F1494" s="107">
        <f>IF(C1494="MAT.",VLOOKUP(A1494,INSUMOS_AUX!A:F,6,0),0)</f>
        <v>0</v>
      </c>
      <c r="G1494" s="106">
        <f>IF(C1494="M.O.",VLOOKUP(A1494,INSUMOS_AUX!A:F,6,0),0)</f>
        <v>15.13</v>
      </c>
    </row>
    <row r="1495" spans="1:7" ht="21">
      <c r="A1495" s="177">
        <v>37370</v>
      </c>
      <c r="B1495" s="233" t="s">
        <v>494</v>
      </c>
      <c r="C1495" s="176" t="s">
        <v>123</v>
      </c>
      <c r="D1495" s="176" t="s">
        <v>134</v>
      </c>
      <c r="E1495" s="177">
        <v>0.74009999999999998</v>
      </c>
      <c r="F1495" s="107">
        <f>IF(C1495="MAT.",VLOOKUP(A1495,INSUMOS_AUX!A:F,6,0),0)</f>
        <v>3.32</v>
      </c>
      <c r="G1495" s="106">
        <f>IF(C1495="M.O.",VLOOKUP(A1495,INSUMOS_AUX!A:F,6,0),0)</f>
        <v>0</v>
      </c>
    </row>
    <row r="1496" spans="1:7" ht="21">
      <c r="A1496" s="177">
        <v>37371</v>
      </c>
      <c r="B1496" s="233" t="s">
        <v>495</v>
      </c>
      <c r="C1496" s="176" t="s">
        <v>123</v>
      </c>
      <c r="D1496" s="176" t="s">
        <v>134</v>
      </c>
      <c r="E1496" s="177">
        <v>0.74009999999999998</v>
      </c>
      <c r="F1496" s="107">
        <f>IF(C1496="MAT.",VLOOKUP(A1496,INSUMOS_AUX!A:F,6,0),0)</f>
        <v>0.59</v>
      </c>
      <c r="G1496" s="106">
        <f>IF(C1496="M.O.",VLOOKUP(A1496,INSUMOS_AUX!A:F,6,0),0)</f>
        <v>0</v>
      </c>
    </row>
    <row r="1497" spans="1:7" ht="21">
      <c r="A1497" s="177">
        <v>37372</v>
      </c>
      <c r="B1497" s="233" t="s">
        <v>496</v>
      </c>
      <c r="C1497" s="176" t="s">
        <v>123</v>
      </c>
      <c r="D1497" s="176" t="s">
        <v>134</v>
      </c>
      <c r="E1497" s="177">
        <v>0.74009999999999998</v>
      </c>
      <c r="F1497" s="107">
        <f>IF(C1497="MAT.",VLOOKUP(A1497,INSUMOS_AUX!A:F,6,0),0)</f>
        <v>1.43</v>
      </c>
      <c r="G1497" s="106">
        <f>IF(C1497="M.O.",VLOOKUP(A1497,INSUMOS_AUX!A:F,6,0),0)</f>
        <v>0</v>
      </c>
    </row>
    <row r="1498" spans="1:7" ht="21">
      <c r="A1498" s="177">
        <v>37373</v>
      </c>
      <c r="B1498" s="233" t="s">
        <v>497</v>
      </c>
      <c r="C1498" s="176" t="s">
        <v>123</v>
      </c>
      <c r="D1498" s="176" t="s">
        <v>134</v>
      </c>
      <c r="E1498" s="177">
        <v>0.74009999999999998</v>
      </c>
      <c r="F1498" s="107">
        <f>IF(C1498="MAT.",VLOOKUP(A1498,INSUMOS_AUX!A:F,6,0),0)</f>
        <v>0.08</v>
      </c>
      <c r="G1498" s="106">
        <f>IF(C1498="M.O.",VLOOKUP(A1498,INSUMOS_AUX!A:F,6,0),0)</f>
        <v>0</v>
      </c>
    </row>
    <row r="1499" spans="1:7" ht="21">
      <c r="A1499" s="177">
        <v>43465</v>
      </c>
      <c r="B1499" s="233" t="s">
        <v>151</v>
      </c>
      <c r="C1499" s="176" t="s">
        <v>123</v>
      </c>
      <c r="D1499" s="176" t="s">
        <v>134</v>
      </c>
      <c r="E1499" s="177">
        <v>0.60389999999999999</v>
      </c>
      <c r="F1499" s="107">
        <f>IF(C1499="MAT.",VLOOKUP(A1499,INSUMOS_AUX!A:F,6,0),0)</f>
        <v>0.78</v>
      </c>
      <c r="G1499" s="106">
        <f>IF(C1499="M.O.",VLOOKUP(A1499,INSUMOS_AUX!A:F,6,0),0)</f>
        <v>0</v>
      </c>
    </row>
    <row r="1500" spans="1:7" ht="21">
      <c r="A1500" s="177">
        <v>43467</v>
      </c>
      <c r="B1500" s="233" t="s">
        <v>142</v>
      </c>
      <c r="C1500" s="176" t="s">
        <v>123</v>
      </c>
      <c r="D1500" s="176" t="s">
        <v>134</v>
      </c>
      <c r="E1500" s="177">
        <v>0.13619999999999999</v>
      </c>
      <c r="F1500" s="107">
        <f>IF(C1500="MAT.",VLOOKUP(A1500,INSUMOS_AUX!A:F,6,0),0)</f>
        <v>0.61</v>
      </c>
      <c r="G1500" s="106">
        <f>IF(C1500="M.O.",VLOOKUP(A1500,INSUMOS_AUX!A:F,6,0),0)</f>
        <v>0</v>
      </c>
    </row>
    <row r="1501" spans="1:7" ht="21">
      <c r="A1501" s="177">
        <v>43489</v>
      </c>
      <c r="B1501" s="233" t="s">
        <v>152</v>
      </c>
      <c r="C1501" s="176" t="s">
        <v>123</v>
      </c>
      <c r="D1501" s="176" t="s">
        <v>134</v>
      </c>
      <c r="E1501" s="177">
        <v>0.60389999999999999</v>
      </c>
      <c r="F1501" s="107">
        <f>IF(C1501="MAT.",VLOOKUP(A1501,INSUMOS_AUX!A:F,6,0),0)</f>
        <v>1.31</v>
      </c>
      <c r="G1501" s="106">
        <f>IF(C1501="M.O.",VLOOKUP(A1501,INSUMOS_AUX!A:F,6,0),0)</f>
        <v>0</v>
      </c>
    </row>
    <row r="1502" spans="1:7" ht="21">
      <c r="A1502" s="177">
        <v>43491</v>
      </c>
      <c r="B1502" s="233" t="s">
        <v>145</v>
      </c>
      <c r="C1502" s="176" t="s">
        <v>123</v>
      </c>
      <c r="D1502" s="176" t="s">
        <v>134</v>
      </c>
      <c r="E1502" s="177">
        <v>0.13619999999999999</v>
      </c>
      <c r="F1502" s="107">
        <f>IF(C1502="MAT.",VLOOKUP(A1502,INSUMOS_AUX!A:F,6,0),0)</f>
        <v>1.39</v>
      </c>
      <c r="G1502" s="106">
        <f>IF(C1502="M.O.",VLOOKUP(A1502,INSUMOS_AUX!A:F,6,0),0)</f>
        <v>0</v>
      </c>
    </row>
    <row r="1503" spans="1:7">
      <c r="A1503" s="182"/>
      <c r="B1503" s="230"/>
      <c r="C1503" s="183"/>
      <c r="D1503" s="183"/>
      <c r="E1503" s="183"/>
      <c r="F1503" s="183"/>
      <c r="G1503" s="183"/>
    </row>
    <row r="1504" spans="1:7" ht="21">
      <c r="A1504" s="179" t="s">
        <v>725</v>
      </c>
      <c r="B1504" s="232" t="s">
        <v>583</v>
      </c>
      <c r="C1504" s="180" t="s">
        <v>46</v>
      </c>
      <c r="D1504" s="180" t="s">
        <v>53</v>
      </c>
      <c r="E1504" s="181">
        <v>49.28</v>
      </c>
      <c r="F1504" s="181">
        <f t="shared" ref="F1504:G1504" si="95">SUMPRODUCT($E1505:$E1515,F1505:F1515)</f>
        <v>30.617547000000002</v>
      </c>
      <c r="G1504" s="181">
        <f t="shared" si="95"/>
        <v>11.352047781780001</v>
      </c>
    </row>
    <row r="1505" spans="1:7">
      <c r="A1505" s="177">
        <v>12873</v>
      </c>
      <c r="B1505" s="233" t="s">
        <v>322</v>
      </c>
      <c r="C1505" s="176" t="s">
        <v>124</v>
      </c>
      <c r="D1505" s="176" t="s">
        <v>134</v>
      </c>
      <c r="E1505" s="177">
        <v>0.43901388000000002</v>
      </c>
      <c r="F1505" s="107">
        <f>IF(C1505="MAT.",VLOOKUP(A1505,INSUMOS_AUX!A:F,6,0),0)</f>
        <v>0</v>
      </c>
      <c r="G1505" s="106">
        <f>IF(C1505="M.O.",VLOOKUP(A1505,INSUMOS_AUX!A:F,6,0),0)</f>
        <v>22.48</v>
      </c>
    </row>
    <row r="1506" spans="1:7">
      <c r="A1506" s="177">
        <v>242</v>
      </c>
      <c r="B1506" s="233" t="s">
        <v>508</v>
      </c>
      <c r="C1506" s="176" t="s">
        <v>124</v>
      </c>
      <c r="D1506" s="176" t="s">
        <v>134</v>
      </c>
      <c r="E1506" s="177">
        <v>9.8018226E-2</v>
      </c>
      <c r="F1506" s="107">
        <f>IF(C1506="MAT.",VLOOKUP(A1506,INSUMOS_AUX!A:F,6,0),0)</f>
        <v>0</v>
      </c>
      <c r="G1506" s="106">
        <f>IF(C1506="M.O.",VLOOKUP(A1506,INSUMOS_AUX!A:F,6,0),0)</f>
        <v>15.13</v>
      </c>
    </row>
    <row r="1507" spans="1:7" ht="21">
      <c r="A1507" s="177">
        <v>37370</v>
      </c>
      <c r="B1507" s="233" t="s">
        <v>494</v>
      </c>
      <c r="C1507" s="176" t="s">
        <v>123</v>
      </c>
      <c r="D1507" s="176" t="s">
        <v>134</v>
      </c>
      <c r="E1507" s="177">
        <v>0.52680000000000005</v>
      </c>
      <c r="F1507" s="107">
        <f>IF(C1507="MAT.",VLOOKUP(A1507,INSUMOS_AUX!A:F,6,0),0)</f>
        <v>3.32</v>
      </c>
      <c r="G1507" s="106">
        <f>IF(C1507="M.O.",VLOOKUP(A1507,INSUMOS_AUX!A:F,6,0),0)</f>
        <v>0</v>
      </c>
    </row>
    <row r="1508" spans="1:7" ht="21">
      <c r="A1508" s="177">
        <v>37371</v>
      </c>
      <c r="B1508" s="233" t="s">
        <v>495</v>
      </c>
      <c r="C1508" s="176" t="s">
        <v>123</v>
      </c>
      <c r="D1508" s="176" t="s">
        <v>134</v>
      </c>
      <c r="E1508" s="177">
        <v>0.52680000000000005</v>
      </c>
      <c r="F1508" s="107">
        <f>IF(C1508="MAT.",VLOOKUP(A1508,INSUMOS_AUX!A:F,6,0),0)</f>
        <v>0.59</v>
      </c>
      <c r="G1508" s="106">
        <f>IF(C1508="M.O.",VLOOKUP(A1508,INSUMOS_AUX!A:F,6,0),0)</f>
        <v>0</v>
      </c>
    </row>
    <row r="1509" spans="1:7" ht="21">
      <c r="A1509" s="177">
        <v>37372</v>
      </c>
      <c r="B1509" s="233" t="s">
        <v>496</v>
      </c>
      <c r="C1509" s="176" t="s">
        <v>123</v>
      </c>
      <c r="D1509" s="176" t="s">
        <v>134</v>
      </c>
      <c r="E1509" s="177">
        <v>0.52680000000000005</v>
      </c>
      <c r="F1509" s="107">
        <f>IF(C1509="MAT.",VLOOKUP(A1509,INSUMOS_AUX!A:F,6,0),0)</f>
        <v>1.43</v>
      </c>
      <c r="G1509" s="106">
        <f>IF(C1509="M.O.",VLOOKUP(A1509,INSUMOS_AUX!A:F,6,0),0)</f>
        <v>0</v>
      </c>
    </row>
    <row r="1510" spans="1:7" ht="21">
      <c r="A1510" s="177">
        <v>37373</v>
      </c>
      <c r="B1510" s="233" t="s">
        <v>497</v>
      </c>
      <c r="C1510" s="176" t="s">
        <v>123</v>
      </c>
      <c r="D1510" s="176" t="s">
        <v>134</v>
      </c>
      <c r="E1510" s="177">
        <v>0.52680000000000005</v>
      </c>
      <c r="F1510" s="107">
        <f>IF(C1510="MAT.",VLOOKUP(A1510,INSUMOS_AUX!A:F,6,0),0)</f>
        <v>0.08</v>
      </c>
      <c r="G1510" s="106">
        <f>IF(C1510="M.O.",VLOOKUP(A1510,INSUMOS_AUX!A:F,6,0),0)</f>
        <v>0</v>
      </c>
    </row>
    <row r="1511" spans="1:7" ht="21">
      <c r="A1511" s="177">
        <v>43465</v>
      </c>
      <c r="B1511" s="233" t="s">
        <v>151</v>
      </c>
      <c r="C1511" s="176" t="s">
        <v>123</v>
      </c>
      <c r="D1511" s="176" t="s">
        <v>134</v>
      </c>
      <c r="E1511" s="177">
        <v>0.4299</v>
      </c>
      <c r="F1511" s="107">
        <f>IF(C1511="MAT.",VLOOKUP(A1511,INSUMOS_AUX!A:F,6,0),0)</f>
        <v>0.78</v>
      </c>
      <c r="G1511" s="106">
        <f>IF(C1511="M.O.",VLOOKUP(A1511,INSUMOS_AUX!A:F,6,0),0)</f>
        <v>0</v>
      </c>
    </row>
    <row r="1512" spans="1:7" ht="21">
      <c r="A1512" s="177">
        <v>43467</v>
      </c>
      <c r="B1512" s="233" t="s">
        <v>142</v>
      </c>
      <c r="C1512" s="176" t="s">
        <v>123</v>
      </c>
      <c r="D1512" s="176" t="s">
        <v>134</v>
      </c>
      <c r="E1512" s="177">
        <v>9.69E-2</v>
      </c>
      <c r="F1512" s="107">
        <f>IF(C1512="MAT.",VLOOKUP(A1512,INSUMOS_AUX!A:F,6,0),0)</f>
        <v>0.61</v>
      </c>
      <c r="G1512" s="106">
        <f>IF(C1512="M.O.",VLOOKUP(A1512,INSUMOS_AUX!A:F,6,0),0)</f>
        <v>0</v>
      </c>
    </row>
    <row r="1513" spans="1:7" ht="21">
      <c r="A1513" s="177">
        <v>43489</v>
      </c>
      <c r="B1513" s="233" t="s">
        <v>152</v>
      </c>
      <c r="C1513" s="176" t="s">
        <v>123</v>
      </c>
      <c r="D1513" s="176" t="s">
        <v>134</v>
      </c>
      <c r="E1513" s="177">
        <v>0.4299</v>
      </c>
      <c r="F1513" s="107">
        <f>IF(C1513="MAT.",VLOOKUP(A1513,INSUMOS_AUX!A:F,6,0),0)</f>
        <v>1.31</v>
      </c>
      <c r="G1513" s="106">
        <f>IF(C1513="M.O.",VLOOKUP(A1513,INSUMOS_AUX!A:F,6,0),0)</f>
        <v>0</v>
      </c>
    </row>
    <row r="1514" spans="1:7" ht="21">
      <c r="A1514" s="177">
        <v>43491</v>
      </c>
      <c r="B1514" s="233" t="s">
        <v>145</v>
      </c>
      <c r="C1514" s="176" t="s">
        <v>123</v>
      </c>
      <c r="D1514" s="176" t="s">
        <v>134</v>
      </c>
      <c r="E1514" s="177">
        <v>9.69E-2</v>
      </c>
      <c r="F1514" s="107">
        <f>IF(C1514="MAT.",VLOOKUP(A1514,INSUMOS_AUX!A:F,6,0),0)</f>
        <v>1.39</v>
      </c>
      <c r="G1514" s="106">
        <f>IF(C1514="M.O.",VLOOKUP(A1514,INSUMOS_AUX!A:F,6,0),0)</f>
        <v>0</v>
      </c>
    </row>
    <row r="1515" spans="1:7" ht="42">
      <c r="A1515" s="177">
        <v>626</v>
      </c>
      <c r="B1515" s="233" t="s">
        <v>1262</v>
      </c>
      <c r="C1515" s="176" t="s">
        <v>123</v>
      </c>
      <c r="D1515" s="176" t="s">
        <v>63</v>
      </c>
      <c r="E1515" s="177">
        <v>1.5</v>
      </c>
      <c r="F1515" s="107">
        <f>IF(C1515="MAT.",VLOOKUP(A1515,INSUMOS_AUX!A:F,6,0),0)</f>
        <v>17.78</v>
      </c>
      <c r="G1515" s="106">
        <f>IF(C1515="M.O.",VLOOKUP(A1515,INSUMOS_AUX!A:F,6,0),0)</f>
        <v>0</v>
      </c>
    </row>
    <row r="1516" spans="1:7">
      <c r="A1516" s="182"/>
      <c r="B1516" s="230"/>
      <c r="C1516" s="183"/>
      <c r="D1516" s="183"/>
      <c r="E1516" s="183"/>
      <c r="F1516" s="183"/>
      <c r="G1516" s="183"/>
    </row>
    <row r="1517" spans="1:7" ht="31.5">
      <c r="A1517" s="179" t="s">
        <v>806</v>
      </c>
      <c r="B1517" s="232" t="s">
        <v>582</v>
      </c>
      <c r="C1517" s="180" t="s">
        <v>46</v>
      </c>
      <c r="D1517" s="180" t="s">
        <v>23</v>
      </c>
      <c r="E1517" s="181">
        <v>2</v>
      </c>
      <c r="F1517" s="181">
        <f t="shared" ref="F1517:G1517" si="96">SUMPRODUCT($E1518:$E1529,F1518:F1529)</f>
        <v>5.8572249999999997</v>
      </c>
      <c r="G1517" s="181">
        <f t="shared" si="96"/>
        <v>3.5942412197399998</v>
      </c>
    </row>
    <row r="1518" spans="1:7">
      <c r="A1518" s="177">
        <v>12873</v>
      </c>
      <c r="B1518" s="233" t="s">
        <v>322</v>
      </c>
      <c r="C1518" s="176" t="s">
        <v>124</v>
      </c>
      <c r="D1518" s="176" t="s">
        <v>134</v>
      </c>
      <c r="E1518" s="177">
        <v>0.13898532</v>
      </c>
      <c r="F1518" s="107">
        <f>IF(C1518="MAT.",VLOOKUP(A1518,INSUMOS_AUX!A:F,6,0),0)</f>
        <v>0</v>
      </c>
      <c r="G1518" s="106">
        <f>IF(C1518="M.O.",VLOOKUP(A1518,INSUMOS_AUX!A:F,6,0),0)</f>
        <v>22.48</v>
      </c>
    </row>
    <row r="1519" spans="1:7" ht="21">
      <c r="A1519" s="177">
        <v>135</v>
      </c>
      <c r="B1519" s="233" t="s">
        <v>1281</v>
      </c>
      <c r="C1519" s="176" t="s">
        <v>123</v>
      </c>
      <c r="D1519" s="176" t="s">
        <v>63</v>
      </c>
      <c r="E1519" s="177">
        <v>0.73850000000000005</v>
      </c>
      <c r="F1519" s="107">
        <f>IF(C1519="MAT.",VLOOKUP(A1519,INSUMOS_AUX!A:F,6,0),0)</f>
        <v>3.41</v>
      </c>
      <c r="G1519" s="106">
        <f>IF(C1519="M.O.",VLOOKUP(A1519,INSUMOS_AUX!A:F,6,0),0)</f>
        <v>0</v>
      </c>
    </row>
    <row r="1520" spans="1:7">
      <c r="A1520" s="177">
        <v>242</v>
      </c>
      <c r="B1520" s="233" t="s">
        <v>508</v>
      </c>
      <c r="C1520" s="176" t="s">
        <v>124</v>
      </c>
      <c r="D1520" s="176" t="s">
        <v>134</v>
      </c>
      <c r="E1520" s="177">
        <v>3.1054278000000001E-2</v>
      </c>
      <c r="F1520" s="107">
        <f>IF(C1520="MAT.",VLOOKUP(A1520,INSUMOS_AUX!A:F,6,0),0)</f>
        <v>0</v>
      </c>
      <c r="G1520" s="106">
        <f>IF(C1520="M.O.",VLOOKUP(A1520,INSUMOS_AUX!A:F,6,0),0)</f>
        <v>15.13</v>
      </c>
    </row>
    <row r="1521" spans="1:7" ht="21">
      <c r="A1521" s="177">
        <v>37370</v>
      </c>
      <c r="B1521" s="233" t="s">
        <v>494</v>
      </c>
      <c r="C1521" s="176" t="s">
        <v>123</v>
      </c>
      <c r="D1521" s="176" t="s">
        <v>134</v>
      </c>
      <c r="E1521" s="177">
        <v>0.1668</v>
      </c>
      <c r="F1521" s="107">
        <f>IF(C1521="MAT.",VLOOKUP(A1521,INSUMOS_AUX!A:F,6,0),0)</f>
        <v>3.32</v>
      </c>
      <c r="G1521" s="106">
        <f>IF(C1521="M.O.",VLOOKUP(A1521,INSUMOS_AUX!A:F,6,0),0)</f>
        <v>0</v>
      </c>
    </row>
    <row r="1522" spans="1:7" ht="21">
      <c r="A1522" s="177">
        <v>37371</v>
      </c>
      <c r="B1522" s="233" t="s">
        <v>495</v>
      </c>
      <c r="C1522" s="176" t="s">
        <v>123</v>
      </c>
      <c r="D1522" s="176" t="s">
        <v>134</v>
      </c>
      <c r="E1522" s="177">
        <v>0.1668</v>
      </c>
      <c r="F1522" s="107">
        <f>IF(C1522="MAT.",VLOOKUP(A1522,INSUMOS_AUX!A:F,6,0),0)</f>
        <v>0.59</v>
      </c>
      <c r="G1522" s="106">
        <f>IF(C1522="M.O.",VLOOKUP(A1522,INSUMOS_AUX!A:F,6,0),0)</f>
        <v>0</v>
      </c>
    </row>
    <row r="1523" spans="1:7" ht="21">
      <c r="A1523" s="177">
        <v>37372</v>
      </c>
      <c r="B1523" s="233" t="s">
        <v>496</v>
      </c>
      <c r="C1523" s="176" t="s">
        <v>123</v>
      </c>
      <c r="D1523" s="176" t="s">
        <v>134</v>
      </c>
      <c r="E1523" s="177">
        <v>0.1668</v>
      </c>
      <c r="F1523" s="107">
        <f>IF(C1523="MAT.",VLOOKUP(A1523,INSUMOS_AUX!A:F,6,0),0)</f>
        <v>1.43</v>
      </c>
      <c r="G1523" s="106">
        <f>IF(C1523="M.O.",VLOOKUP(A1523,INSUMOS_AUX!A:F,6,0),0)</f>
        <v>0</v>
      </c>
    </row>
    <row r="1524" spans="1:7" ht="21">
      <c r="A1524" s="177">
        <v>37373</v>
      </c>
      <c r="B1524" s="233" t="s">
        <v>497</v>
      </c>
      <c r="C1524" s="176" t="s">
        <v>123</v>
      </c>
      <c r="D1524" s="176" t="s">
        <v>134</v>
      </c>
      <c r="E1524" s="177">
        <v>0.1668</v>
      </c>
      <c r="F1524" s="107">
        <f>IF(C1524="MAT.",VLOOKUP(A1524,INSUMOS_AUX!A:F,6,0),0)</f>
        <v>0.08</v>
      </c>
      <c r="G1524" s="106">
        <f>IF(C1524="M.O.",VLOOKUP(A1524,INSUMOS_AUX!A:F,6,0),0)</f>
        <v>0</v>
      </c>
    </row>
    <row r="1525" spans="1:7">
      <c r="A1525" s="177">
        <v>4030</v>
      </c>
      <c r="B1525" s="233" t="s">
        <v>1333</v>
      </c>
      <c r="C1525" s="176" t="s">
        <v>123</v>
      </c>
      <c r="D1525" s="176" t="s">
        <v>53</v>
      </c>
      <c r="E1525" s="177">
        <v>0.35709999999999997</v>
      </c>
      <c r="F1525" s="107">
        <f>IF(C1525="MAT.",VLOOKUP(A1525,INSUMOS_AUX!A:F,6,0),0)</f>
        <v>5.85</v>
      </c>
      <c r="G1525" s="106">
        <f>IF(C1525="M.O.",VLOOKUP(A1525,INSUMOS_AUX!A:F,6,0),0)</f>
        <v>0</v>
      </c>
    </row>
    <row r="1526" spans="1:7" ht="21">
      <c r="A1526" s="177">
        <v>43465</v>
      </c>
      <c r="B1526" s="233" t="s">
        <v>151</v>
      </c>
      <c r="C1526" s="176" t="s">
        <v>123</v>
      </c>
      <c r="D1526" s="176" t="s">
        <v>134</v>
      </c>
      <c r="E1526" s="177">
        <v>0.1361</v>
      </c>
      <c r="F1526" s="107">
        <f>IF(C1526="MAT.",VLOOKUP(A1526,INSUMOS_AUX!A:F,6,0),0)</f>
        <v>0.78</v>
      </c>
      <c r="G1526" s="106">
        <f>IF(C1526="M.O.",VLOOKUP(A1526,INSUMOS_AUX!A:F,6,0),0)</f>
        <v>0</v>
      </c>
    </row>
    <row r="1527" spans="1:7" ht="21">
      <c r="A1527" s="177">
        <v>43467</v>
      </c>
      <c r="B1527" s="233" t="s">
        <v>142</v>
      </c>
      <c r="C1527" s="176" t="s">
        <v>123</v>
      </c>
      <c r="D1527" s="176" t="s">
        <v>134</v>
      </c>
      <c r="E1527" s="177">
        <v>3.0700000000000002E-2</v>
      </c>
      <c r="F1527" s="107">
        <f>IF(C1527="MAT.",VLOOKUP(A1527,INSUMOS_AUX!A:F,6,0),0)</f>
        <v>0.61</v>
      </c>
      <c r="G1527" s="106">
        <f>IF(C1527="M.O.",VLOOKUP(A1527,INSUMOS_AUX!A:F,6,0),0)</f>
        <v>0</v>
      </c>
    </row>
    <row r="1528" spans="1:7" ht="21">
      <c r="A1528" s="177">
        <v>43489</v>
      </c>
      <c r="B1528" s="233" t="s">
        <v>152</v>
      </c>
      <c r="C1528" s="176" t="s">
        <v>123</v>
      </c>
      <c r="D1528" s="176" t="s">
        <v>134</v>
      </c>
      <c r="E1528" s="177">
        <v>0.1361</v>
      </c>
      <c r="F1528" s="107">
        <f>IF(C1528="MAT.",VLOOKUP(A1528,INSUMOS_AUX!A:F,6,0),0)</f>
        <v>1.31</v>
      </c>
      <c r="G1528" s="106">
        <f>IF(C1528="M.O.",VLOOKUP(A1528,INSUMOS_AUX!A:F,6,0),0)</f>
        <v>0</v>
      </c>
    </row>
    <row r="1529" spans="1:7" ht="21">
      <c r="A1529" s="177">
        <v>43491</v>
      </c>
      <c r="B1529" s="233" t="s">
        <v>145</v>
      </c>
      <c r="C1529" s="176" t="s">
        <v>123</v>
      </c>
      <c r="D1529" s="176" t="s">
        <v>134</v>
      </c>
      <c r="E1529" s="177">
        <v>3.0700000000000002E-2</v>
      </c>
      <c r="F1529" s="107">
        <f>IF(C1529="MAT.",VLOOKUP(A1529,INSUMOS_AUX!A:F,6,0),0)</f>
        <v>1.39</v>
      </c>
      <c r="G1529" s="106">
        <f>IF(C1529="M.O.",VLOOKUP(A1529,INSUMOS_AUX!A:F,6,0),0)</f>
        <v>0</v>
      </c>
    </row>
    <row r="1530" spans="1:7">
      <c r="A1530" s="182"/>
      <c r="B1530" s="230"/>
      <c r="C1530" s="183"/>
      <c r="D1530" s="183"/>
      <c r="E1530" s="183"/>
      <c r="F1530" s="183"/>
      <c r="G1530" s="183"/>
    </row>
    <row r="1531" spans="1:7" ht="21">
      <c r="A1531" s="179" t="s">
        <v>807</v>
      </c>
      <c r="B1531" s="232" t="s">
        <v>584</v>
      </c>
      <c r="C1531" s="180" t="s">
        <v>46</v>
      </c>
      <c r="D1531" s="180" t="s">
        <v>53</v>
      </c>
      <c r="E1531" s="181">
        <v>33.04</v>
      </c>
      <c r="F1531" s="181">
        <f t="shared" ref="F1531:G1531" si="97">SUMPRODUCT($E1532:$E1544,F1532:F1544)</f>
        <v>31.936621000000002</v>
      </c>
      <c r="G1531" s="181">
        <f t="shared" si="97"/>
        <v>24.1547458752</v>
      </c>
    </row>
    <row r="1532" spans="1:7">
      <c r="A1532" s="177">
        <v>1379</v>
      </c>
      <c r="B1532" s="233" t="s">
        <v>135</v>
      </c>
      <c r="C1532" s="176" t="s">
        <v>123</v>
      </c>
      <c r="D1532" s="176" t="s">
        <v>63</v>
      </c>
      <c r="E1532" s="177">
        <v>19.725650000000002</v>
      </c>
      <c r="F1532" s="107">
        <f>IF(C1532="MAT.",VLOOKUP(A1532,INSUMOS_AUX!A:F,6,0),0)</f>
        <v>0.72</v>
      </c>
      <c r="G1532" s="106">
        <f>IF(C1532="M.O.",VLOOKUP(A1532,INSUMOS_AUX!A:F,6,0),0)</f>
        <v>0</v>
      </c>
    </row>
    <row r="1533" spans="1:7" ht="21">
      <c r="A1533" s="177">
        <v>370</v>
      </c>
      <c r="B1533" s="233" t="s">
        <v>138</v>
      </c>
      <c r="C1533" s="176" t="s">
        <v>123</v>
      </c>
      <c r="D1533" s="176" t="s">
        <v>58</v>
      </c>
      <c r="E1533" s="177">
        <v>4.3749999999999997E-2</v>
      </c>
      <c r="F1533" s="107">
        <f>IF(C1533="MAT.",VLOOKUP(A1533,INSUMOS_AUX!A:F,6,0),0)</f>
        <v>150</v>
      </c>
      <c r="G1533" s="106">
        <f>IF(C1533="M.O.",VLOOKUP(A1533,INSUMOS_AUX!A:F,6,0),0)</f>
        <v>0</v>
      </c>
    </row>
    <row r="1534" spans="1:7" ht="21">
      <c r="A1534" s="177">
        <v>37370</v>
      </c>
      <c r="B1534" s="233" t="s">
        <v>494</v>
      </c>
      <c r="C1534" s="176" t="s">
        <v>123</v>
      </c>
      <c r="D1534" s="176" t="s">
        <v>134</v>
      </c>
      <c r="E1534" s="177">
        <v>1.25475</v>
      </c>
      <c r="F1534" s="107">
        <f>IF(C1534="MAT.",VLOOKUP(A1534,INSUMOS_AUX!A:F,6,0),0)</f>
        <v>3.32</v>
      </c>
      <c r="G1534" s="106">
        <f>IF(C1534="M.O.",VLOOKUP(A1534,INSUMOS_AUX!A:F,6,0),0)</f>
        <v>0</v>
      </c>
    </row>
    <row r="1535" spans="1:7" ht="21">
      <c r="A1535" s="177">
        <v>37371</v>
      </c>
      <c r="B1535" s="233" t="s">
        <v>495</v>
      </c>
      <c r="C1535" s="176" t="s">
        <v>123</v>
      </c>
      <c r="D1535" s="176" t="s">
        <v>134</v>
      </c>
      <c r="E1535" s="177">
        <v>1.25475</v>
      </c>
      <c r="F1535" s="107">
        <f>IF(C1535="MAT.",VLOOKUP(A1535,INSUMOS_AUX!A:F,6,0),0)</f>
        <v>0.59</v>
      </c>
      <c r="G1535" s="106">
        <f>IF(C1535="M.O.",VLOOKUP(A1535,INSUMOS_AUX!A:F,6,0),0)</f>
        <v>0</v>
      </c>
    </row>
    <row r="1536" spans="1:7" ht="21">
      <c r="A1536" s="177">
        <v>37372</v>
      </c>
      <c r="B1536" s="233" t="s">
        <v>496</v>
      </c>
      <c r="C1536" s="176" t="s">
        <v>123</v>
      </c>
      <c r="D1536" s="176" t="s">
        <v>134</v>
      </c>
      <c r="E1536" s="177">
        <v>1.25475</v>
      </c>
      <c r="F1536" s="107">
        <f>IF(C1536="MAT.",VLOOKUP(A1536,INSUMOS_AUX!A:F,6,0),0)</f>
        <v>1.43</v>
      </c>
      <c r="G1536" s="106">
        <f>IF(C1536="M.O.",VLOOKUP(A1536,INSUMOS_AUX!A:F,6,0),0)</f>
        <v>0</v>
      </c>
    </row>
    <row r="1537" spans="1:7" ht="21">
      <c r="A1537" s="177">
        <v>37373</v>
      </c>
      <c r="B1537" s="233" t="s">
        <v>497</v>
      </c>
      <c r="C1537" s="176" t="s">
        <v>123</v>
      </c>
      <c r="D1537" s="176" t="s">
        <v>134</v>
      </c>
      <c r="E1537" s="177">
        <v>1.25475</v>
      </c>
      <c r="F1537" s="107">
        <f>IF(C1537="MAT.",VLOOKUP(A1537,INSUMOS_AUX!A:F,6,0),0)</f>
        <v>0.08</v>
      </c>
      <c r="G1537" s="106">
        <f>IF(C1537="M.O.",VLOOKUP(A1537,INSUMOS_AUX!A:F,6,0),0)</f>
        <v>0</v>
      </c>
    </row>
    <row r="1538" spans="1:7">
      <c r="A1538" s="177">
        <v>38365</v>
      </c>
      <c r="B1538" s="233" t="s">
        <v>1334</v>
      </c>
      <c r="C1538" s="176" t="s">
        <v>123</v>
      </c>
      <c r="D1538" s="176" t="s">
        <v>53</v>
      </c>
      <c r="E1538" s="177">
        <v>1.04</v>
      </c>
      <c r="F1538" s="107">
        <f>IF(C1538="MAT.",VLOOKUP(A1538,INSUMOS_AUX!A:F,6,0),0)</f>
        <v>1.73</v>
      </c>
      <c r="G1538" s="106">
        <f>IF(C1538="M.O.",VLOOKUP(A1538,INSUMOS_AUX!A:F,6,0),0)</f>
        <v>0</v>
      </c>
    </row>
    <row r="1539" spans="1:7" ht="21">
      <c r="A1539" s="177">
        <v>43465</v>
      </c>
      <c r="B1539" s="233" t="s">
        <v>151</v>
      </c>
      <c r="C1539" s="176" t="s">
        <v>123</v>
      </c>
      <c r="D1539" s="176" t="s">
        <v>134</v>
      </c>
      <c r="E1539" s="177">
        <v>0.69120000000000004</v>
      </c>
      <c r="F1539" s="107">
        <f>IF(C1539="MAT.",VLOOKUP(A1539,INSUMOS_AUX!A:F,6,0),0)</f>
        <v>0.78</v>
      </c>
      <c r="G1539" s="106">
        <f>IF(C1539="M.O.",VLOOKUP(A1539,INSUMOS_AUX!A:F,6,0),0)</f>
        <v>0</v>
      </c>
    </row>
    <row r="1540" spans="1:7" ht="21">
      <c r="A1540" s="177">
        <v>43467</v>
      </c>
      <c r="B1540" s="233" t="s">
        <v>142</v>
      </c>
      <c r="C1540" s="176" t="s">
        <v>123</v>
      </c>
      <c r="D1540" s="176" t="s">
        <v>134</v>
      </c>
      <c r="E1540" s="177">
        <v>0.56355</v>
      </c>
      <c r="F1540" s="107">
        <f>IF(C1540="MAT.",VLOOKUP(A1540,INSUMOS_AUX!A:F,6,0),0)</f>
        <v>0.61</v>
      </c>
      <c r="G1540" s="106">
        <f>IF(C1540="M.O.",VLOOKUP(A1540,INSUMOS_AUX!A:F,6,0),0)</f>
        <v>0</v>
      </c>
    </row>
    <row r="1541" spans="1:7" ht="21">
      <c r="A1541" s="177">
        <v>43489</v>
      </c>
      <c r="B1541" s="233" t="s">
        <v>152</v>
      </c>
      <c r="C1541" s="176" t="s">
        <v>123</v>
      </c>
      <c r="D1541" s="176" t="s">
        <v>134</v>
      </c>
      <c r="E1541" s="177">
        <v>0.69120000000000004</v>
      </c>
      <c r="F1541" s="107">
        <f>IF(C1541="MAT.",VLOOKUP(A1541,INSUMOS_AUX!A:F,6,0),0)</f>
        <v>1.31</v>
      </c>
      <c r="G1541" s="106">
        <f>IF(C1541="M.O.",VLOOKUP(A1541,INSUMOS_AUX!A:F,6,0),0)</f>
        <v>0</v>
      </c>
    </row>
    <row r="1542" spans="1:7" ht="21">
      <c r="A1542" s="177">
        <v>43491</v>
      </c>
      <c r="B1542" s="233" t="s">
        <v>145</v>
      </c>
      <c r="C1542" s="176" t="s">
        <v>123</v>
      </c>
      <c r="D1542" s="176" t="s">
        <v>134</v>
      </c>
      <c r="E1542" s="177">
        <v>0.56355</v>
      </c>
      <c r="F1542" s="107">
        <f>IF(C1542="MAT.",VLOOKUP(A1542,INSUMOS_AUX!A:F,6,0),0)</f>
        <v>1.39</v>
      </c>
      <c r="G1542" s="106">
        <f>IF(C1542="M.O.",VLOOKUP(A1542,INSUMOS_AUX!A:F,6,0),0)</f>
        <v>0</v>
      </c>
    </row>
    <row r="1543" spans="1:7">
      <c r="A1543" s="177">
        <v>4750</v>
      </c>
      <c r="B1543" s="233" t="s">
        <v>153</v>
      </c>
      <c r="C1543" s="176" t="s">
        <v>124</v>
      </c>
      <c r="D1543" s="176" t="s">
        <v>134</v>
      </c>
      <c r="E1543" s="177">
        <v>0.70585344000000005</v>
      </c>
      <c r="F1543" s="107">
        <f>IF(C1543="MAT.",VLOOKUP(A1543,INSUMOS_AUX!A:F,6,0),0)</f>
        <v>0</v>
      </c>
      <c r="G1543" s="106">
        <f>IF(C1543="M.O.",VLOOKUP(A1543,INSUMOS_AUX!A:F,6,0),0)</f>
        <v>22.48</v>
      </c>
    </row>
    <row r="1544" spans="1:7">
      <c r="A1544" s="177">
        <v>6111</v>
      </c>
      <c r="B1544" s="233" t="s">
        <v>498</v>
      </c>
      <c r="C1544" s="176" t="s">
        <v>124</v>
      </c>
      <c r="D1544" s="176" t="s">
        <v>134</v>
      </c>
      <c r="E1544" s="177">
        <v>0.57549726000000001</v>
      </c>
      <c r="F1544" s="107">
        <f>IF(C1544="MAT.",VLOOKUP(A1544,INSUMOS_AUX!A:F,6,0),0)</f>
        <v>0</v>
      </c>
      <c r="G1544" s="106">
        <f>IF(C1544="M.O.",VLOOKUP(A1544,INSUMOS_AUX!A:F,6,0),0)</f>
        <v>14.4</v>
      </c>
    </row>
    <row r="1545" spans="1:7">
      <c r="A1545" s="182"/>
      <c r="B1545" s="230"/>
      <c r="C1545" s="183"/>
      <c r="D1545" s="183"/>
      <c r="E1545" s="183"/>
      <c r="F1545" s="183"/>
      <c r="G1545" s="183"/>
    </row>
    <row r="1546" spans="1:7" ht="21">
      <c r="A1546" s="179" t="s">
        <v>808</v>
      </c>
      <c r="B1546" s="232" t="s">
        <v>418</v>
      </c>
      <c r="C1546" s="180" t="s">
        <v>46</v>
      </c>
      <c r="D1546" s="180" t="s">
        <v>65</v>
      </c>
      <c r="E1546" s="181">
        <v>10.9</v>
      </c>
      <c r="F1546" s="181">
        <f t="shared" ref="F1546:G1546" si="98">SUMPRODUCT($E1547:$E1558,F1547:F1558)</f>
        <v>92.107029999999995</v>
      </c>
      <c r="G1546" s="181">
        <f t="shared" si="98"/>
        <v>16.492598665599999</v>
      </c>
    </row>
    <row r="1547" spans="1:7" ht="31.5">
      <c r="A1547" s="177">
        <v>20232</v>
      </c>
      <c r="B1547" s="233" t="s">
        <v>543</v>
      </c>
      <c r="C1547" s="176" t="s">
        <v>123</v>
      </c>
      <c r="D1547" s="176" t="s">
        <v>65</v>
      </c>
      <c r="E1547" s="177">
        <v>1</v>
      </c>
      <c r="F1547" s="107">
        <f>IF(C1547="MAT.",VLOOKUP(A1547,INSUMOS_AUX!A:F,6,0),0)</f>
        <v>82.8</v>
      </c>
      <c r="G1547" s="106">
        <f>IF(C1547="M.O.",VLOOKUP(A1547,INSUMOS_AUX!A:F,6,0),0)</f>
        <v>0</v>
      </c>
    </row>
    <row r="1548" spans="1:7" ht="21">
      <c r="A1548" s="177">
        <v>37370</v>
      </c>
      <c r="B1548" s="233" t="s">
        <v>494</v>
      </c>
      <c r="C1548" s="176" t="s">
        <v>123</v>
      </c>
      <c r="D1548" s="176" t="s">
        <v>134</v>
      </c>
      <c r="E1548" s="177">
        <v>0.82</v>
      </c>
      <c r="F1548" s="107">
        <f>IF(C1548="MAT.",VLOOKUP(A1548,INSUMOS_AUX!A:F,6,0),0)</f>
        <v>3.32</v>
      </c>
      <c r="G1548" s="106">
        <f>IF(C1548="M.O.",VLOOKUP(A1548,INSUMOS_AUX!A:F,6,0),0)</f>
        <v>0</v>
      </c>
    </row>
    <row r="1549" spans="1:7" ht="21">
      <c r="A1549" s="177">
        <v>37371</v>
      </c>
      <c r="B1549" s="233" t="s">
        <v>495</v>
      </c>
      <c r="C1549" s="176" t="s">
        <v>123</v>
      </c>
      <c r="D1549" s="176" t="s">
        <v>134</v>
      </c>
      <c r="E1549" s="177">
        <v>0.82</v>
      </c>
      <c r="F1549" s="107">
        <f>IF(C1549="MAT.",VLOOKUP(A1549,INSUMOS_AUX!A:F,6,0),0)</f>
        <v>0.59</v>
      </c>
      <c r="G1549" s="106">
        <f>IF(C1549="M.O.",VLOOKUP(A1549,INSUMOS_AUX!A:F,6,0),0)</f>
        <v>0</v>
      </c>
    </row>
    <row r="1550" spans="1:7" ht="21">
      <c r="A1550" s="177">
        <v>37372</v>
      </c>
      <c r="B1550" s="233" t="s">
        <v>496</v>
      </c>
      <c r="C1550" s="176" t="s">
        <v>123</v>
      </c>
      <c r="D1550" s="176" t="s">
        <v>134</v>
      </c>
      <c r="E1550" s="177">
        <v>0.82</v>
      </c>
      <c r="F1550" s="107">
        <f>IF(C1550="MAT.",VLOOKUP(A1550,INSUMOS_AUX!A:F,6,0),0)</f>
        <v>1.43</v>
      </c>
      <c r="G1550" s="106">
        <f>IF(C1550="M.O.",VLOOKUP(A1550,INSUMOS_AUX!A:F,6,0),0)</f>
        <v>0</v>
      </c>
    </row>
    <row r="1551" spans="1:7" ht="21">
      <c r="A1551" s="177">
        <v>37373</v>
      </c>
      <c r="B1551" s="233" t="s">
        <v>497</v>
      </c>
      <c r="C1551" s="176" t="s">
        <v>123</v>
      </c>
      <c r="D1551" s="176" t="s">
        <v>134</v>
      </c>
      <c r="E1551" s="177">
        <v>0.82</v>
      </c>
      <c r="F1551" s="107">
        <f>IF(C1551="MAT.",VLOOKUP(A1551,INSUMOS_AUX!A:F,6,0),0)</f>
        <v>0.08</v>
      </c>
      <c r="G1551" s="106">
        <f>IF(C1551="M.O.",VLOOKUP(A1551,INSUMOS_AUX!A:F,6,0),0)</f>
        <v>0</v>
      </c>
    </row>
    <row r="1552" spans="1:7">
      <c r="A1552" s="177">
        <v>37595</v>
      </c>
      <c r="B1552" s="233" t="s">
        <v>163</v>
      </c>
      <c r="C1552" s="176" t="s">
        <v>123</v>
      </c>
      <c r="D1552" s="176" t="s">
        <v>63</v>
      </c>
      <c r="E1552" s="177">
        <v>1.29</v>
      </c>
      <c r="F1552" s="107">
        <f>IF(C1552="MAT.",VLOOKUP(A1552,INSUMOS_AUX!A:F,6,0),0)</f>
        <v>2.46</v>
      </c>
      <c r="G1552" s="106">
        <f>IF(C1552="M.O.",VLOOKUP(A1552,INSUMOS_AUX!A:F,6,0),0)</f>
        <v>0</v>
      </c>
    </row>
    <row r="1553" spans="1:7" ht="21">
      <c r="A1553" s="177">
        <v>43465</v>
      </c>
      <c r="B1553" s="233" t="s">
        <v>151</v>
      </c>
      <c r="C1553" s="176" t="s">
        <v>123</v>
      </c>
      <c r="D1553" s="176" t="s">
        <v>134</v>
      </c>
      <c r="E1553" s="177">
        <v>0.54700000000000004</v>
      </c>
      <c r="F1553" s="107">
        <f>IF(C1553="MAT.",VLOOKUP(A1553,INSUMOS_AUX!A:F,6,0),0)</f>
        <v>0.78</v>
      </c>
      <c r="G1553" s="106">
        <f>IF(C1553="M.O.",VLOOKUP(A1553,INSUMOS_AUX!A:F,6,0),0)</f>
        <v>0</v>
      </c>
    </row>
    <row r="1554" spans="1:7" ht="21">
      <c r="A1554" s="177">
        <v>43467</v>
      </c>
      <c r="B1554" s="233" t="s">
        <v>142</v>
      </c>
      <c r="C1554" s="176" t="s">
        <v>123</v>
      </c>
      <c r="D1554" s="176" t="s">
        <v>134</v>
      </c>
      <c r="E1554" s="177">
        <v>0.27300000000000002</v>
      </c>
      <c r="F1554" s="107">
        <f>IF(C1554="MAT.",VLOOKUP(A1554,INSUMOS_AUX!A:F,6,0),0)</f>
        <v>0.61</v>
      </c>
      <c r="G1554" s="106">
        <f>IF(C1554="M.O.",VLOOKUP(A1554,INSUMOS_AUX!A:F,6,0),0)</f>
        <v>0</v>
      </c>
    </row>
    <row r="1555" spans="1:7" ht="21">
      <c r="A1555" s="177">
        <v>43489</v>
      </c>
      <c r="B1555" s="233" t="s">
        <v>152</v>
      </c>
      <c r="C1555" s="176" t="s">
        <v>123</v>
      </c>
      <c r="D1555" s="176" t="s">
        <v>134</v>
      </c>
      <c r="E1555" s="177">
        <v>0.54700000000000004</v>
      </c>
      <c r="F1555" s="107">
        <f>IF(C1555="MAT.",VLOOKUP(A1555,INSUMOS_AUX!A:F,6,0),0)</f>
        <v>1.31</v>
      </c>
      <c r="G1555" s="106">
        <f>IF(C1555="M.O.",VLOOKUP(A1555,INSUMOS_AUX!A:F,6,0),0)</f>
        <v>0</v>
      </c>
    </row>
    <row r="1556" spans="1:7" ht="21">
      <c r="A1556" s="177">
        <v>43491</v>
      </c>
      <c r="B1556" s="233" t="s">
        <v>145</v>
      </c>
      <c r="C1556" s="176" t="s">
        <v>123</v>
      </c>
      <c r="D1556" s="176" t="s">
        <v>134</v>
      </c>
      <c r="E1556" s="177">
        <v>0.27300000000000002</v>
      </c>
      <c r="F1556" s="107">
        <f>IF(C1556="MAT.",VLOOKUP(A1556,INSUMOS_AUX!A:F,6,0),0)</f>
        <v>1.39</v>
      </c>
      <c r="G1556" s="106">
        <f>IF(C1556="M.O.",VLOOKUP(A1556,INSUMOS_AUX!A:F,6,0),0)</f>
        <v>0</v>
      </c>
    </row>
    <row r="1557" spans="1:7">
      <c r="A1557" s="177">
        <v>4755</v>
      </c>
      <c r="B1557" s="233" t="s">
        <v>542</v>
      </c>
      <c r="C1557" s="176" t="s">
        <v>124</v>
      </c>
      <c r="D1557" s="176" t="s">
        <v>134</v>
      </c>
      <c r="E1557" s="177">
        <v>0.55507371999999999</v>
      </c>
      <c r="F1557" s="107">
        <f>IF(C1557="MAT.",VLOOKUP(A1557,INSUMOS_AUX!A:F,6,0),0)</f>
        <v>0</v>
      </c>
      <c r="G1557" s="106">
        <f>IF(C1557="M.O.",VLOOKUP(A1557,INSUMOS_AUX!A:F,6,0),0)</f>
        <v>22.48</v>
      </c>
    </row>
    <row r="1558" spans="1:7">
      <c r="A1558" s="177">
        <v>6111</v>
      </c>
      <c r="B1558" s="233" t="s">
        <v>498</v>
      </c>
      <c r="C1558" s="176" t="s">
        <v>124</v>
      </c>
      <c r="D1558" s="176" t="s">
        <v>134</v>
      </c>
      <c r="E1558" s="177">
        <v>0.27878760000000002</v>
      </c>
      <c r="F1558" s="107">
        <f>IF(C1558="MAT.",VLOOKUP(A1558,INSUMOS_AUX!A:F,6,0),0)</f>
        <v>0</v>
      </c>
      <c r="G1558" s="106">
        <f>IF(C1558="M.O.",VLOOKUP(A1558,INSUMOS_AUX!A:F,6,0),0)</f>
        <v>14.4</v>
      </c>
    </row>
    <row r="1559" spans="1:7">
      <c r="A1559" s="182"/>
      <c r="B1559" s="230"/>
      <c r="C1559" s="183"/>
      <c r="D1559" s="183"/>
      <c r="E1559" s="183"/>
      <c r="F1559" s="183"/>
      <c r="G1559" s="183"/>
    </row>
    <row r="1560" spans="1:7" ht="21">
      <c r="A1560" s="179" t="s">
        <v>809</v>
      </c>
      <c r="B1560" s="232" t="s">
        <v>419</v>
      </c>
      <c r="C1560" s="180" t="s">
        <v>46</v>
      </c>
      <c r="D1560" s="180" t="s">
        <v>53</v>
      </c>
      <c r="E1560" s="181">
        <v>20.12</v>
      </c>
      <c r="F1560" s="181">
        <f t="shared" ref="F1560:G1560" si="99">SUMPRODUCT($E1561:$E1573,F1561:F1573)</f>
        <v>382.47100999999998</v>
      </c>
      <c r="G1560" s="181">
        <f t="shared" si="99"/>
        <v>44.499908720000001</v>
      </c>
    </row>
    <row r="1561" spans="1:7" ht="31.5">
      <c r="A1561" s="177">
        <v>10841</v>
      </c>
      <c r="B1561" s="233" t="s">
        <v>541</v>
      </c>
      <c r="C1561" s="176" t="s">
        <v>123</v>
      </c>
      <c r="D1561" s="176" t="s">
        <v>53</v>
      </c>
      <c r="E1561" s="177">
        <v>1.1599999999999999</v>
      </c>
      <c r="F1561" s="107">
        <f>IF(C1561="MAT.",VLOOKUP(A1561,INSUMOS_AUX!A:F,6,0),0)</f>
        <v>296.60000000000002</v>
      </c>
      <c r="G1561" s="106">
        <f>IF(C1561="M.O.",VLOOKUP(A1561,INSUMOS_AUX!A:F,6,0),0)</f>
        <v>0</v>
      </c>
    </row>
    <row r="1562" spans="1:7">
      <c r="A1562" s="177">
        <v>34357</v>
      </c>
      <c r="B1562" s="233" t="s">
        <v>351</v>
      </c>
      <c r="C1562" s="176" t="s">
        <v>123</v>
      </c>
      <c r="D1562" s="176" t="s">
        <v>63</v>
      </c>
      <c r="E1562" s="177">
        <v>0.14000000000000001</v>
      </c>
      <c r="F1562" s="107">
        <f>IF(C1562="MAT.",VLOOKUP(A1562,INSUMOS_AUX!A:F,6,0),0)</f>
        <v>4.6900000000000004</v>
      </c>
      <c r="G1562" s="106">
        <f>IF(C1562="M.O.",VLOOKUP(A1562,INSUMOS_AUX!A:F,6,0),0)</f>
        <v>0</v>
      </c>
    </row>
    <row r="1563" spans="1:7" ht="21">
      <c r="A1563" s="177">
        <v>37370</v>
      </c>
      <c r="B1563" s="233" t="s">
        <v>494</v>
      </c>
      <c r="C1563" s="176" t="s">
        <v>123</v>
      </c>
      <c r="D1563" s="176" t="s">
        <v>134</v>
      </c>
      <c r="E1563" s="177">
        <v>2.2130000000000001</v>
      </c>
      <c r="F1563" s="107">
        <f>IF(C1563="MAT.",VLOOKUP(A1563,INSUMOS_AUX!A:F,6,0),0)</f>
        <v>3.32</v>
      </c>
      <c r="G1563" s="106">
        <f>IF(C1563="M.O.",VLOOKUP(A1563,INSUMOS_AUX!A:F,6,0),0)</f>
        <v>0</v>
      </c>
    </row>
    <row r="1564" spans="1:7" ht="21">
      <c r="A1564" s="177">
        <v>37371</v>
      </c>
      <c r="B1564" s="233" t="s">
        <v>495</v>
      </c>
      <c r="C1564" s="176" t="s">
        <v>123</v>
      </c>
      <c r="D1564" s="176" t="s">
        <v>134</v>
      </c>
      <c r="E1564" s="177">
        <v>2.2130000000000001</v>
      </c>
      <c r="F1564" s="107">
        <f>IF(C1564="MAT.",VLOOKUP(A1564,INSUMOS_AUX!A:F,6,0),0)</f>
        <v>0.59</v>
      </c>
      <c r="G1564" s="106">
        <f>IF(C1564="M.O.",VLOOKUP(A1564,INSUMOS_AUX!A:F,6,0),0)</f>
        <v>0</v>
      </c>
    </row>
    <row r="1565" spans="1:7" ht="21">
      <c r="A1565" s="177">
        <v>37372</v>
      </c>
      <c r="B1565" s="233" t="s">
        <v>496</v>
      </c>
      <c r="C1565" s="176" t="s">
        <v>123</v>
      </c>
      <c r="D1565" s="176" t="s">
        <v>134</v>
      </c>
      <c r="E1565" s="177">
        <v>2.2130000000000001</v>
      </c>
      <c r="F1565" s="107">
        <f>IF(C1565="MAT.",VLOOKUP(A1565,INSUMOS_AUX!A:F,6,0),0)</f>
        <v>1.43</v>
      </c>
      <c r="G1565" s="106">
        <f>IF(C1565="M.O.",VLOOKUP(A1565,INSUMOS_AUX!A:F,6,0),0)</f>
        <v>0</v>
      </c>
    </row>
    <row r="1566" spans="1:7" ht="21">
      <c r="A1566" s="177">
        <v>37373</v>
      </c>
      <c r="B1566" s="233" t="s">
        <v>497</v>
      </c>
      <c r="C1566" s="176" t="s">
        <v>123</v>
      </c>
      <c r="D1566" s="176" t="s">
        <v>134</v>
      </c>
      <c r="E1566" s="177">
        <v>2.2130000000000001</v>
      </c>
      <c r="F1566" s="107">
        <f>IF(C1566="MAT.",VLOOKUP(A1566,INSUMOS_AUX!A:F,6,0),0)</f>
        <v>0.08</v>
      </c>
      <c r="G1566" s="106">
        <f>IF(C1566="M.O.",VLOOKUP(A1566,INSUMOS_AUX!A:F,6,0),0)</f>
        <v>0</v>
      </c>
    </row>
    <row r="1567" spans="1:7">
      <c r="A1567" s="177">
        <v>37595</v>
      </c>
      <c r="B1567" s="233" t="s">
        <v>163</v>
      </c>
      <c r="C1567" s="176" t="s">
        <v>123</v>
      </c>
      <c r="D1567" s="176" t="s">
        <v>63</v>
      </c>
      <c r="E1567" s="177">
        <v>8.6199999999999992</v>
      </c>
      <c r="F1567" s="107">
        <f>IF(C1567="MAT.",VLOOKUP(A1567,INSUMOS_AUX!A:F,6,0),0)</f>
        <v>2.46</v>
      </c>
      <c r="G1567" s="106">
        <f>IF(C1567="M.O.",VLOOKUP(A1567,INSUMOS_AUX!A:F,6,0),0)</f>
        <v>0</v>
      </c>
    </row>
    <row r="1568" spans="1:7" ht="21">
      <c r="A1568" s="177">
        <v>43465</v>
      </c>
      <c r="B1568" s="233" t="s">
        <v>151</v>
      </c>
      <c r="C1568" s="176" t="s">
        <v>123</v>
      </c>
      <c r="D1568" s="176" t="s">
        <v>134</v>
      </c>
      <c r="E1568" s="177">
        <v>1.4750000000000001</v>
      </c>
      <c r="F1568" s="107">
        <f>IF(C1568="MAT.",VLOOKUP(A1568,INSUMOS_AUX!A:F,6,0),0)</f>
        <v>0.78</v>
      </c>
      <c r="G1568" s="106">
        <f>IF(C1568="M.O.",VLOOKUP(A1568,INSUMOS_AUX!A:F,6,0),0)</f>
        <v>0</v>
      </c>
    </row>
    <row r="1569" spans="1:7" ht="21">
      <c r="A1569" s="177">
        <v>43467</v>
      </c>
      <c r="B1569" s="233" t="s">
        <v>142</v>
      </c>
      <c r="C1569" s="176" t="s">
        <v>123</v>
      </c>
      <c r="D1569" s="176" t="s">
        <v>134</v>
      </c>
      <c r="E1569" s="177">
        <v>0.73799999999999999</v>
      </c>
      <c r="F1569" s="107">
        <f>IF(C1569="MAT.",VLOOKUP(A1569,INSUMOS_AUX!A:F,6,0),0)</f>
        <v>0.61</v>
      </c>
      <c r="G1569" s="106">
        <f>IF(C1569="M.O.",VLOOKUP(A1569,INSUMOS_AUX!A:F,6,0),0)</f>
        <v>0</v>
      </c>
    </row>
    <row r="1570" spans="1:7" ht="21">
      <c r="A1570" s="177">
        <v>43489</v>
      </c>
      <c r="B1570" s="233" t="s">
        <v>152</v>
      </c>
      <c r="C1570" s="176" t="s">
        <v>123</v>
      </c>
      <c r="D1570" s="176" t="s">
        <v>134</v>
      </c>
      <c r="E1570" s="177">
        <v>1.4750000000000001</v>
      </c>
      <c r="F1570" s="107">
        <f>IF(C1570="MAT.",VLOOKUP(A1570,INSUMOS_AUX!A:F,6,0),0)</f>
        <v>1.31</v>
      </c>
      <c r="G1570" s="106">
        <f>IF(C1570="M.O.",VLOOKUP(A1570,INSUMOS_AUX!A:F,6,0),0)</f>
        <v>0</v>
      </c>
    </row>
    <row r="1571" spans="1:7" ht="21">
      <c r="A1571" s="177">
        <v>43491</v>
      </c>
      <c r="B1571" s="233" t="s">
        <v>145</v>
      </c>
      <c r="C1571" s="176" t="s">
        <v>123</v>
      </c>
      <c r="D1571" s="176" t="s">
        <v>134</v>
      </c>
      <c r="E1571" s="177">
        <v>0.73799999999999999</v>
      </c>
      <c r="F1571" s="107">
        <f>IF(C1571="MAT.",VLOOKUP(A1571,INSUMOS_AUX!A:F,6,0),0)</f>
        <v>1.39</v>
      </c>
      <c r="G1571" s="106">
        <f>IF(C1571="M.O.",VLOOKUP(A1571,INSUMOS_AUX!A:F,6,0),0)</f>
        <v>0</v>
      </c>
    </row>
    <row r="1572" spans="1:7">
      <c r="A1572" s="177">
        <v>4755</v>
      </c>
      <c r="B1572" s="233" t="s">
        <v>542</v>
      </c>
      <c r="C1572" s="176" t="s">
        <v>124</v>
      </c>
      <c r="D1572" s="176" t="s">
        <v>134</v>
      </c>
      <c r="E1572" s="177">
        <v>1.4967710000000001</v>
      </c>
      <c r="F1572" s="107">
        <f>IF(C1572="MAT.",VLOOKUP(A1572,INSUMOS_AUX!A:F,6,0),0)</f>
        <v>0</v>
      </c>
      <c r="G1572" s="106">
        <f>IF(C1572="M.O.",VLOOKUP(A1572,INSUMOS_AUX!A:F,6,0),0)</f>
        <v>22.48</v>
      </c>
    </row>
    <row r="1573" spans="1:7">
      <c r="A1573" s="177">
        <v>6111</v>
      </c>
      <c r="B1573" s="233" t="s">
        <v>498</v>
      </c>
      <c r="C1573" s="176" t="s">
        <v>124</v>
      </c>
      <c r="D1573" s="176" t="s">
        <v>134</v>
      </c>
      <c r="E1573" s="177">
        <v>0.75364560000000003</v>
      </c>
      <c r="F1573" s="107">
        <f>IF(C1573="MAT.",VLOOKUP(A1573,INSUMOS_AUX!A:F,6,0),0)</f>
        <v>0</v>
      </c>
      <c r="G1573" s="106">
        <f>IF(C1573="M.O.",VLOOKUP(A1573,INSUMOS_AUX!A:F,6,0),0)</f>
        <v>14.4</v>
      </c>
    </row>
    <row r="1574" spans="1:7">
      <c r="A1574" s="182"/>
      <c r="B1574" s="230"/>
      <c r="C1574" s="183"/>
      <c r="D1574" s="183"/>
      <c r="E1574" s="183"/>
      <c r="F1574" s="183"/>
      <c r="G1574" s="183"/>
    </row>
    <row r="1575" spans="1:7" ht="21">
      <c r="A1575" s="179" t="s">
        <v>810</v>
      </c>
      <c r="B1575" s="232" t="s">
        <v>811</v>
      </c>
      <c r="C1575" s="180" t="s">
        <v>46</v>
      </c>
      <c r="D1575" s="180" t="s">
        <v>53</v>
      </c>
      <c r="E1575" s="181">
        <v>98.86</v>
      </c>
      <c r="F1575" s="181">
        <f t="shared" ref="F1575:G1575" si="100">SUMPRODUCT($E1576:$E1592,F1576:F1592)</f>
        <v>113.15513684795</v>
      </c>
      <c r="G1575" s="181">
        <f t="shared" si="100"/>
        <v>13.145569327500001</v>
      </c>
    </row>
    <row r="1576" spans="1:7" ht="31.5">
      <c r="A1576" s="177">
        <v>11280</v>
      </c>
      <c r="B1576" s="233" t="s">
        <v>1335</v>
      </c>
      <c r="C1576" s="176" t="s">
        <v>123</v>
      </c>
      <c r="D1576" s="176" t="s">
        <v>23</v>
      </c>
      <c r="E1576" s="177">
        <v>1.8600000000000001E-5</v>
      </c>
      <c r="F1576" s="107">
        <f>IF(C1576="MAT.",VLOOKUP(A1576,INSUMOS_AUX!A:F,6,0),0)</f>
        <v>12060.98</v>
      </c>
      <c r="G1576" s="106">
        <f>IF(C1576="M.O.",VLOOKUP(A1576,INSUMOS_AUX!A:F,6,0),0)</f>
        <v>0</v>
      </c>
    </row>
    <row r="1577" spans="1:7" ht="21">
      <c r="A1577" s="177">
        <v>13887</v>
      </c>
      <c r="B1577" s="233" t="s">
        <v>1336</v>
      </c>
      <c r="C1577" s="176" t="s">
        <v>123</v>
      </c>
      <c r="D1577" s="176" t="s">
        <v>23</v>
      </c>
      <c r="E1577" s="177">
        <v>1.5843999999999999E-5</v>
      </c>
      <c r="F1577" s="107">
        <f>IF(C1577="MAT.",VLOOKUP(A1577,INSUMOS_AUX!A:F,6,0),0)</f>
        <v>461.44</v>
      </c>
      <c r="G1577" s="106">
        <f>IF(C1577="M.O.",VLOOKUP(A1577,INSUMOS_AUX!A:F,6,0),0)</f>
        <v>0</v>
      </c>
    </row>
    <row r="1578" spans="1:7" ht="42">
      <c r="A1578" s="177">
        <v>1442</v>
      </c>
      <c r="B1578" s="233" t="s">
        <v>1259</v>
      </c>
      <c r="C1578" s="176" t="s">
        <v>123</v>
      </c>
      <c r="D1578" s="176" t="s">
        <v>23</v>
      </c>
      <c r="E1578" s="177">
        <v>1.2860999999999999E-5</v>
      </c>
      <c r="F1578" s="107">
        <f>IF(C1578="MAT.",VLOOKUP(A1578,INSUMOS_AUX!A:F,6,0),0)</f>
        <v>10731.19</v>
      </c>
      <c r="G1578" s="106">
        <f>IF(C1578="M.O.",VLOOKUP(A1578,INSUMOS_AUX!A:F,6,0),0)</f>
        <v>0</v>
      </c>
    </row>
    <row r="1579" spans="1:7" ht="21">
      <c r="A1579" s="177">
        <v>370</v>
      </c>
      <c r="B1579" s="233" t="s">
        <v>138</v>
      </c>
      <c r="C1579" s="176" t="s">
        <v>123</v>
      </c>
      <c r="D1579" s="176" t="s">
        <v>58</v>
      </c>
      <c r="E1579" s="177">
        <v>5.6800000000000003E-2</v>
      </c>
      <c r="F1579" s="107">
        <f>IF(C1579="MAT.",VLOOKUP(A1579,INSUMOS_AUX!A:F,6,0),0)</f>
        <v>150</v>
      </c>
      <c r="G1579" s="106">
        <f>IF(C1579="M.O.",VLOOKUP(A1579,INSUMOS_AUX!A:F,6,0),0)</f>
        <v>0</v>
      </c>
    </row>
    <row r="1580" spans="1:7" ht="21">
      <c r="A1580" s="177">
        <v>37370</v>
      </c>
      <c r="B1580" s="233" t="s">
        <v>494</v>
      </c>
      <c r="C1580" s="176" t="s">
        <v>123</v>
      </c>
      <c r="D1580" s="176" t="s">
        <v>134</v>
      </c>
      <c r="E1580" s="177">
        <v>0.745</v>
      </c>
      <c r="F1580" s="107">
        <f>IF(C1580="MAT.",VLOOKUP(A1580,INSUMOS_AUX!A:F,6,0),0)</f>
        <v>3.32</v>
      </c>
      <c r="G1580" s="106">
        <f>IF(C1580="M.O.",VLOOKUP(A1580,INSUMOS_AUX!A:F,6,0),0)</f>
        <v>0</v>
      </c>
    </row>
    <row r="1581" spans="1:7" ht="21">
      <c r="A1581" s="177">
        <v>37371</v>
      </c>
      <c r="B1581" s="233" t="s">
        <v>495</v>
      </c>
      <c r="C1581" s="176" t="s">
        <v>123</v>
      </c>
      <c r="D1581" s="176" t="s">
        <v>134</v>
      </c>
      <c r="E1581" s="177">
        <v>0.745</v>
      </c>
      <c r="F1581" s="107">
        <f>IF(C1581="MAT.",VLOOKUP(A1581,INSUMOS_AUX!A:F,6,0),0)</f>
        <v>0.59</v>
      </c>
      <c r="G1581" s="106">
        <f>IF(C1581="M.O.",VLOOKUP(A1581,INSUMOS_AUX!A:F,6,0),0)</f>
        <v>0</v>
      </c>
    </row>
    <row r="1582" spans="1:7" ht="21">
      <c r="A1582" s="177">
        <v>37372</v>
      </c>
      <c r="B1582" s="233" t="s">
        <v>496</v>
      </c>
      <c r="C1582" s="176" t="s">
        <v>123</v>
      </c>
      <c r="D1582" s="176" t="s">
        <v>134</v>
      </c>
      <c r="E1582" s="177">
        <v>0.745</v>
      </c>
      <c r="F1582" s="107">
        <f>IF(C1582="MAT.",VLOOKUP(A1582,INSUMOS_AUX!A:F,6,0),0)</f>
        <v>1.43</v>
      </c>
      <c r="G1582" s="106">
        <f>IF(C1582="M.O.",VLOOKUP(A1582,INSUMOS_AUX!A:F,6,0),0)</f>
        <v>0</v>
      </c>
    </row>
    <row r="1583" spans="1:7" ht="21">
      <c r="A1583" s="177">
        <v>37373</v>
      </c>
      <c r="B1583" s="233" t="s">
        <v>497</v>
      </c>
      <c r="C1583" s="176" t="s">
        <v>123</v>
      </c>
      <c r="D1583" s="176" t="s">
        <v>134</v>
      </c>
      <c r="E1583" s="177">
        <v>0.745</v>
      </c>
      <c r="F1583" s="107">
        <f>IF(C1583="MAT.",VLOOKUP(A1583,INSUMOS_AUX!A:F,6,0),0)</f>
        <v>0.08</v>
      </c>
      <c r="G1583" s="106">
        <f>IF(C1583="M.O.",VLOOKUP(A1583,INSUMOS_AUX!A:F,6,0),0)</f>
        <v>0</v>
      </c>
    </row>
    <row r="1584" spans="1:7" ht="42">
      <c r="A1584" s="177">
        <v>40524</v>
      </c>
      <c r="B1584" s="233" t="s">
        <v>1337</v>
      </c>
      <c r="C1584" s="176" t="s">
        <v>123</v>
      </c>
      <c r="D1584" s="176" t="s">
        <v>53</v>
      </c>
      <c r="E1584" s="177">
        <v>1.03</v>
      </c>
      <c r="F1584" s="107">
        <f>IF(C1584="MAT.",VLOOKUP(A1584,INSUMOS_AUX!A:F,6,0),0)</f>
        <v>94.32</v>
      </c>
      <c r="G1584" s="106">
        <f>IF(C1584="M.O.",VLOOKUP(A1584,INSUMOS_AUX!A:F,6,0),0)</f>
        <v>0</v>
      </c>
    </row>
    <row r="1585" spans="1:7">
      <c r="A1585" s="177">
        <v>4222</v>
      </c>
      <c r="B1585" s="233" t="s">
        <v>1260</v>
      </c>
      <c r="C1585" s="176" t="s">
        <v>123</v>
      </c>
      <c r="D1585" s="176" t="s">
        <v>168</v>
      </c>
      <c r="E1585" s="177">
        <v>7.7099000000000001E-2</v>
      </c>
      <c r="F1585" s="107">
        <f>IF(C1585="MAT.",VLOOKUP(A1585,INSUMOS_AUX!A:F,6,0),0)</f>
        <v>6.27</v>
      </c>
      <c r="G1585" s="106">
        <f>IF(C1585="M.O.",VLOOKUP(A1585,INSUMOS_AUX!A:F,6,0),0)</f>
        <v>0</v>
      </c>
    </row>
    <row r="1586" spans="1:7" ht="21">
      <c r="A1586" s="177">
        <v>43465</v>
      </c>
      <c r="B1586" s="233" t="s">
        <v>151</v>
      </c>
      <c r="C1586" s="176" t="s">
        <v>123</v>
      </c>
      <c r="D1586" s="176" t="s">
        <v>134</v>
      </c>
      <c r="E1586" s="177">
        <v>0.3725</v>
      </c>
      <c r="F1586" s="107">
        <f>IF(C1586="MAT.",VLOOKUP(A1586,INSUMOS_AUX!A:F,6,0),0)</f>
        <v>0.78</v>
      </c>
      <c r="G1586" s="106">
        <f>IF(C1586="M.O.",VLOOKUP(A1586,INSUMOS_AUX!A:F,6,0),0)</f>
        <v>0</v>
      </c>
    </row>
    <row r="1587" spans="1:7" ht="21">
      <c r="A1587" s="177">
        <v>43467</v>
      </c>
      <c r="B1587" s="233" t="s">
        <v>142</v>
      </c>
      <c r="C1587" s="176" t="s">
        <v>123</v>
      </c>
      <c r="D1587" s="176" t="s">
        <v>134</v>
      </c>
      <c r="E1587" s="177">
        <v>0.3725</v>
      </c>
      <c r="F1587" s="107">
        <f>IF(C1587="MAT.",VLOOKUP(A1587,INSUMOS_AUX!A:F,6,0),0)</f>
        <v>0.61</v>
      </c>
      <c r="G1587" s="106">
        <f>IF(C1587="M.O.",VLOOKUP(A1587,INSUMOS_AUX!A:F,6,0),0)</f>
        <v>0</v>
      </c>
    </row>
    <row r="1588" spans="1:7" ht="21">
      <c r="A1588" s="177">
        <v>43489</v>
      </c>
      <c r="B1588" s="233" t="s">
        <v>152</v>
      </c>
      <c r="C1588" s="176" t="s">
        <v>123</v>
      </c>
      <c r="D1588" s="176" t="s">
        <v>134</v>
      </c>
      <c r="E1588" s="177">
        <v>0.3725</v>
      </c>
      <c r="F1588" s="107">
        <f>IF(C1588="MAT.",VLOOKUP(A1588,INSUMOS_AUX!A:F,6,0),0)</f>
        <v>1.31</v>
      </c>
      <c r="G1588" s="106">
        <f>IF(C1588="M.O.",VLOOKUP(A1588,INSUMOS_AUX!A:F,6,0),0)</f>
        <v>0</v>
      </c>
    </row>
    <row r="1589" spans="1:7" ht="21">
      <c r="A1589" s="177">
        <v>43491</v>
      </c>
      <c r="B1589" s="233" t="s">
        <v>145</v>
      </c>
      <c r="C1589" s="176" t="s">
        <v>123</v>
      </c>
      <c r="D1589" s="176" t="s">
        <v>134</v>
      </c>
      <c r="E1589" s="177">
        <v>0.3725</v>
      </c>
      <c r="F1589" s="107">
        <f>IF(C1589="MAT.",VLOOKUP(A1589,INSUMOS_AUX!A:F,6,0),0)</f>
        <v>1.39</v>
      </c>
      <c r="G1589" s="106">
        <f>IF(C1589="M.O.",VLOOKUP(A1589,INSUMOS_AUX!A:F,6,0),0)</f>
        <v>0</v>
      </c>
    </row>
    <row r="1590" spans="1:7">
      <c r="A1590" s="177">
        <v>4741</v>
      </c>
      <c r="B1590" s="233" t="s">
        <v>1338</v>
      </c>
      <c r="C1590" s="176" t="s">
        <v>123</v>
      </c>
      <c r="D1590" s="176" t="s">
        <v>58</v>
      </c>
      <c r="E1590" s="177">
        <v>9.7999999999999997E-3</v>
      </c>
      <c r="F1590" s="107">
        <f>IF(C1590="MAT.",VLOOKUP(A1590,INSUMOS_AUX!A:F,6,0),0)</f>
        <v>109.29</v>
      </c>
      <c r="G1590" s="106">
        <f>IF(C1590="M.O.",VLOOKUP(A1590,INSUMOS_AUX!A:F,6,0),0)</f>
        <v>0</v>
      </c>
    </row>
    <row r="1591" spans="1:7">
      <c r="A1591" s="177">
        <v>4759</v>
      </c>
      <c r="B1591" s="233" t="s">
        <v>1339</v>
      </c>
      <c r="C1591" s="176" t="s">
        <v>124</v>
      </c>
      <c r="D1591" s="176" t="s">
        <v>134</v>
      </c>
      <c r="E1591" s="177">
        <v>0.37679865000000001</v>
      </c>
      <c r="F1591" s="107">
        <f>IF(C1591="MAT.",VLOOKUP(A1591,INSUMOS_AUX!A:F,6,0),0)</f>
        <v>0</v>
      </c>
      <c r="G1591" s="106">
        <f>IF(C1591="M.O.",VLOOKUP(A1591,INSUMOS_AUX!A:F,6,0),0)</f>
        <v>20.350000000000001</v>
      </c>
    </row>
    <row r="1592" spans="1:7">
      <c r="A1592" s="177">
        <v>6111</v>
      </c>
      <c r="B1592" s="233" t="s">
        <v>498</v>
      </c>
      <c r="C1592" s="176" t="s">
        <v>124</v>
      </c>
      <c r="D1592" s="176" t="s">
        <v>134</v>
      </c>
      <c r="E1592" s="177">
        <v>0.38039699999999999</v>
      </c>
      <c r="F1592" s="107">
        <f>IF(C1592="MAT.",VLOOKUP(A1592,INSUMOS_AUX!A:F,6,0),0)</f>
        <v>0</v>
      </c>
      <c r="G1592" s="106">
        <f>IF(C1592="M.O.",VLOOKUP(A1592,INSUMOS_AUX!A:F,6,0),0)</f>
        <v>14.4</v>
      </c>
    </row>
    <row r="1593" spans="1:7">
      <c r="A1593" s="182"/>
      <c r="B1593" s="230"/>
      <c r="C1593" s="183"/>
      <c r="D1593" s="183"/>
      <c r="E1593" s="183"/>
      <c r="F1593" s="183"/>
      <c r="G1593" s="183"/>
    </row>
    <row r="1594" spans="1:7" ht="31.5">
      <c r="A1594" s="179" t="s">
        <v>812</v>
      </c>
      <c r="B1594" s="232" t="s">
        <v>813</v>
      </c>
      <c r="C1594" s="180" t="s">
        <v>46</v>
      </c>
      <c r="D1594" s="180" t="s">
        <v>53</v>
      </c>
      <c r="E1594" s="181">
        <v>29.58</v>
      </c>
      <c r="F1594" s="181">
        <f t="shared" ref="F1594:G1594" si="101">SUMPRODUCT($E1595:$E1607,F1595:F1607)</f>
        <v>101.19080600000001</v>
      </c>
      <c r="G1594" s="181">
        <f t="shared" si="101"/>
        <v>29.776763688960003</v>
      </c>
    </row>
    <row r="1595" spans="1:7">
      <c r="A1595" s="177">
        <v>34357</v>
      </c>
      <c r="B1595" s="233" t="s">
        <v>351</v>
      </c>
      <c r="C1595" s="176" t="s">
        <v>123</v>
      </c>
      <c r="D1595" s="176" t="s">
        <v>63</v>
      </c>
      <c r="E1595" s="177">
        <v>0.14099999999999999</v>
      </c>
      <c r="F1595" s="107">
        <f>IF(C1595="MAT.",VLOOKUP(A1595,INSUMOS_AUX!A:F,6,0),0)</f>
        <v>4.6900000000000004</v>
      </c>
      <c r="G1595" s="106">
        <f>IF(C1595="M.O.",VLOOKUP(A1595,INSUMOS_AUX!A:F,6,0),0)</f>
        <v>0</v>
      </c>
    </row>
    <row r="1596" spans="1:7" ht="21">
      <c r="A1596" s="177">
        <v>37370</v>
      </c>
      <c r="B1596" s="233" t="s">
        <v>494</v>
      </c>
      <c r="C1596" s="176" t="s">
        <v>123</v>
      </c>
      <c r="D1596" s="176" t="s">
        <v>134</v>
      </c>
      <c r="E1596" s="177">
        <v>1.3626</v>
      </c>
      <c r="F1596" s="107">
        <f>IF(C1596="MAT.",VLOOKUP(A1596,INSUMOS_AUX!A:F,6,0),0)</f>
        <v>3.32</v>
      </c>
      <c r="G1596" s="106">
        <f>IF(C1596="M.O.",VLOOKUP(A1596,INSUMOS_AUX!A:F,6,0),0)</f>
        <v>0</v>
      </c>
    </row>
    <row r="1597" spans="1:7" ht="21">
      <c r="A1597" s="177">
        <v>37371</v>
      </c>
      <c r="B1597" s="233" t="s">
        <v>495</v>
      </c>
      <c r="C1597" s="176" t="s">
        <v>123</v>
      </c>
      <c r="D1597" s="176" t="s">
        <v>134</v>
      </c>
      <c r="E1597" s="177">
        <v>1.3626</v>
      </c>
      <c r="F1597" s="107">
        <f>IF(C1597="MAT.",VLOOKUP(A1597,INSUMOS_AUX!A:F,6,0),0)</f>
        <v>0.59</v>
      </c>
      <c r="G1597" s="106">
        <f>IF(C1597="M.O.",VLOOKUP(A1597,INSUMOS_AUX!A:F,6,0),0)</f>
        <v>0</v>
      </c>
    </row>
    <row r="1598" spans="1:7" ht="21">
      <c r="A1598" s="177">
        <v>37372</v>
      </c>
      <c r="B1598" s="233" t="s">
        <v>496</v>
      </c>
      <c r="C1598" s="176" t="s">
        <v>123</v>
      </c>
      <c r="D1598" s="176" t="s">
        <v>134</v>
      </c>
      <c r="E1598" s="177">
        <v>1.3626</v>
      </c>
      <c r="F1598" s="107">
        <f>IF(C1598="MAT.",VLOOKUP(A1598,INSUMOS_AUX!A:F,6,0),0)</f>
        <v>1.43</v>
      </c>
      <c r="G1598" s="106">
        <f>IF(C1598="M.O.",VLOOKUP(A1598,INSUMOS_AUX!A:F,6,0),0)</f>
        <v>0</v>
      </c>
    </row>
    <row r="1599" spans="1:7" ht="21">
      <c r="A1599" s="177">
        <v>37373</v>
      </c>
      <c r="B1599" s="233" t="s">
        <v>497</v>
      </c>
      <c r="C1599" s="176" t="s">
        <v>123</v>
      </c>
      <c r="D1599" s="176" t="s">
        <v>134</v>
      </c>
      <c r="E1599" s="177">
        <v>1.3626</v>
      </c>
      <c r="F1599" s="107">
        <f>IF(C1599="MAT.",VLOOKUP(A1599,INSUMOS_AUX!A:F,6,0),0)</f>
        <v>0.08</v>
      </c>
      <c r="G1599" s="106">
        <f>IF(C1599="M.O.",VLOOKUP(A1599,INSUMOS_AUX!A:F,6,0),0)</f>
        <v>0</v>
      </c>
    </row>
    <row r="1600" spans="1:7">
      <c r="A1600" s="177">
        <v>37595</v>
      </c>
      <c r="B1600" s="233" t="s">
        <v>163</v>
      </c>
      <c r="C1600" s="176" t="s">
        <v>123</v>
      </c>
      <c r="D1600" s="176" t="s">
        <v>63</v>
      </c>
      <c r="E1600" s="177">
        <v>9.1300000000000008</v>
      </c>
      <c r="F1600" s="107">
        <f>IF(C1600="MAT.",VLOOKUP(A1600,INSUMOS_AUX!A:F,6,0),0)</f>
        <v>2.46</v>
      </c>
      <c r="G1600" s="106">
        <f>IF(C1600="M.O.",VLOOKUP(A1600,INSUMOS_AUX!A:F,6,0),0)</f>
        <v>0</v>
      </c>
    </row>
    <row r="1601" spans="1:7" ht="21">
      <c r="A1601" s="177">
        <v>43465</v>
      </c>
      <c r="B1601" s="233" t="s">
        <v>151</v>
      </c>
      <c r="C1601" s="176" t="s">
        <v>123</v>
      </c>
      <c r="D1601" s="176" t="s">
        <v>134</v>
      </c>
      <c r="E1601" s="177">
        <v>1.1135999999999999</v>
      </c>
      <c r="F1601" s="107">
        <f>IF(C1601="MAT.",VLOOKUP(A1601,INSUMOS_AUX!A:F,6,0),0)</f>
        <v>0.78</v>
      </c>
      <c r="G1601" s="106">
        <f>IF(C1601="M.O.",VLOOKUP(A1601,INSUMOS_AUX!A:F,6,0),0)</f>
        <v>0</v>
      </c>
    </row>
    <row r="1602" spans="1:7" ht="21">
      <c r="A1602" s="177">
        <v>43467</v>
      </c>
      <c r="B1602" s="233" t="s">
        <v>142</v>
      </c>
      <c r="C1602" s="176" t="s">
        <v>123</v>
      </c>
      <c r="D1602" s="176" t="s">
        <v>134</v>
      </c>
      <c r="E1602" s="177">
        <v>0.249</v>
      </c>
      <c r="F1602" s="107">
        <f>IF(C1602="MAT.",VLOOKUP(A1602,INSUMOS_AUX!A:F,6,0),0)</f>
        <v>0.61</v>
      </c>
      <c r="G1602" s="106">
        <f>IF(C1602="M.O.",VLOOKUP(A1602,INSUMOS_AUX!A:F,6,0),0)</f>
        <v>0</v>
      </c>
    </row>
    <row r="1603" spans="1:7" ht="21">
      <c r="A1603" s="177">
        <v>43489</v>
      </c>
      <c r="B1603" s="233" t="s">
        <v>152</v>
      </c>
      <c r="C1603" s="176" t="s">
        <v>123</v>
      </c>
      <c r="D1603" s="176" t="s">
        <v>134</v>
      </c>
      <c r="E1603" s="177">
        <v>1.1135999999999999</v>
      </c>
      <c r="F1603" s="107">
        <f>IF(C1603="MAT.",VLOOKUP(A1603,INSUMOS_AUX!A:F,6,0),0)</f>
        <v>1.31</v>
      </c>
      <c r="G1603" s="106">
        <f>IF(C1603="M.O.",VLOOKUP(A1603,INSUMOS_AUX!A:F,6,0),0)</f>
        <v>0</v>
      </c>
    </row>
    <row r="1604" spans="1:7" ht="21">
      <c r="A1604" s="177">
        <v>43491</v>
      </c>
      <c r="B1604" s="233" t="s">
        <v>145</v>
      </c>
      <c r="C1604" s="176" t="s">
        <v>123</v>
      </c>
      <c r="D1604" s="176" t="s">
        <v>134</v>
      </c>
      <c r="E1604" s="177">
        <v>0.249</v>
      </c>
      <c r="F1604" s="107">
        <f>IF(C1604="MAT.",VLOOKUP(A1604,INSUMOS_AUX!A:F,6,0),0)</f>
        <v>1.39</v>
      </c>
      <c r="G1604" s="106">
        <f>IF(C1604="M.O.",VLOOKUP(A1604,INSUMOS_AUX!A:F,6,0),0)</f>
        <v>0</v>
      </c>
    </row>
    <row r="1605" spans="1:7" ht="21">
      <c r="A1605" s="177">
        <v>45190</v>
      </c>
      <c r="B1605" s="233" t="s">
        <v>1309</v>
      </c>
      <c r="C1605" s="176" t="s">
        <v>123</v>
      </c>
      <c r="D1605" s="176" t="s">
        <v>53</v>
      </c>
      <c r="E1605" s="177">
        <v>1.1000000000000001</v>
      </c>
      <c r="F1605" s="107">
        <f>IF(C1605="MAT.",VLOOKUP(A1605,INSUMOS_AUX!A:F,6,0),0)</f>
        <v>61.69</v>
      </c>
      <c r="G1605" s="106">
        <f>IF(C1605="M.O.",VLOOKUP(A1605,INSUMOS_AUX!A:F,6,0),0)</f>
        <v>0</v>
      </c>
    </row>
    <row r="1606" spans="1:7">
      <c r="A1606" s="177">
        <v>4760</v>
      </c>
      <c r="B1606" s="233" t="s">
        <v>1310</v>
      </c>
      <c r="C1606" s="176" t="s">
        <v>124</v>
      </c>
      <c r="D1606" s="176" t="s">
        <v>134</v>
      </c>
      <c r="E1606" s="177">
        <v>1.1300367360000001</v>
      </c>
      <c r="F1606" s="107">
        <f>IF(C1606="MAT.",VLOOKUP(A1606,INSUMOS_AUX!A:F,6,0),0)</f>
        <v>0</v>
      </c>
      <c r="G1606" s="106">
        <f>IF(C1606="M.O.",VLOOKUP(A1606,INSUMOS_AUX!A:F,6,0),0)</f>
        <v>23.11</v>
      </c>
    </row>
    <row r="1607" spans="1:7">
      <c r="A1607" s="177">
        <v>6111</v>
      </c>
      <c r="B1607" s="233" t="s">
        <v>498</v>
      </c>
      <c r="C1607" s="176" t="s">
        <v>124</v>
      </c>
      <c r="D1607" s="176" t="s">
        <v>134</v>
      </c>
      <c r="E1607" s="177">
        <v>0.25427880000000003</v>
      </c>
      <c r="F1607" s="107">
        <f>IF(C1607="MAT.",VLOOKUP(A1607,INSUMOS_AUX!A:F,6,0),0)</f>
        <v>0</v>
      </c>
      <c r="G1607" s="106">
        <f>IF(C1607="M.O.",VLOOKUP(A1607,INSUMOS_AUX!A:F,6,0),0)</f>
        <v>14.4</v>
      </c>
    </row>
    <row r="1608" spans="1:7">
      <c r="A1608" s="182"/>
      <c r="B1608" s="230"/>
      <c r="C1608" s="183"/>
      <c r="D1608" s="183"/>
      <c r="E1608" s="183"/>
      <c r="F1608" s="183"/>
      <c r="G1608" s="183"/>
    </row>
    <row r="1609" spans="1:7" ht="31.5">
      <c r="A1609" s="179" t="s">
        <v>814</v>
      </c>
      <c r="B1609" s="232" t="s">
        <v>815</v>
      </c>
      <c r="C1609" s="180" t="s">
        <v>46</v>
      </c>
      <c r="D1609" s="180" t="s">
        <v>53</v>
      </c>
      <c r="E1609" s="181">
        <v>344.59</v>
      </c>
      <c r="F1609" s="181">
        <f t="shared" ref="F1609:G1609" si="102">SUMPRODUCT($E1610:$E1622,F1610:F1622)</f>
        <v>96.12965100000001</v>
      </c>
      <c r="G1609" s="181">
        <f t="shared" si="102"/>
        <v>14.663273075079999</v>
      </c>
    </row>
    <row r="1610" spans="1:7">
      <c r="A1610" s="177">
        <v>34357</v>
      </c>
      <c r="B1610" s="233" t="s">
        <v>351</v>
      </c>
      <c r="C1610" s="176" t="s">
        <v>123</v>
      </c>
      <c r="D1610" s="176" t="s">
        <v>63</v>
      </c>
      <c r="E1610" s="177">
        <v>0.14099999999999999</v>
      </c>
      <c r="F1610" s="107">
        <f>IF(C1610="MAT.",VLOOKUP(A1610,INSUMOS_AUX!A:F,6,0),0)</f>
        <v>4.6900000000000004</v>
      </c>
      <c r="G1610" s="106">
        <f>IF(C1610="M.O.",VLOOKUP(A1610,INSUMOS_AUX!A:F,6,0),0)</f>
        <v>0</v>
      </c>
    </row>
    <row r="1611" spans="1:7" ht="21">
      <c r="A1611" s="177">
        <v>37370</v>
      </c>
      <c r="B1611" s="233" t="s">
        <v>494</v>
      </c>
      <c r="C1611" s="176" t="s">
        <v>123</v>
      </c>
      <c r="D1611" s="176" t="s">
        <v>134</v>
      </c>
      <c r="E1611" s="177">
        <v>0.68769999999999998</v>
      </c>
      <c r="F1611" s="107">
        <f>IF(C1611="MAT.",VLOOKUP(A1611,INSUMOS_AUX!A:F,6,0),0)</f>
        <v>3.32</v>
      </c>
      <c r="G1611" s="106">
        <f>IF(C1611="M.O.",VLOOKUP(A1611,INSUMOS_AUX!A:F,6,0),0)</f>
        <v>0</v>
      </c>
    </row>
    <row r="1612" spans="1:7" ht="21">
      <c r="A1612" s="177">
        <v>37371</v>
      </c>
      <c r="B1612" s="233" t="s">
        <v>495</v>
      </c>
      <c r="C1612" s="176" t="s">
        <v>123</v>
      </c>
      <c r="D1612" s="176" t="s">
        <v>134</v>
      </c>
      <c r="E1612" s="177">
        <v>0.68769999999999998</v>
      </c>
      <c r="F1612" s="107">
        <f>IF(C1612="MAT.",VLOOKUP(A1612,INSUMOS_AUX!A:F,6,0),0)</f>
        <v>0.59</v>
      </c>
      <c r="G1612" s="106">
        <f>IF(C1612="M.O.",VLOOKUP(A1612,INSUMOS_AUX!A:F,6,0),0)</f>
        <v>0</v>
      </c>
    </row>
    <row r="1613" spans="1:7" ht="21">
      <c r="A1613" s="177">
        <v>37372</v>
      </c>
      <c r="B1613" s="233" t="s">
        <v>496</v>
      </c>
      <c r="C1613" s="176" t="s">
        <v>123</v>
      </c>
      <c r="D1613" s="176" t="s">
        <v>134</v>
      </c>
      <c r="E1613" s="177">
        <v>0.68769999999999998</v>
      </c>
      <c r="F1613" s="107">
        <f>IF(C1613="MAT.",VLOOKUP(A1613,INSUMOS_AUX!A:F,6,0),0)</f>
        <v>1.43</v>
      </c>
      <c r="G1613" s="106">
        <f>IF(C1613="M.O.",VLOOKUP(A1613,INSUMOS_AUX!A:F,6,0),0)</f>
        <v>0</v>
      </c>
    </row>
    <row r="1614" spans="1:7" ht="21">
      <c r="A1614" s="177">
        <v>37373</v>
      </c>
      <c r="B1614" s="233" t="s">
        <v>497</v>
      </c>
      <c r="C1614" s="176" t="s">
        <v>123</v>
      </c>
      <c r="D1614" s="176" t="s">
        <v>134</v>
      </c>
      <c r="E1614" s="177">
        <v>0.68769999999999998</v>
      </c>
      <c r="F1614" s="107">
        <f>IF(C1614="MAT.",VLOOKUP(A1614,INSUMOS_AUX!A:F,6,0),0)</f>
        <v>0.08</v>
      </c>
      <c r="G1614" s="106">
        <f>IF(C1614="M.O.",VLOOKUP(A1614,INSUMOS_AUX!A:F,6,0),0)</f>
        <v>0</v>
      </c>
    </row>
    <row r="1615" spans="1:7">
      <c r="A1615" s="177">
        <v>37595</v>
      </c>
      <c r="B1615" s="233" t="s">
        <v>163</v>
      </c>
      <c r="C1615" s="176" t="s">
        <v>123</v>
      </c>
      <c r="D1615" s="176" t="s">
        <v>63</v>
      </c>
      <c r="E1615" s="177">
        <v>9.1300000000000008</v>
      </c>
      <c r="F1615" s="107">
        <f>IF(C1615="MAT.",VLOOKUP(A1615,INSUMOS_AUX!A:F,6,0),0)</f>
        <v>2.46</v>
      </c>
      <c r="G1615" s="106">
        <f>IF(C1615="M.O.",VLOOKUP(A1615,INSUMOS_AUX!A:F,6,0),0)</f>
        <v>0</v>
      </c>
    </row>
    <row r="1616" spans="1:7" ht="21">
      <c r="A1616" s="177">
        <v>43465</v>
      </c>
      <c r="B1616" s="233" t="s">
        <v>151</v>
      </c>
      <c r="C1616" s="176" t="s">
        <v>123</v>
      </c>
      <c r="D1616" s="176" t="s">
        <v>134</v>
      </c>
      <c r="E1616" s="177">
        <v>0.52029999999999998</v>
      </c>
      <c r="F1616" s="107">
        <f>IF(C1616="MAT.",VLOOKUP(A1616,INSUMOS_AUX!A:F,6,0),0)</f>
        <v>0.78</v>
      </c>
      <c r="G1616" s="106">
        <f>IF(C1616="M.O.",VLOOKUP(A1616,INSUMOS_AUX!A:F,6,0),0)</f>
        <v>0</v>
      </c>
    </row>
    <row r="1617" spans="1:7" ht="21">
      <c r="A1617" s="177">
        <v>43467</v>
      </c>
      <c r="B1617" s="233" t="s">
        <v>142</v>
      </c>
      <c r="C1617" s="176" t="s">
        <v>123</v>
      </c>
      <c r="D1617" s="176" t="s">
        <v>134</v>
      </c>
      <c r="E1617" s="177">
        <v>0.16739999999999999</v>
      </c>
      <c r="F1617" s="107">
        <f>IF(C1617="MAT.",VLOOKUP(A1617,INSUMOS_AUX!A:F,6,0),0)</f>
        <v>0.61</v>
      </c>
      <c r="G1617" s="106">
        <f>IF(C1617="M.O.",VLOOKUP(A1617,INSUMOS_AUX!A:F,6,0),0)</f>
        <v>0</v>
      </c>
    </row>
    <row r="1618" spans="1:7" ht="21">
      <c r="A1618" s="177">
        <v>43489</v>
      </c>
      <c r="B1618" s="233" t="s">
        <v>152</v>
      </c>
      <c r="C1618" s="176" t="s">
        <v>123</v>
      </c>
      <c r="D1618" s="176" t="s">
        <v>134</v>
      </c>
      <c r="E1618" s="177">
        <v>0.52029999999999998</v>
      </c>
      <c r="F1618" s="107">
        <f>IF(C1618="MAT.",VLOOKUP(A1618,INSUMOS_AUX!A:F,6,0),0)</f>
        <v>1.31</v>
      </c>
      <c r="G1618" s="106">
        <f>IF(C1618="M.O.",VLOOKUP(A1618,INSUMOS_AUX!A:F,6,0),0)</f>
        <v>0</v>
      </c>
    </row>
    <row r="1619" spans="1:7" ht="21">
      <c r="A1619" s="177">
        <v>43491</v>
      </c>
      <c r="B1619" s="233" t="s">
        <v>145</v>
      </c>
      <c r="C1619" s="176" t="s">
        <v>123</v>
      </c>
      <c r="D1619" s="176" t="s">
        <v>134</v>
      </c>
      <c r="E1619" s="177">
        <v>0.16739999999999999</v>
      </c>
      <c r="F1619" s="107">
        <f>IF(C1619="MAT.",VLOOKUP(A1619,INSUMOS_AUX!A:F,6,0),0)</f>
        <v>1.39</v>
      </c>
      <c r="G1619" s="106">
        <f>IF(C1619="M.O.",VLOOKUP(A1619,INSUMOS_AUX!A:F,6,0),0)</f>
        <v>0</v>
      </c>
    </row>
    <row r="1620" spans="1:7" ht="21">
      <c r="A1620" s="177">
        <v>45190</v>
      </c>
      <c r="B1620" s="233" t="s">
        <v>1309</v>
      </c>
      <c r="C1620" s="176" t="s">
        <v>123</v>
      </c>
      <c r="D1620" s="176" t="s">
        <v>53</v>
      </c>
      <c r="E1620" s="177">
        <v>1.1000000000000001</v>
      </c>
      <c r="F1620" s="107">
        <f>IF(C1620="MAT.",VLOOKUP(A1620,INSUMOS_AUX!A:F,6,0),0)</f>
        <v>61.69</v>
      </c>
      <c r="G1620" s="106">
        <f>IF(C1620="M.O.",VLOOKUP(A1620,INSUMOS_AUX!A:F,6,0),0)</f>
        <v>0</v>
      </c>
    </row>
    <row r="1621" spans="1:7">
      <c r="A1621" s="177">
        <v>4760</v>
      </c>
      <c r="B1621" s="233" t="s">
        <v>1310</v>
      </c>
      <c r="C1621" s="176" t="s">
        <v>124</v>
      </c>
      <c r="D1621" s="176" t="s">
        <v>134</v>
      </c>
      <c r="E1621" s="177">
        <v>0.52797962799999998</v>
      </c>
      <c r="F1621" s="107">
        <f>IF(C1621="MAT.",VLOOKUP(A1621,INSUMOS_AUX!A:F,6,0),0)</f>
        <v>0</v>
      </c>
      <c r="G1621" s="106">
        <f>IF(C1621="M.O.",VLOOKUP(A1621,INSUMOS_AUX!A:F,6,0),0)</f>
        <v>23.11</v>
      </c>
    </row>
    <row r="1622" spans="1:7">
      <c r="A1622" s="177">
        <v>6111</v>
      </c>
      <c r="B1622" s="233" t="s">
        <v>498</v>
      </c>
      <c r="C1622" s="176" t="s">
        <v>124</v>
      </c>
      <c r="D1622" s="176" t="s">
        <v>134</v>
      </c>
      <c r="E1622" s="177">
        <v>0.17094888</v>
      </c>
      <c r="F1622" s="107">
        <f>IF(C1622="MAT.",VLOOKUP(A1622,INSUMOS_AUX!A:F,6,0),0)</f>
        <v>0</v>
      </c>
      <c r="G1622" s="106">
        <f>IF(C1622="M.O.",VLOOKUP(A1622,INSUMOS_AUX!A:F,6,0),0)</f>
        <v>14.4</v>
      </c>
    </row>
    <row r="1623" spans="1:7">
      <c r="A1623" s="182"/>
      <c r="B1623" s="230"/>
      <c r="C1623" s="183"/>
      <c r="D1623" s="183"/>
      <c r="E1623" s="183"/>
      <c r="F1623" s="183"/>
      <c r="G1623" s="183"/>
    </row>
    <row r="1624" spans="1:7" ht="42">
      <c r="A1624" s="179" t="s">
        <v>816</v>
      </c>
      <c r="B1624" s="232" t="s">
        <v>817</v>
      </c>
      <c r="C1624" s="180" t="s">
        <v>46</v>
      </c>
      <c r="D1624" s="180" t="s">
        <v>53</v>
      </c>
      <c r="E1624" s="181">
        <v>9.8000000000000007</v>
      </c>
      <c r="F1624" s="181">
        <f t="shared" ref="F1624:G1624" si="103">SUMPRODUCT($E1625:$E1641,F1625:F1641)</f>
        <v>179.62688399999999</v>
      </c>
      <c r="G1624" s="181">
        <f t="shared" si="103"/>
        <v>20.46321408</v>
      </c>
    </row>
    <row r="1625" spans="1:7">
      <c r="A1625" s="177">
        <v>1106</v>
      </c>
      <c r="B1625" s="233" t="s">
        <v>1303</v>
      </c>
      <c r="C1625" s="176" t="s">
        <v>123</v>
      </c>
      <c r="D1625" s="176" t="s">
        <v>63</v>
      </c>
      <c r="E1625" s="177">
        <v>1.7113</v>
      </c>
      <c r="F1625" s="107">
        <f>IF(C1625="MAT.",VLOOKUP(A1625,INSUMOS_AUX!A:F,6,0),0)</f>
        <v>1.4</v>
      </c>
      <c r="G1625" s="106">
        <f>IF(C1625="M.O.",VLOOKUP(A1625,INSUMOS_AUX!A:F,6,0),0)</f>
        <v>0</v>
      </c>
    </row>
    <row r="1626" spans="1:7">
      <c r="A1626" s="177">
        <v>1379</v>
      </c>
      <c r="B1626" s="233" t="s">
        <v>135</v>
      </c>
      <c r="C1626" s="176" t="s">
        <v>123</v>
      </c>
      <c r="D1626" s="176" t="s">
        <v>63</v>
      </c>
      <c r="E1626" s="177">
        <v>1.9252</v>
      </c>
      <c r="F1626" s="107">
        <f>IF(C1626="MAT.",VLOOKUP(A1626,INSUMOS_AUX!A:F,6,0),0)</f>
        <v>0.72</v>
      </c>
      <c r="G1626" s="106">
        <f>IF(C1626="M.O.",VLOOKUP(A1626,INSUMOS_AUX!A:F,6,0),0)</f>
        <v>0</v>
      </c>
    </row>
    <row r="1627" spans="1:7" ht="21">
      <c r="A1627" s="177">
        <v>370</v>
      </c>
      <c r="B1627" s="233" t="s">
        <v>138</v>
      </c>
      <c r="C1627" s="176" t="s">
        <v>123</v>
      </c>
      <c r="D1627" s="176" t="s">
        <v>58</v>
      </c>
      <c r="E1627" s="177">
        <v>1.14E-2</v>
      </c>
      <c r="F1627" s="107">
        <f>IF(C1627="MAT.",VLOOKUP(A1627,INSUMOS_AUX!A:F,6,0),0)</f>
        <v>150</v>
      </c>
      <c r="G1627" s="106">
        <f>IF(C1627="M.O.",VLOOKUP(A1627,INSUMOS_AUX!A:F,6,0),0)</f>
        <v>0</v>
      </c>
    </row>
    <row r="1628" spans="1:7" ht="21">
      <c r="A1628" s="177">
        <v>37370</v>
      </c>
      <c r="B1628" s="233" t="s">
        <v>494</v>
      </c>
      <c r="C1628" s="176" t="s">
        <v>123</v>
      </c>
      <c r="D1628" s="176" t="s">
        <v>134</v>
      </c>
      <c r="E1628" s="177">
        <v>1.111</v>
      </c>
      <c r="F1628" s="107">
        <f>IF(C1628="MAT.",VLOOKUP(A1628,INSUMOS_AUX!A:F,6,0),0)</f>
        <v>3.32</v>
      </c>
      <c r="G1628" s="106">
        <f>IF(C1628="M.O.",VLOOKUP(A1628,INSUMOS_AUX!A:F,6,0),0)</f>
        <v>0</v>
      </c>
    </row>
    <row r="1629" spans="1:7" ht="21">
      <c r="A1629" s="177">
        <v>37371</v>
      </c>
      <c r="B1629" s="233" t="s">
        <v>495</v>
      </c>
      <c r="C1629" s="176" t="s">
        <v>123</v>
      </c>
      <c r="D1629" s="176" t="s">
        <v>134</v>
      </c>
      <c r="E1629" s="177">
        <v>1.111</v>
      </c>
      <c r="F1629" s="107">
        <f>IF(C1629="MAT.",VLOOKUP(A1629,INSUMOS_AUX!A:F,6,0),0)</f>
        <v>0.59</v>
      </c>
      <c r="G1629" s="106">
        <f>IF(C1629="M.O.",VLOOKUP(A1629,INSUMOS_AUX!A:F,6,0),0)</f>
        <v>0</v>
      </c>
    </row>
    <row r="1630" spans="1:7" ht="21">
      <c r="A1630" s="177">
        <v>37372</v>
      </c>
      <c r="B1630" s="233" t="s">
        <v>496</v>
      </c>
      <c r="C1630" s="176" t="s">
        <v>123</v>
      </c>
      <c r="D1630" s="176" t="s">
        <v>134</v>
      </c>
      <c r="E1630" s="177">
        <v>1.111</v>
      </c>
      <c r="F1630" s="107">
        <f>IF(C1630="MAT.",VLOOKUP(A1630,INSUMOS_AUX!A:F,6,0),0)</f>
        <v>1.43</v>
      </c>
      <c r="G1630" s="106">
        <f>IF(C1630="M.O.",VLOOKUP(A1630,INSUMOS_AUX!A:F,6,0),0)</f>
        <v>0</v>
      </c>
    </row>
    <row r="1631" spans="1:7" ht="21">
      <c r="A1631" s="177">
        <v>37373</v>
      </c>
      <c r="B1631" s="233" t="s">
        <v>497</v>
      </c>
      <c r="C1631" s="176" t="s">
        <v>123</v>
      </c>
      <c r="D1631" s="176" t="s">
        <v>134</v>
      </c>
      <c r="E1631" s="177">
        <v>1.111</v>
      </c>
      <c r="F1631" s="107">
        <f>IF(C1631="MAT.",VLOOKUP(A1631,INSUMOS_AUX!A:F,6,0),0)</f>
        <v>0.08</v>
      </c>
      <c r="G1631" s="106">
        <f>IF(C1631="M.O.",VLOOKUP(A1631,INSUMOS_AUX!A:F,6,0),0)</f>
        <v>0</v>
      </c>
    </row>
    <row r="1632" spans="1:7" ht="21">
      <c r="A1632" s="177">
        <v>43465</v>
      </c>
      <c r="B1632" s="233" t="s">
        <v>151</v>
      </c>
      <c r="C1632" s="176" t="s">
        <v>123</v>
      </c>
      <c r="D1632" s="176" t="s">
        <v>134</v>
      </c>
      <c r="E1632" s="177">
        <v>0.5</v>
      </c>
      <c r="F1632" s="107">
        <f>IF(C1632="MAT.",VLOOKUP(A1632,INSUMOS_AUX!A:F,6,0),0)</f>
        <v>0.78</v>
      </c>
      <c r="G1632" s="106">
        <f>IF(C1632="M.O.",VLOOKUP(A1632,INSUMOS_AUX!A:F,6,0),0)</f>
        <v>0</v>
      </c>
    </row>
    <row r="1633" spans="1:7" ht="21">
      <c r="A1633" s="177">
        <v>43467</v>
      </c>
      <c r="B1633" s="233" t="s">
        <v>142</v>
      </c>
      <c r="C1633" s="176" t="s">
        <v>123</v>
      </c>
      <c r="D1633" s="176" t="s">
        <v>134</v>
      </c>
      <c r="E1633" s="177">
        <v>0.61099999999999999</v>
      </c>
      <c r="F1633" s="107">
        <f>IF(C1633="MAT.",VLOOKUP(A1633,INSUMOS_AUX!A:F,6,0),0)</f>
        <v>0.61</v>
      </c>
      <c r="G1633" s="106">
        <f>IF(C1633="M.O.",VLOOKUP(A1633,INSUMOS_AUX!A:F,6,0),0)</f>
        <v>0</v>
      </c>
    </row>
    <row r="1634" spans="1:7" ht="21">
      <c r="A1634" s="177">
        <v>43489</v>
      </c>
      <c r="B1634" s="233" t="s">
        <v>152</v>
      </c>
      <c r="C1634" s="176" t="s">
        <v>123</v>
      </c>
      <c r="D1634" s="176" t="s">
        <v>134</v>
      </c>
      <c r="E1634" s="177">
        <v>0.5</v>
      </c>
      <c r="F1634" s="107">
        <f>IF(C1634="MAT.",VLOOKUP(A1634,INSUMOS_AUX!A:F,6,0),0)</f>
        <v>1.31</v>
      </c>
      <c r="G1634" s="106">
        <f>IF(C1634="M.O.",VLOOKUP(A1634,INSUMOS_AUX!A:F,6,0),0)</f>
        <v>0</v>
      </c>
    </row>
    <row r="1635" spans="1:7" ht="21">
      <c r="A1635" s="177">
        <v>43491</v>
      </c>
      <c r="B1635" s="233" t="s">
        <v>145</v>
      </c>
      <c r="C1635" s="176" t="s">
        <v>123</v>
      </c>
      <c r="D1635" s="176" t="s">
        <v>134</v>
      </c>
      <c r="E1635" s="177">
        <v>0.61099999999999999</v>
      </c>
      <c r="F1635" s="107">
        <f>IF(C1635="MAT.",VLOOKUP(A1635,INSUMOS_AUX!A:F,6,0),0)</f>
        <v>1.39</v>
      </c>
      <c r="G1635" s="106">
        <f>IF(C1635="M.O.",VLOOKUP(A1635,INSUMOS_AUX!A:F,6,0),0)</f>
        <v>0</v>
      </c>
    </row>
    <row r="1636" spans="1:7">
      <c r="A1636" s="177">
        <v>4750</v>
      </c>
      <c r="B1636" s="233" t="s">
        <v>153</v>
      </c>
      <c r="C1636" s="176" t="s">
        <v>124</v>
      </c>
      <c r="D1636" s="176" t="s">
        <v>134</v>
      </c>
      <c r="E1636" s="177">
        <v>0.51060000000000005</v>
      </c>
      <c r="F1636" s="107">
        <f>IF(C1636="MAT.",VLOOKUP(A1636,INSUMOS_AUX!A:F,6,0),0)</f>
        <v>0</v>
      </c>
      <c r="G1636" s="106">
        <f>IF(C1636="M.O.",VLOOKUP(A1636,INSUMOS_AUX!A:F,6,0),0)</f>
        <v>22.48</v>
      </c>
    </row>
    <row r="1637" spans="1:7" ht="21">
      <c r="A1637" s="177">
        <v>4790</v>
      </c>
      <c r="B1637" s="233" t="s">
        <v>1340</v>
      </c>
      <c r="C1637" s="176" t="s">
        <v>123</v>
      </c>
      <c r="D1637" s="176" t="s">
        <v>53</v>
      </c>
      <c r="E1637" s="177">
        <v>1.1100000000000001</v>
      </c>
      <c r="F1637" s="107">
        <f>IF(C1637="MAT.",VLOOKUP(A1637,INSUMOS_AUX!A:F,6,0),0)</f>
        <v>90.85</v>
      </c>
      <c r="G1637" s="106">
        <f>IF(C1637="M.O.",VLOOKUP(A1637,INSUMOS_AUX!A:F,6,0),0)</f>
        <v>0</v>
      </c>
    </row>
    <row r="1638" spans="1:7" ht="31.5">
      <c r="A1638" s="177">
        <v>586</v>
      </c>
      <c r="B1638" s="233" t="s">
        <v>1341</v>
      </c>
      <c r="C1638" s="176" t="s">
        <v>123</v>
      </c>
      <c r="D1638" s="176" t="s">
        <v>65</v>
      </c>
      <c r="E1638" s="177">
        <v>1.52</v>
      </c>
      <c r="F1638" s="107">
        <f>IF(C1638="MAT.",VLOOKUP(A1638,INSUMOS_AUX!A:F,6,0),0)</f>
        <v>22.89</v>
      </c>
      <c r="G1638" s="106">
        <f>IF(C1638="M.O.",VLOOKUP(A1638,INSUMOS_AUX!A:F,6,0),0)</f>
        <v>0</v>
      </c>
    </row>
    <row r="1639" spans="1:7">
      <c r="A1639" s="177">
        <v>6111</v>
      </c>
      <c r="B1639" s="233" t="s">
        <v>498</v>
      </c>
      <c r="C1639" s="176" t="s">
        <v>124</v>
      </c>
      <c r="D1639" s="176" t="s">
        <v>134</v>
      </c>
      <c r="E1639" s="177">
        <v>0.62395319999999999</v>
      </c>
      <c r="F1639" s="107">
        <f>IF(C1639="MAT.",VLOOKUP(A1639,INSUMOS_AUX!A:F,6,0),0)</f>
        <v>0</v>
      </c>
      <c r="G1639" s="106">
        <f>IF(C1639="M.O.",VLOOKUP(A1639,INSUMOS_AUX!A:F,6,0),0)</f>
        <v>14.4</v>
      </c>
    </row>
    <row r="1640" spans="1:7">
      <c r="A1640" s="177">
        <v>7258</v>
      </c>
      <c r="B1640" s="233" t="s">
        <v>1342</v>
      </c>
      <c r="C1640" s="176" t="s">
        <v>123</v>
      </c>
      <c r="D1640" s="176" t="s">
        <v>23</v>
      </c>
      <c r="E1640" s="177">
        <v>15</v>
      </c>
      <c r="F1640" s="107">
        <f>IF(C1640="MAT.",VLOOKUP(A1640,INSUMOS_AUX!A:F,6,0),0)</f>
        <v>0.73</v>
      </c>
      <c r="G1640" s="106">
        <f>IF(C1640="M.O.",VLOOKUP(A1640,INSUMOS_AUX!A:F,6,0),0)</f>
        <v>0</v>
      </c>
    </row>
    <row r="1641" spans="1:7" ht="21">
      <c r="A1641" s="177">
        <v>7271</v>
      </c>
      <c r="B1641" s="233" t="s">
        <v>1343</v>
      </c>
      <c r="C1641" s="176" t="s">
        <v>123</v>
      </c>
      <c r="D1641" s="176" t="s">
        <v>23</v>
      </c>
      <c r="E1641" s="177">
        <v>18</v>
      </c>
      <c r="F1641" s="107">
        <f>IF(C1641="MAT.",VLOOKUP(A1641,INSUMOS_AUX!A:F,6,0),0)</f>
        <v>1.07</v>
      </c>
      <c r="G1641" s="106">
        <f>IF(C1641="M.O.",VLOOKUP(A1641,INSUMOS_AUX!A:F,6,0),0)</f>
        <v>0</v>
      </c>
    </row>
    <row r="1642" spans="1:7">
      <c r="A1642" s="182"/>
      <c r="B1642" s="230"/>
      <c r="C1642" s="183"/>
      <c r="D1642" s="183"/>
      <c r="E1642" s="183"/>
      <c r="F1642" s="183"/>
      <c r="G1642" s="183"/>
    </row>
    <row r="1643" spans="1:7">
      <c r="A1643" s="178" t="s">
        <v>183</v>
      </c>
      <c r="B1643" s="231" t="s">
        <v>433</v>
      </c>
      <c r="C1643" s="184"/>
      <c r="D1643" s="184"/>
      <c r="E1643" s="184"/>
      <c r="F1643" s="184"/>
      <c r="G1643" s="184"/>
    </row>
    <row r="1644" spans="1:7">
      <c r="A1644" s="182"/>
      <c r="B1644" s="230"/>
      <c r="C1644" s="183"/>
      <c r="D1644" s="183"/>
      <c r="E1644" s="183"/>
      <c r="F1644" s="183"/>
      <c r="G1644" s="183"/>
    </row>
    <row r="1645" spans="1:7" ht="21">
      <c r="A1645" s="179" t="s">
        <v>818</v>
      </c>
      <c r="B1645" s="232" t="s">
        <v>659</v>
      </c>
      <c r="C1645" s="180" t="s">
        <v>46</v>
      </c>
      <c r="D1645" s="180" t="s">
        <v>53</v>
      </c>
      <c r="E1645" s="181">
        <v>387.29</v>
      </c>
      <c r="F1645" s="181">
        <f t="shared" ref="F1645:G1645" si="104">SUMPRODUCT($E1646:$E1656,F1646:F1656)</f>
        <v>4.1795711999999998</v>
      </c>
      <c r="G1645" s="181">
        <f t="shared" si="104"/>
        <v>1.4264367276800001</v>
      </c>
    </row>
    <row r="1646" spans="1:7" ht="21">
      <c r="A1646" s="177">
        <v>37370</v>
      </c>
      <c r="B1646" s="233" t="s">
        <v>494</v>
      </c>
      <c r="C1646" s="176" t="s">
        <v>123</v>
      </c>
      <c r="D1646" s="176" t="s">
        <v>134</v>
      </c>
      <c r="E1646" s="177">
        <v>6.5799999999999997E-2</v>
      </c>
      <c r="F1646" s="107">
        <f>IF(C1646="MAT.",VLOOKUP(A1646,INSUMOS_AUX!A:F,6,0),0)</f>
        <v>3.32</v>
      </c>
      <c r="G1646" s="106">
        <f>IF(C1646="M.O.",VLOOKUP(A1646,INSUMOS_AUX!A:F,6,0),0)</f>
        <v>0</v>
      </c>
    </row>
    <row r="1647" spans="1:7" ht="21">
      <c r="A1647" s="177">
        <v>37371</v>
      </c>
      <c r="B1647" s="233" t="s">
        <v>495</v>
      </c>
      <c r="C1647" s="176" t="s">
        <v>123</v>
      </c>
      <c r="D1647" s="176" t="s">
        <v>134</v>
      </c>
      <c r="E1647" s="177">
        <v>6.5799999999999997E-2</v>
      </c>
      <c r="F1647" s="107">
        <f>IF(C1647="MAT.",VLOOKUP(A1647,INSUMOS_AUX!A:F,6,0),0)</f>
        <v>0.59</v>
      </c>
      <c r="G1647" s="106">
        <f>IF(C1647="M.O.",VLOOKUP(A1647,INSUMOS_AUX!A:F,6,0),0)</f>
        <v>0</v>
      </c>
    </row>
    <row r="1648" spans="1:7" ht="21">
      <c r="A1648" s="177">
        <v>37372</v>
      </c>
      <c r="B1648" s="233" t="s">
        <v>496</v>
      </c>
      <c r="C1648" s="176" t="s">
        <v>123</v>
      </c>
      <c r="D1648" s="176" t="s">
        <v>134</v>
      </c>
      <c r="E1648" s="177">
        <v>6.5799999999999997E-2</v>
      </c>
      <c r="F1648" s="107">
        <f>IF(C1648="MAT.",VLOOKUP(A1648,INSUMOS_AUX!A:F,6,0),0)</f>
        <v>1.43</v>
      </c>
      <c r="G1648" s="106">
        <f>IF(C1648="M.O.",VLOOKUP(A1648,INSUMOS_AUX!A:F,6,0),0)</f>
        <v>0</v>
      </c>
    </row>
    <row r="1649" spans="1:7" ht="21">
      <c r="A1649" s="177">
        <v>37373</v>
      </c>
      <c r="B1649" s="233" t="s">
        <v>497</v>
      </c>
      <c r="C1649" s="176" t="s">
        <v>123</v>
      </c>
      <c r="D1649" s="176" t="s">
        <v>134</v>
      </c>
      <c r="E1649" s="177">
        <v>6.5799999999999997E-2</v>
      </c>
      <c r="F1649" s="107">
        <f>IF(C1649="MAT.",VLOOKUP(A1649,INSUMOS_AUX!A:F,6,0),0)</f>
        <v>0.08</v>
      </c>
      <c r="G1649" s="106">
        <f>IF(C1649="M.O.",VLOOKUP(A1649,INSUMOS_AUX!A:F,6,0),0)</f>
        <v>0</v>
      </c>
    </row>
    <row r="1650" spans="1:7" ht="21">
      <c r="A1650" s="177">
        <v>43466</v>
      </c>
      <c r="B1650" s="233" t="s">
        <v>165</v>
      </c>
      <c r="C1650" s="176" t="s">
        <v>123</v>
      </c>
      <c r="D1650" s="176" t="s">
        <v>134</v>
      </c>
      <c r="E1650" s="177">
        <v>5.6599999999999998E-2</v>
      </c>
      <c r="F1650" s="107">
        <f>IF(C1650="MAT.",VLOOKUP(A1650,INSUMOS_AUX!A:F,6,0),0)</f>
        <v>2.0499999999999998</v>
      </c>
      <c r="G1650" s="106">
        <f>IF(C1650="M.O.",VLOOKUP(A1650,INSUMOS_AUX!A:F,6,0),0)</f>
        <v>0</v>
      </c>
    </row>
    <row r="1651" spans="1:7" ht="21">
      <c r="A1651" s="177">
        <v>43467</v>
      </c>
      <c r="B1651" s="233" t="s">
        <v>142</v>
      </c>
      <c r="C1651" s="176" t="s">
        <v>123</v>
      </c>
      <c r="D1651" s="176" t="s">
        <v>134</v>
      </c>
      <c r="E1651" s="177">
        <v>9.1999999999999998E-3</v>
      </c>
      <c r="F1651" s="107">
        <f>IF(C1651="MAT.",VLOOKUP(A1651,INSUMOS_AUX!A:F,6,0),0)</f>
        <v>0.61</v>
      </c>
      <c r="G1651" s="106">
        <f>IF(C1651="M.O.",VLOOKUP(A1651,INSUMOS_AUX!A:F,6,0),0)</f>
        <v>0</v>
      </c>
    </row>
    <row r="1652" spans="1:7" ht="21">
      <c r="A1652" s="177">
        <v>43490</v>
      </c>
      <c r="B1652" s="233" t="s">
        <v>166</v>
      </c>
      <c r="C1652" s="176" t="s">
        <v>123</v>
      </c>
      <c r="D1652" s="176" t="s">
        <v>134</v>
      </c>
      <c r="E1652" s="177">
        <v>5.6599999999999998E-2</v>
      </c>
      <c r="F1652" s="107">
        <f>IF(C1652="MAT.",VLOOKUP(A1652,INSUMOS_AUX!A:F,6,0),0)</f>
        <v>1.85</v>
      </c>
      <c r="G1652" s="106">
        <f>IF(C1652="M.O.",VLOOKUP(A1652,INSUMOS_AUX!A:F,6,0),0)</f>
        <v>0</v>
      </c>
    </row>
    <row r="1653" spans="1:7" ht="21">
      <c r="A1653" s="177">
        <v>43491</v>
      </c>
      <c r="B1653" s="233" t="s">
        <v>145</v>
      </c>
      <c r="C1653" s="176" t="s">
        <v>123</v>
      </c>
      <c r="D1653" s="176" t="s">
        <v>134</v>
      </c>
      <c r="E1653" s="177">
        <v>9.1999999999999998E-3</v>
      </c>
      <c r="F1653" s="107">
        <f>IF(C1653="MAT.",VLOOKUP(A1653,INSUMOS_AUX!A:F,6,0),0)</f>
        <v>1.39</v>
      </c>
      <c r="G1653" s="106">
        <f>IF(C1653="M.O.",VLOOKUP(A1653,INSUMOS_AUX!A:F,6,0),0)</f>
        <v>0</v>
      </c>
    </row>
    <row r="1654" spans="1:7">
      <c r="A1654" s="177">
        <v>4783</v>
      </c>
      <c r="B1654" s="233" t="s">
        <v>167</v>
      </c>
      <c r="C1654" s="176" t="s">
        <v>124</v>
      </c>
      <c r="D1654" s="176" t="s">
        <v>134</v>
      </c>
      <c r="E1654" s="177">
        <v>5.7435416000000003E-2</v>
      </c>
      <c r="F1654" s="107">
        <f>IF(C1654="MAT.",VLOOKUP(A1654,INSUMOS_AUX!A:F,6,0),0)</f>
        <v>0</v>
      </c>
      <c r="G1654" s="106">
        <f>IF(C1654="M.O.",VLOOKUP(A1654,INSUMOS_AUX!A:F,6,0),0)</f>
        <v>22.48</v>
      </c>
    </row>
    <row r="1655" spans="1:7">
      <c r="A1655" s="177">
        <v>6085</v>
      </c>
      <c r="B1655" s="233" t="s">
        <v>1279</v>
      </c>
      <c r="C1655" s="176" t="s">
        <v>123</v>
      </c>
      <c r="D1655" s="176" t="s">
        <v>168</v>
      </c>
      <c r="E1655" s="177">
        <v>0.29471999999999998</v>
      </c>
      <c r="F1655" s="107">
        <f>IF(C1655="MAT.",VLOOKUP(A1655,INSUMOS_AUX!A:F,6,0),0)</f>
        <v>12.16</v>
      </c>
      <c r="G1655" s="106">
        <f>IF(C1655="M.O.",VLOOKUP(A1655,INSUMOS_AUX!A:F,6,0),0)</f>
        <v>0</v>
      </c>
    </row>
    <row r="1656" spans="1:7">
      <c r="A1656" s="177">
        <v>6111</v>
      </c>
      <c r="B1656" s="233" t="s">
        <v>498</v>
      </c>
      <c r="C1656" s="176" t="s">
        <v>124</v>
      </c>
      <c r="D1656" s="176" t="s">
        <v>134</v>
      </c>
      <c r="E1656" s="177">
        <v>9.3950400000000003E-3</v>
      </c>
      <c r="F1656" s="107">
        <f>IF(C1656="MAT.",VLOOKUP(A1656,INSUMOS_AUX!A:F,6,0),0)</f>
        <v>0</v>
      </c>
      <c r="G1656" s="106">
        <f>IF(C1656="M.O.",VLOOKUP(A1656,INSUMOS_AUX!A:F,6,0),0)</f>
        <v>14.4</v>
      </c>
    </row>
    <row r="1657" spans="1:7">
      <c r="A1657" s="182"/>
      <c r="B1657" s="230"/>
      <c r="C1657" s="183"/>
      <c r="D1657" s="183"/>
      <c r="E1657" s="183"/>
      <c r="F1657" s="183"/>
      <c r="G1657" s="183"/>
    </row>
    <row r="1658" spans="1:7" ht="21">
      <c r="A1658" s="179" t="s">
        <v>73</v>
      </c>
      <c r="B1658" s="232" t="s">
        <v>74</v>
      </c>
      <c r="C1658" s="180" t="s">
        <v>46</v>
      </c>
      <c r="D1658" s="180" t="s">
        <v>53</v>
      </c>
      <c r="E1658" s="181">
        <v>348.63</v>
      </c>
      <c r="F1658" s="181">
        <f t="shared" ref="F1658:G1658" si="105">SUMPRODUCT($E1659:$E1669,F1659:F1669)</f>
        <v>9.0753340000000016</v>
      </c>
      <c r="G1658" s="181">
        <f t="shared" si="105"/>
        <v>6.2914693856000001</v>
      </c>
    </row>
    <row r="1659" spans="1:7" ht="21">
      <c r="A1659" s="177">
        <v>37370</v>
      </c>
      <c r="B1659" s="233" t="s">
        <v>494</v>
      </c>
      <c r="C1659" s="176" t="s">
        <v>123</v>
      </c>
      <c r="D1659" s="176" t="s">
        <v>134</v>
      </c>
      <c r="E1659" s="177">
        <v>0.30270000000000002</v>
      </c>
      <c r="F1659" s="107">
        <f>IF(C1659="MAT.",VLOOKUP(A1659,INSUMOS_AUX!A:F,6,0),0)</f>
        <v>3.32</v>
      </c>
      <c r="G1659" s="106">
        <f>IF(C1659="M.O.",VLOOKUP(A1659,INSUMOS_AUX!A:F,6,0),0)</f>
        <v>0</v>
      </c>
    </row>
    <row r="1660" spans="1:7" ht="21">
      <c r="A1660" s="177">
        <v>37371</v>
      </c>
      <c r="B1660" s="233" t="s">
        <v>495</v>
      </c>
      <c r="C1660" s="176" t="s">
        <v>123</v>
      </c>
      <c r="D1660" s="176" t="s">
        <v>134</v>
      </c>
      <c r="E1660" s="177">
        <v>0.30270000000000002</v>
      </c>
      <c r="F1660" s="107">
        <f>IF(C1660="MAT.",VLOOKUP(A1660,INSUMOS_AUX!A:F,6,0),0)</f>
        <v>0.59</v>
      </c>
      <c r="G1660" s="106">
        <f>IF(C1660="M.O.",VLOOKUP(A1660,INSUMOS_AUX!A:F,6,0),0)</f>
        <v>0</v>
      </c>
    </row>
    <row r="1661" spans="1:7" ht="21">
      <c r="A1661" s="177">
        <v>37372</v>
      </c>
      <c r="B1661" s="233" t="s">
        <v>496</v>
      </c>
      <c r="C1661" s="176" t="s">
        <v>123</v>
      </c>
      <c r="D1661" s="176" t="s">
        <v>134</v>
      </c>
      <c r="E1661" s="177">
        <v>0.30270000000000002</v>
      </c>
      <c r="F1661" s="107">
        <f>IF(C1661="MAT.",VLOOKUP(A1661,INSUMOS_AUX!A:F,6,0),0)</f>
        <v>1.43</v>
      </c>
      <c r="G1661" s="106">
        <f>IF(C1661="M.O.",VLOOKUP(A1661,INSUMOS_AUX!A:F,6,0),0)</f>
        <v>0</v>
      </c>
    </row>
    <row r="1662" spans="1:7" ht="21">
      <c r="A1662" s="177">
        <v>37373</v>
      </c>
      <c r="B1662" s="233" t="s">
        <v>497</v>
      </c>
      <c r="C1662" s="176" t="s">
        <v>123</v>
      </c>
      <c r="D1662" s="176" t="s">
        <v>134</v>
      </c>
      <c r="E1662" s="177">
        <v>0.30270000000000002</v>
      </c>
      <c r="F1662" s="107">
        <f>IF(C1662="MAT.",VLOOKUP(A1662,INSUMOS_AUX!A:F,6,0),0)</f>
        <v>0.08</v>
      </c>
      <c r="G1662" s="106">
        <f>IF(C1662="M.O.",VLOOKUP(A1662,INSUMOS_AUX!A:F,6,0),0)</f>
        <v>0</v>
      </c>
    </row>
    <row r="1663" spans="1:7" ht="21">
      <c r="A1663" s="177">
        <v>43466</v>
      </c>
      <c r="B1663" s="233" t="s">
        <v>165</v>
      </c>
      <c r="C1663" s="176" t="s">
        <v>123</v>
      </c>
      <c r="D1663" s="176" t="s">
        <v>134</v>
      </c>
      <c r="E1663" s="177">
        <v>0.22700000000000001</v>
      </c>
      <c r="F1663" s="107">
        <f>IF(C1663="MAT.",VLOOKUP(A1663,INSUMOS_AUX!A:F,6,0),0)</f>
        <v>2.0499999999999998</v>
      </c>
      <c r="G1663" s="106">
        <f>IF(C1663="M.O.",VLOOKUP(A1663,INSUMOS_AUX!A:F,6,0),0)</f>
        <v>0</v>
      </c>
    </row>
    <row r="1664" spans="1:7" ht="21">
      <c r="A1664" s="177">
        <v>43467</v>
      </c>
      <c r="B1664" s="233" t="s">
        <v>142</v>
      </c>
      <c r="C1664" s="176" t="s">
        <v>123</v>
      </c>
      <c r="D1664" s="176" t="s">
        <v>134</v>
      </c>
      <c r="E1664" s="177">
        <v>7.5700000000000003E-2</v>
      </c>
      <c r="F1664" s="107">
        <f>IF(C1664="MAT.",VLOOKUP(A1664,INSUMOS_AUX!A:F,6,0),0)</f>
        <v>0.61</v>
      </c>
      <c r="G1664" s="106">
        <f>IF(C1664="M.O.",VLOOKUP(A1664,INSUMOS_AUX!A:F,6,0),0)</f>
        <v>0</v>
      </c>
    </row>
    <row r="1665" spans="1:7" ht="21">
      <c r="A1665" s="177">
        <v>43490</v>
      </c>
      <c r="B1665" s="233" t="s">
        <v>166</v>
      </c>
      <c r="C1665" s="176" t="s">
        <v>123</v>
      </c>
      <c r="D1665" s="176" t="s">
        <v>134</v>
      </c>
      <c r="E1665" s="177">
        <v>0.22700000000000001</v>
      </c>
      <c r="F1665" s="107">
        <f>IF(C1665="MAT.",VLOOKUP(A1665,INSUMOS_AUX!A:F,6,0),0)</f>
        <v>1.85</v>
      </c>
      <c r="G1665" s="106">
        <f>IF(C1665="M.O.",VLOOKUP(A1665,INSUMOS_AUX!A:F,6,0),0)</f>
        <v>0</v>
      </c>
    </row>
    <row r="1666" spans="1:7" ht="21">
      <c r="A1666" s="177">
        <v>43491</v>
      </c>
      <c r="B1666" s="233" t="s">
        <v>145</v>
      </c>
      <c r="C1666" s="176" t="s">
        <v>123</v>
      </c>
      <c r="D1666" s="176" t="s">
        <v>134</v>
      </c>
      <c r="E1666" s="177">
        <v>7.5700000000000003E-2</v>
      </c>
      <c r="F1666" s="107">
        <f>IF(C1666="MAT.",VLOOKUP(A1666,INSUMOS_AUX!A:F,6,0),0)</f>
        <v>1.39</v>
      </c>
      <c r="G1666" s="106">
        <f>IF(C1666="M.O.",VLOOKUP(A1666,INSUMOS_AUX!A:F,6,0),0)</f>
        <v>0</v>
      </c>
    </row>
    <row r="1667" spans="1:7">
      <c r="A1667" s="177">
        <v>4783</v>
      </c>
      <c r="B1667" s="233" t="s">
        <v>167</v>
      </c>
      <c r="C1667" s="176" t="s">
        <v>124</v>
      </c>
      <c r="D1667" s="176" t="s">
        <v>134</v>
      </c>
      <c r="E1667" s="177">
        <v>0.23035052</v>
      </c>
      <c r="F1667" s="107">
        <f>IF(C1667="MAT.",VLOOKUP(A1667,INSUMOS_AUX!A:F,6,0),0)</f>
        <v>0</v>
      </c>
      <c r="G1667" s="106">
        <f>IF(C1667="M.O.",VLOOKUP(A1667,INSUMOS_AUX!A:F,6,0),0)</f>
        <v>22.48</v>
      </c>
    </row>
    <row r="1668" spans="1:7">
      <c r="A1668" s="177">
        <v>6111</v>
      </c>
      <c r="B1668" s="233" t="s">
        <v>498</v>
      </c>
      <c r="C1668" s="176" t="s">
        <v>124</v>
      </c>
      <c r="D1668" s="176" t="s">
        <v>134</v>
      </c>
      <c r="E1668" s="177">
        <v>7.730484E-2</v>
      </c>
      <c r="F1668" s="107">
        <f>IF(C1668="MAT.",VLOOKUP(A1668,INSUMOS_AUX!A:F,6,0),0)</f>
        <v>0</v>
      </c>
      <c r="G1668" s="106">
        <f>IF(C1668="M.O.",VLOOKUP(A1668,INSUMOS_AUX!A:F,6,0),0)</f>
        <v>14.4</v>
      </c>
    </row>
    <row r="1669" spans="1:7">
      <c r="A1669" s="177">
        <v>7356</v>
      </c>
      <c r="B1669" s="233" t="s">
        <v>509</v>
      </c>
      <c r="C1669" s="176" t="s">
        <v>123</v>
      </c>
      <c r="D1669" s="176" t="s">
        <v>168</v>
      </c>
      <c r="E1669" s="177">
        <v>0.22850000000000001</v>
      </c>
      <c r="F1669" s="107">
        <f>IF(C1669="MAT.",VLOOKUP(A1669,INSUMOS_AUX!A:F,6,0),0)</f>
        <v>28</v>
      </c>
      <c r="G1669" s="106">
        <f>IF(C1669="M.O.",VLOOKUP(A1669,INSUMOS_AUX!A:F,6,0),0)</f>
        <v>0</v>
      </c>
    </row>
    <row r="1670" spans="1:7">
      <c r="A1670" s="182"/>
      <c r="B1670" s="230"/>
      <c r="C1670" s="183"/>
      <c r="D1670" s="183"/>
      <c r="E1670" s="183"/>
      <c r="F1670" s="183"/>
      <c r="G1670" s="183"/>
    </row>
    <row r="1671" spans="1:7" ht="21">
      <c r="A1671" s="179" t="s">
        <v>434</v>
      </c>
      <c r="B1671" s="232" t="s">
        <v>413</v>
      </c>
      <c r="C1671" s="180" t="s">
        <v>46</v>
      </c>
      <c r="D1671" s="180" t="s">
        <v>53</v>
      </c>
      <c r="E1671" s="181">
        <v>348.63</v>
      </c>
      <c r="F1671" s="181">
        <f t="shared" ref="F1671:G1671" si="106">SUMPRODUCT($E1672:$E1683,F1672:F1683)</f>
        <v>12.027796</v>
      </c>
      <c r="G1671" s="181">
        <f t="shared" si="106"/>
        <v>20.56069372512</v>
      </c>
    </row>
    <row r="1672" spans="1:7" ht="21">
      <c r="A1672" s="177">
        <v>37370</v>
      </c>
      <c r="B1672" s="233" t="s">
        <v>494</v>
      </c>
      <c r="C1672" s="176" t="s">
        <v>123</v>
      </c>
      <c r="D1672" s="176" t="s">
        <v>134</v>
      </c>
      <c r="E1672" s="177">
        <v>0.98919999999999997</v>
      </c>
      <c r="F1672" s="107">
        <f>IF(C1672="MAT.",VLOOKUP(A1672,INSUMOS_AUX!A:F,6,0),0)</f>
        <v>3.32</v>
      </c>
      <c r="G1672" s="106">
        <f>IF(C1672="M.O.",VLOOKUP(A1672,INSUMOS_AUX!A:F,6,0),0)</f>
        <v>0</v>
      </c>
    </row>
    <row r="1673" spans="1:7" ht="21">
      <c r="A1673" s="177">
        <v>37371</v>
      </c>
      <c r="B1673" s="233" t="s">
        <v>495</v>
      </c>
      <c r="C1673" s="176" t="s">
        <v>123</v>
      </c>
      <c r="D1673" s="176" t="s">
        <v>134</v>
      </c>
      <c r="E1673" s="177">
        <v>0.98919999999999997</v>
      </c>
      <c r="F1673" s="107">
        <f>IF(C1673="MAT.",VLOOKUP(A1673,INSUMOS_AUX!A:F,6,0),0)</f>
        <v>0.59</v>
      </c>
      <c r="G1673" s="106">
        <f>IF(C1673="M.O.",VLOOKUP(A1673,INSUMOS_AUX!A:F,6,0),0)</f>
        <v>0</v>
      </c>
    </row>
    <row r="1674" spans="1:7" ht="21">
      <c r="A1674" s="177">
        <v>37372</v>
      </c>
      <c r="B1674" s="233" t="s">
        <v>496</v>
      </c>
      <c r="C1674" s="176" t="s">
        <v>123</v>
      </c>
      <c r="D1674" s="176" t="s">
        <v>134</v>
      </c>
      <c r="E1674" s="177">
        <v>0.98919999999999997</v>
      </c>
      <c r="F1674" s="107">
        <f>IF(C1674="MAT.",VLOOKUP(A1674,INSUMOS_AUX!A:F,6,0),0)</f>
        <v>1.43</v>
      </c>
      <c r="G1674" s="106">
        <f>IF(C1674="M.O.",VLOOKUP(A1674,INSUMOS_AUX!A:F,6,0),0)</f>
        <v>0</v>
      </c>
    </row>
    <row r="1675" spans="1:7" ht="21">
      <c r="A1675" s="177">
        <v>37373</v>
      </c>
      <c r="B1675" s="233" t="s">
        <v>497</v>
      </c>
      <c r="C1675" s="176" t="s">
        <v>123</v>
      </c>
      <c r="D1675" s="176" t="s">
        <v>134</v>
      </c>
      <c r="E1675" s="177">
        <v>0.98919999999999997</v>
      </c>
      <c r="F1675" s="107">
        <f>IF(C1675="MAT.",VLOOKUP(A1675,INSUMOS_AUX!A:F,6,0),0)</f>
        <v>0.08</v>
      </c>
      <c r="G1675" s="106">
        <f>IF(C1675="M.O.",VLOOKUP(A1675,INSUMOS_AUX!A:F,6,0),0)</f>
        <v>0</v>
      </c>
    </row>
    <row r="1676" spans="1:7" ht="21">
      <c r="A1676" s="177">
        <v>3767</v>
      </c>
      <c r="B1676" s="233" t="s">
        <v>510</v>
      </c>
      <c r="C1676" s="176" t="s">
        <v>123</v>
      </c>
      <c r="D1676" s="176" t="s">
        <v>23</v>
      </c>
      <c r="E1676" s="177">
        <v>8.0199999999999994E-2</v>
      </c>
      <c r="F1676" s="107">
        <f>IF(C1676="MAT.",VLOOKUP(A1676,INSUMOS_AUX!A:F,6,0),0)</f>
        <v>0.81</v>
      </c>
      <c r="G1676" s="106">
        <f>IF(C1676="M.O.",VLOOKUP(A1676,INSUMOS_AUX!A:F,6,0),0)</f>
        <v>0</v>
      </c>
    </row>
    <row r="1677" spans="1:7" ht="21">
      <c r="A1677" s="177">
        <v>43466</v>
      </c>
      <c r="B1677" s="233" t="s">
        <v>165</v>
      </c>
      <c r="C1677" s="176" t="s">
        <v>123</v>
      </c>
      <c r="D1677" s="176" t="s">
        <v>134</v>
      </c>
      <c r="E1677" s="177">
        <v>0.7419</v>
      </c>
      <c r="F1677" s="107">
        <f>IF(C1677="MAT.",VLOOKUP(A1677,INSUMOS_AUX!A:F,6,0),0)</f>
        <v>2.0499999999999998</v>
      </c>
      <c r="G1677" s="106">
        <f>IF(C1677="M.O.",VLOOKUP(A1677,INSUMOS_AUX!A:F,6,0),0)</f>
        <v>0</v>
      </c>
    </row>
    <row r="1678" spans="1:7" ht="21">
      <c r="A1678" s="177">
        <v>43467</v>
      </c>
      <c r="B1678" s="233" t="s">
        <v>142</v>
      </c>
      <c r="C1678" s="176" t="s">
        <v>123</v>
      </c>
      <c r="D1678" s="176" t="s">
        <v>134</v>
      </c>
      <c r="E1678" s="177">
        <v>0.24729999999999999</v>
      </c>
      <c r="F1678" s="107">
        <f>IF(C1678="MAT.",VLOOKUP(A1678,INSUMOS_AUX!A:F,6,0),0)</f>
        <v>0.61</v>
      </c>
      <c r="G1678" s="106">
        <f>IF(C1678="M.O.",VLOOKUP(A1678,INSUMOS_AUX!A:F,6,0),0)</f>
        <v>0</v>
      </c>
    </row>
    <row r="1679" spans="1:7" ht="21">
      <c r="A1679" s="177">
        <v>43490</v>
      </c>
      <c r="B1679" s="233" t="s">
        <v>166</v>
      </c>
      <c r="C1679" s="176" t="s">
        <v>123</v>
      </c>
      <c r="D1679" s="176" t="s">
        <v>134</v>
      </c>
      <c r="E1679" s="177">
        <v>0.7419</v>
      </c>
      <c r="F1679" s="107">
        <f>IF(C1679="MAT.",VLOOKUP(A1679,INSUMOS_AUX!A:F,6,0),0)</f>
        <v>1.85</v>
      </c>
      <c r="G1679" s="106">
        <f>IF(C1679="M.O.",VLOOKUP(A1679,INSUMOS_AUX!A:F,6,0),0)</f>
        <v>0</v>
      </c>
    </row>
    <row r="1680" spans="1:7" ht="21">
      <c r="A1680" s="177">
        <v>43491</v>
      </c>
      <c r="B1680" s="233" t="s">
        <v>145</v>
      </c>
      <c r="C1680" s="176" t="s">
        <v>123</v>
      </c>
      <c r="D1680" s="176" t="s">
        <v>134</v>
      </c>
      <c r="E1680" s="177">
        <v>0.24729999999999999</v>
      </c>
      <c r="F1680" s="107">
        <f>IF(C1680="MAT.",VLOOKUP(A1680,INSUMOS_AUX!A:F,6,0),0)</f>
        <v>1.39</v>
      </c>
      <c r="G1680" s="106">
        <f>IF(C1680="M.O.",VLOOKUP(A1680,INSUMOS_AUX!A:F,6,0),0)</f>
        <v>0</v>
      </c>
    </row>
    <row r="1681" spans="1:7">
      <c r="A1681" s="177">
        <v>43626</v>
      </c>
      <c r="B1681" s="233" t="s">
        <v>170</v>
      </c>
      <c r="C1681" s="176" t="s">
        <v>123</v>
      </c>
      <c r="D1681" s="176" t="s">
        <v>63</v>
      </c>
      <c r="E1681" s="177">
        <v>1.3389</v>
      </c>
      <c r="F1681" s="107">
        <f>IF(C1681="MAT.",VLOOKUP(A1681,INSUMOS_AUX!A:F,6,0),0)</f>
        <v>2.4</v>
      </c>
      <c r="G1681" s="106">
        <f>IF(C1681="M.O.",VLOOKUP(A1681,INSUMOS_AUX!A:F,6,0),0)</f>
        <v>0</v>
      </c>
    </row>
    <row r="1682" spans="1:7">
      <c r="A1682" s="177">
        <v>4783</v>
      </c>
      <c r="B1682" s="233" t="s">
        <v>167</v>
      </c>
      <c r="C1682" s="176" t="s">
        <v>124</v>
      </c>
      <c r="D1682" s="176" t="s">
        <v>134</v>
      </c>
      <c r="E1682" s="177">
        <v>0.75285044400000001</v>
      </c>
      <c r="F1682" s="107">
        <f>IF(C1682="MAT.",VLOOKUP(A1682,INSUMOS_AUX!A:F,6,0),0)</f>
        <v>0</v>
      </c>
      <c r="G1682" s="106">
        <f>IF(C1682="M.O.",VLOOKUP(A1682,INSUMOS_AUX!A:F,6,0),0)</f>
        <v>22.48</v>
      </c>
    </row>
    <row r="1683" spans="1:7">
      <c r="A1683" s="177">
        <v>6111</v>
      </c>
      <c r="B1683" s="233" t="s">
        <v>498</v>
      </c>
      <c r="C1683" s="176" t="s">
        <v>124</v>
      </c>
      <c r="D1683" s="176" t="s">
        <v>134</v>
      </c>
      <c r="E1683" s="177">
        <v>0.25254275999999998</v>
      </c>
      <c r="F1683" s="107">
        <f>IF(C1683="MAT.",VLOOKUP(A1683,INSUMOS_AUX!A:F,6,0),0)</f>
        <v>0</v>
      </c>
      <c r="G1683" s="106">
        <f>IF(C1683="M.O.",VLOOKUP(A1683,INSUMOS_AUX!A:F,6,0),0)</f>
        <v>14.4</v>
      </c>
    </row>
    <row r="1684" spans="1:7">
      <c r="A1684" s="182"/>
      <c r="B1684" s="230"/>
      <c r="C1684" s="183"/>
      <c r="D1684" s="183"/>
      <c r="E1684" s="183"/>
      <c r="F1684" s="183"/>
      <c r="G1684" s="183"/>
    </row>
    <row r="1685" spans="1:7" ht="21">
      <c r="A1685" s="179" t="s">
        <v>75</v>
      </c>
      <c r="B1685" s="232" t="s">
        <v>76</v>
      </c>
      <c r="C1685" s="180" t="s">
        <v>46</v>
      </c>
      <c r="D1685" s="180" t="s">
        <v>53</v>
      </c>
      <c r="E1685" s="181">
        <v>753.92</v>
      </c>
      <c r="F1685" s="181">
        <f t="shared" ref="F1685:G1685" si="107">SUMPRODUCT($E1686:$E1697,F1686:F1697)</f>
        <v>7.5354679999999998</v>
      </c>
      <c r="G1685" s="181">
        <f t="shared" si="107"/>
        <v>10.004106716800001</v>
      </c>
    </row>
    <row r="1686" spans="1:7" ht="21">
      <c r="A1686" s="177">
        <v>37370</v>
      </c>
      <c r="B1686" s="233" t="s">
        <v>494</v>
      </c>
      <c r="C1686" s="176" t="s">
        <v>123</v>
      </c>
      <c r="D1686" s="176" t="s">
        <v>134</v>
      </c>
      <c r="E1686" s="177">
        <v>0.48130000000000001</v>
      </c>
      <c r="F1686" s="107">
        <f>IF(C1686="MAT.",VLOOKUP(A1686,INSUMOS_AUX!A:F,6,0),0)</f>
        <v>3.32</v>
      </c>
      <c r="G1686" s="106">
        <f>IF(C1686="M.O.",VLOOKUP(A1686,INSUMOS_AUX!A:F,6,0),0)</f>
        <v>0</v>
      </c>
    </row>
    <row r="1687" spans="1:7" ht="21">
      <c r="A1687" s="177">
        <v>37371</v>
      </c>
      <c r="B1687" s="233" t="s">
        <v>495</v>
      </c>
      <c r="C1687" s="176" t="s">
        <v>123</v>
      </c>
      <c r="D1687" s="176" t="s">
        <v>134</v>
      </c>
      <c r="E1687" s="177">
        <v>0.48130000000000001</v>
      </c>
      <c r="F1687" s="107">
        <f>IF(C1687="MAT.",VLOOKUP(A1687,INSUMOS_AUX!A:F,6,0),0)</f>
        <v>0.59</v>
      </c>
      <c r="G1687" s="106">
        <f>IF(C1687="M.O.",VLOOKUP(A1687,INSUMOS_AUX!A:F,6,0),0)</f>
        <v>0</v>
      </c>
    </row>
    <row r="1688" spans="1:7" ht="21">
      <c r="A1688" s="177">
        <v>37372</v>
      </c>
      <c r="B1688" s="233" t="s">
        <v>496</v>
      </c>
      <c r="C1688" s="176" t="s">
        <v>123</v>
      </c>
      <c r="D1688" s="176" t="s">
        <v>134</v>
      </c>
      <c r="E1688" s="177">
        <v>0.48130000000000001</v>
      </c>
      <c r="F1688" s="107">
        <f>IF(C1688="MAT.",VLOOKUP(A1688,INSUMOS_AUX!A:F,6,0),0)</f>
        <v>1.43</v>
      </c>
      <c r="G1688" s="106">
        <f>IF(C1688="M.O.",VLOOKUP(A1688,INSUMOS_AUX!A:F,6,0),0)</f>
        <v>0</v>
      </c>
    </row>
    <row r="1689" spans="1:7" ht="21">
      <c r="A1689" s="177">
        <v>37373</v>
      </c>
      <c r="B1689" s="233" t="s">
        <v>497</v>
      </c>
      <c r="C1689" s="176" t="s">
        <v>123</v>
      </c>
      <c r="D1689" s="176" t="s">
        <v>134</v>
      </c>
      <c r="E1689" s="177">
        <v>0.48130000000000001</v>
      </c>
      <c r="F1689" s="107">
        <f>IF(C1689="MAT.",VLOOKUP(A1689,INSUMOS_AUX!A:F,6,0),0)</f>
        <v>0.08</v>
      </c>
      <c r="G1689" s="106">
        <f>IF(C1689="M.O.",VLOOKUP(A1689,INSUMOS_AUX!A:F,6,0),0)</f>
        <v>0</v>
      </c>
    </row>
    <row r="1690" spans="1:7" ht="21">
      <c r="A1690" s="177">
        <v>3767</v>
      </c>
      <c r="B1690" s="233" t="s">
        <v>510</v>
      </c>
      <c r="C1690" s="176" t="s">
        <v>123</v>
      </c>
      <c r="D1690" s="176" t="s">
        <v>23</v>
      </c>
      <c r="E1690" s="177">
        <v>8.0199999999999994E-2</v>
      </c>
      <c r="F1690" s="107">
        <f>IF(C1690="MAT.",VLOOKUP(A1690,INSUMOS_AUX!A:F,6,0),0)</f>
        <v>0.81</v>
      </c>
      <c r="G1690" s="106">
        <f>IF(C1690="M.O.",VLOOKUP(A1690,INSUMOS_AUX!A:F,6,0),0)</f>
        <v>0</v>
      </c>
    </row>
    <row r="1691" spans="1:7" ht="21">
      <c r="A1691" s="177">
        <v>43466</v>
      </c>
      <c r="B1691" s="233" t="s">
        <v>165</v>
      </c>
      <c r="C1691" s="176" t="s">
        <v>123</v>
      </c>
      <c r="D1691" s="176" t="s">
        <v>134</v>
      </c>
      <c r="E1691" s="177">
        <v>0.36099999999999999</v>
      </c>
      <c r="F1691" s="107">
        <f>IF(C1691="MAT.",VLOOKUP(A1691,INSUMOS_AUX!A:F,6,0),0)</f>
        <v>2.0499999999999998</v>
      </c>
      <c r="G1691" s="106">
        <f>IF(C1691="M.O.",VLOOKUP(A1691,INSUMOS_AUX!A:F,6,0),0)</f>
        <v>0</v>
      </c>
    </row>
    <row r="1692" spans="1:7" ht="21">
      <c r="A1692" s="177">
        <v>43467</v>
      </c>
      <c r="B1692" s="233" t="s">
        <v>142</v>
      </c>
      <c r="C1692" s="176" t="s">
        <v>123</v>
      </c>
      <c r="D1692" s="176" t="s">
        <v>134</v>
      </c>
      <c r="E1692" s="177">
        <v>0.1203</v>
      </c>
      <c r="F1692" s="107">
        <f>IF(C1692="MAT.",VLOOKUP(A1692,INSUMOS_AUX!A:F,6,0),0)</f>
        <v>0.61</v>
      </c>
      <c r="G1692" s="106">
        <f>IF(C1692="M.O.",VLOOKUP(A1692,INSUMOS_AUX!A:F,6,0),0)</f>
        <v>0</v>
      </c>
    </row>
    <row r="1693" spans="1:7" ht="21">
      <c r="A1693" s="177">
        <v>43490</v>
      </c>
      <c r="B1693" s="233" t="s">
        <v>166</v>
      </c>
      <c r="C1693" s="176" t="s">
        <v>123</v>
      </c>
      <c r="D1693" s="176" t="s">
        <v>134</v>
      </c>
      <c r="E1693" s="177">
        <v>0.36099999999999999</v>
      </c>
      <c r="F1693" s="107">
        <f>IF(C1693="MAT.",VLOOKUP(A1693,INSUMOS_AUX!A:F,6,0),0)</f>
        <v>1.85</v>
      </c>
      <c r="G1693" s="106">
        <f>IF(C1693="M.O.",VLOOKUP(A1693,INSUMOS_AUX!A:F,6,0),0)</f>
        <v>0</v>
      </c>
    </row>
    <row r="1694" spans="1:7" ht="21">
      <c r="A1694" s="177">
        <v>43491</v>
      </c>
      <c r="B1694" s="233" t="s">
        <v>145</v>
      </c>
      <c r="C1694" s="176" t="s">
        <v>123</v>
      </c>
      <c r="D1694" s="176" t="s">
        <v>134</v>
      </c>
      <c r="E1694" s="177">
        <v>0.1203</v>
      </c>
      <c r="F1694" s="107">
        <f>IF(C1694="MAT.",VLOOKUP(A1694,INSUMOS_AUX!A:F,6,0),0)</f>
        <v>1.39</v>
      </c>
      <c r="G1694" s="106">
        <f>IF(C1694="M.O.",VLOOKUP(A1694,INSUMOS_AUX!A:F,6,0),0)</f>
        <v>0</v>
      </c>
    </row>
    <row r="1695" spans="1:7">
      <c r="A1695" s="177">
        <v>43626</v>
      </c>
      <c r="B1695" s="233" t="s">
        <v>170</v>
      </c>
      <c r="C1695" s="176" t="s">
        <v>123</v>
      </c>
      <c r="D1695" s="176" t="s">
        <v>63</v>
      </c>
      <c r="E1695" s="177">
        <v>1.3389</v>
      </c>
      <c r="F1695" s="107">
        <f>IF(C1695="MAT.",VLOOKUP(A1695,INSUMOS_AUX!A:F,6,0),0)</f>
        <v>2.4</v>
      </c>
      <c r="G1695" s="106">
        <f>IF(C1695="M.O.",VLOOKUP(A1695,INSUMOS_AUX!A:F,6,0),0)</f>
        <v>0</v>
      </c>
    </row>
    <row r="1696" spans="1:7">
      <c r="A1696" s="177">
        <v>4783</v>
      </c>
      <c r="B1696" s="233" t="s">
        <v>167</v>
      </c>
      <c r="C1696" s="176" t="s">
        <v>124</v>
      </c>
      <c r="D1696" s="176" t="s">
        <v>134</v>
      </c>
      <c r="E1696" s="177">
        <v>0.36632836000000002</v>
      </c>
      <c r="F1696" s="107">
        <f>IF(C1696="MAT.",VLOOKUP(A1696,INSUMOS_AUX!A:F,6,0),0)</f>
        <v>0</v>
      </c>
      <c r="G1696" s="106">
        <f>IF(C1696="M.O.",VLOOKUP(A1696,INSUMOS_AUX!A:F,6,0),0)</f>
        <v>22.48</v>
      </c>
    </row>
    <row r="1697" spans="1:7">
      <c r="A1697" s="177">
        <v>6111</v>
      </c>
      <c r="B1697" s="233" t="s">
        <v>498</v>
      </c>
      <c r="C1697" s="176" t="s">
        <v>124</v>
      </c>
      <c r="D1697" s="176" t="s">
        <v>134</v>
      </c>
      <c r="E1697" s="177">
        <v>0.12285036000000001</v>
      </c>
      <c r="F1697" s="107">
        <f>IF(C1697="MAT.",VLOOKUP(A1697,INSUMOS_AUX!A:F,6,0),0)</f>
        <v>0</v>
      </c>
      <c r="G1697" s="106">
        <f>IF(C1697="M.O.",VLOOKUP(A1697,INSUMOS_AUX!A:F,6,0),0)</f>
        <v>14.4</v>
      </c>
    </row>
    <row r="1698" spans="1:7">
      <c r="A1698" s="182"/>
      <c r="B1698" s="230"/>
      <c r="C1698" s="183"/>
      <c r="D1698" s="183"/>
      <c r="E1698" s="183"/>
      <c r="F1698" s="183"/>
      <c r="G1698" s="183"/>
    </row>
    <row r="1699" spans="1:7" ht="21">
      <c r="A1699" s="179" t="s">
        <v>758</v>
      </c>
      <c r="B1699" s="232" t="s">
        <v>661</v>
      </c>
      <c r="C1699" s="180" t="s">
        <v>46</v>
      </c>
      <c r="D1699" s="180" t="s">
        <v>53</v>
      </c>
      <c r="E1699" s="181">
        <v>387.29</v>
      </c>
      <c r="F1699" s="181">
        <f t="shared" ref="F1699:G1699" si="108">SUMPRODUCT($E1700:$E1710,F1700:F1710)</f>
        <v>9.2150320000000008</v>
      </c>
      <c r="G1699" s="181">
        <f t="shared" si="108"/>
        <v>4.2711505116800002</v>
      </c>
    </row>
    <row r="1700" spans="1:7" ht="21">
      <c r="A1700" s="177">
        <v>37370</v>
      </c>
      <c r="B1700" s="233" t="s">
        <v>494</v>
      </c>
      <c r="C1700" s="176" t="s">
        <v>123</v>
      </c>
      <c r="D1700" s="176" t="s">
        <v>134</v>
      </c>
      <c r="E1700" s="177">
        <v>0.20549999999999999</v>
      </c>
      <c r="F1700" s="107">
        <f>IF(C1700="MAT.",VLOOKUP(A1700,INSUMOS_AUX!A:F,6,0),0)</f>
        <v>3.32</v>
      </c>
      <c r="G1700" s="106">
        <f>IF(C1700="M.O.",VLOOKUP(A1700,INSUMOS_AUX!A:F,6,0),0)</f>
        <v>0</v>
      </c>
    </row>
    <row r="1701" spans="1:7" ht="21">
      <c r="A1701" s="177">
        <v>37371</v>
      </c>
      <c r="B1701" s="233" t="s">
        <v>495</v>
      </c>
      <c r="C1701" s="176" t="s">
        <v>123</v>
      </c>
      <c r="D1701" s="176" t="s">
        <v>134</v>
      </c>
      <c r="E1701" s="177">
        <v>0.20549999999999999</v>
      </c>
      <c r="F1701" s="107">
        <f>IF(C1701="MAT.",VLOOKUP(A1701,INSUMOS_AUX!A:F,6,0),0)</f>
        <v>0.59</v>
      </c>
      <c r="G1701" s="106">
        <f>IF(C1701="M.O.",VLOOKUP(A1701,INSUMOS_AUX!A:F,6,0),0)</f>
        <v>0</v>
      </c>
    </row>
    <row r="1702" spans="1:7" ht="21">
      <c r="A1702" s="177">
        <v>37372</v>
      </c>
      <c r="B1702" s="233" t="s">
        <v>496</v>
      </c>
      <c r="C1702" s="176" t="s">
        <v>123</v>
      </c>
      <c r="D1702" s="176" t="s">
        <v>134</v>
      </c>
      <c r="E1702" s="177">
        <v>0.20549999999999999</v>
      </c>
      <c r="F1702" s="107">
        <f>IF(C1702="MAT.",VLOOKUP(A1702,INSUMOS_AUX!A:F,6,0),0)</f>
        <v>1.43</v>
      </c>
      <c r="G1702" s="106">
        <f>IF(C1702="M.O.",VLOOKUP(A1702,INSUMOS_AUX!A:F,6,0),0)</f>
        <v>0</v>
      </c>
    </row>
    <row r="1703" spans="1:7" ht="21">
      <c r="A1703" s="177">
        <v>37373</v>
      </c>
      <c r="B1703" s="233" t="s">
        <v>497</v>
      </c>
      <c r="C1703" s="176" t="s">
        <v>123</v>
      </c>
      <c r="D1703" s="176" t="s">
        <v>134</v>
      </c>
      <c r="E1703" s="177">
        <v>0.20549999999999999</v>
      </c>
      <c r="F1703" s="107">
        <f>IF(C1703="MAT.",VLOOKUP(A1703,INSUMOS_AUX!A:F,6,0),0)</f>
        <v>0.08</v>
      </c>
      <c r="G1703" s="106">
        <f>IF(C1703="M.O.",VLOOKUP(A1703,INSUMOS_AUX!A:F,6,0),0)</f>
        <v>0</v>
      </c>
    </row>
    <row r="1704" spans="1:7" ht="21">
      <c r="A1704" s="177">
        <v>38877</v>
      </c>
      <c r="B1704" s="233" t="s">
        <v>1280</v>
      </c>
      <c r="C1704" s="176" t="s">
        <v>123</v>
      </c>
      <c r="D1704" s="176" t="s">
        <v>63</v>
      </c>
      <c r="E1704" s="177">
        <v>1.1073999999999999</v>
      </c>
      <c r="F1704" s="107">
        <f>IF(C1704="MAT.",VLOOKUP(A1704,INSUMOS_AUX!A:F,6,0),0)</f>
        <v>6.68</v>
      </c>
      <c r="G1704" s="106">
        <f>IF(C1704="M.O.",VLOOKUP(A1704,INSUMOS_AUX!A:F,6,0),0)</f>
        <v>0</v>
      </c>
    </row>
    <row r="1705" spans="1:7" ht="21">
      <c r="A1705" s="177">
        <v>43466</v>
      </c>
      <c r="B1705" s="233" t="s">
        <v>165</v>
      </c>
      <c r="C1705" s="176" t="s">
        <v>123</v>
      </c>
      <c r="D1705" s="176" t="s">
        <v>134</v>
      </c>
      <c r="E1705" s="177">
        <v>0.15409999999999999</v>
      </c>
      <c r="F1705" s="107">
        <f>IF(C1705="MAT.",VLOOKUP(A1705,INSUMOS_AUX!A:F,6,0),0)</f>
        <v>2.0499999999999998</v>
      </c>
      <c r="G1705" s="106">
        <f>IF(C1705="M.O.",VLOOKUP(A1705,INSUMOS_AUX!A:F,6,0),0)</f>
        <v>0</v>
      </c>
    </row>
    <row r="1706" spans="1:7" ht="21">
      <c r="A1706" s="177">
        <v>43467</v>
      </c>
      <c r="B1706" s="233" t="s">
        <v>142</v>
      </c>
      <c r="C1706" s="176" t="s">
        <v>123</v>
      </c>
      <c r="D1706" s="176" t="s">
        <v>134</v>
      </c>
      <c r="E1706" s="177">
        <v>5.1400000000000001E-2</v>
      </c>
      <c r="F1706" s="107">
        <f>IF(C1706="MAT.",VLOOKUP(A1706,INSUMOS_AUX!A:F,6,0),0)</f>
        <v>0.61</v>
      </c>
      <c r="G1706" s="106">
        <f>IF(C1706="M.O.",VLOOKUP(A1706,INSUMOS_AUX!A:F,6,0),0)</f>
        <v>0</v>
      </c>
    </row>
    <row r="1707" spans="1:7" ht="21">
      <c r="A1707" s="177">
        <v>43490</v>
      </c>
      <c r="B1707" s="233" t="s">
        <v>166</v>
      </c>
      <c r="C1707" s="176" t="s">
        <v>123</v>
      </c>
      <c r="D1707" s="176" t="s">
        <v>134</v>
      </c>
      <c r="E1707" s="177">
        <v>0.15409999999999999</v>
      </c>
      <c r="F1707" s="107">
        <f>IF(C1707="MAT.",VLOOKUP(A1707,INSUMOS_AUX!A:F,6,0),0)</f>
        <v>1.85</v>
      </c>
      <c r="G1707" s="106">
        <f>IF(C1707="M.O.",VLOOKUP(A1707,INSUMOS_AUX!A:F,6,0),0)</f>
        <v>0</v>
      </c>
    </row>
    <row r="1708" spans="1:7" ht="21">
      <c r="A1708" s="177">
        <v>43491</v>
      </c>
      <c r="B1708" s="233" t="s">
        <v>145</v>
      </c>
      <c r="C1708" s="176" t="s">
        <v>123</v>
      </c>
      <c r="D1708" s="176" t="s">
        <v>134</v>
      </c>
      <c r="E1708" s="177">
        <v>5.1400000000000001E-2</v>
      </c>
      <c r="F1708" s="107">
        <f>IF(C1708="MAT.",VLOOKUP(A1708,INSUMOS_AUX!A:F,6,0),0)</f>
        <v>1.39</v>
      </c>
      <c r="G1708" s="106">
        <f>IF(C1708="M.O.",VLOOKUP(A1708,INSUMOS_AUX!A:F,6,0),0)</f>
        <v>0</v>
      </c>
    </row>
    <row r="1709" spans="1:7">
      <c r="A1709" s="177">
        <v>4783</v>
      </c>
      <c r="B1709" s="233" t="s">
        <v>167</v>
      </c>
      <c r="C1709" s="176" t="s">
        <v>124</v>
      </c>
      <c r="D1709" s="176" t="s">
        <v>134</v>
      </c>
      <c r="E1709" s="177">
        <v>0.15637451599999999</v>
      </c>
      <c r="F1709" s="107">
        <f>IF(C1709="MAT.",VLOOKUP(A1709,INSUMOS_AUX!A:F,6,0),0)</f>
        <v>0</v>
      </c>
      <c r="G1709" s="106">
        <f>IF(C1709="M.O.",VLOOKUP(A1709,INSUMOS_AUX!A:F,6,0),0)</f>
        <v>22.48</v>
      </c>
    </row>
    <row r="1710" spans="1:7">
      <c r="A1710" s="177">
        <v>6111</v>
      </c>
      <c r="B1710" s="233" t="s">
        <v>498</v>
      </c>
      <c r="C1710" s="176" t="s">
        <v>124</v>
      </c>
      <c r="D1710" s="176" t="s">
        <v>134</v>
      </c>
      <c r="E1710" s="177">
        <v>5.2489679999999997E-2</v>
      </c>
      <c r="F1710" s="107">
        <f>IF(C1710="MAT.",VLOOKUP(A1710,INSUMOS_AUX!A:F,6,0),0)</f>
        <v>0</v>
      </c>
      <c r="G1710" s="106">
        <f>IF(C1710="M.O.",VLOOKUP(A1710,INSUMOS_AUX!A:F,6,0),0)</f>
        <v>14.4</v>
      </c>
    </row>
    <row r="1711" spans="1:7">
      <c r="A1711" s="182"/>
      <c r="B1711" s="230"/>
      <c r="C1711" s="183"/>
      <c r="D1711" s="183"/>
      <c r="E1711" s="183"/>
      <c r="F1711" s="183"/>
      <c r="G1711" s="183"/>
    </row>
    <row r="1712" spans="1:7" ht="21">
      <c r="A1712" s="179" t="s">
        <v>435</v>
      </c>
      <c r="B1712" s="232" t="s">
        <v>436</v>
      </c>
      <c r="C1712" s="180" t="s">
        <v>46</v>
      </c>
      <c r="D1712" s="180" t="s">
        <v>53</v>
      </c>
      <c r="E1712" s="181">
        <v>387.29</v>
      </c>
      <c r="F1712" s="181">
        <f t="shared" ref="F1712:G1712" si="109">SUMPRODUCT($E1713:$E1731,F1713:F1731)</f>
        <v>58.321949000000018</v>
      </c>
      <c r="G1712" s="181">
        <f t="shared" si="109"/>
        <v>14.83716924684</v>
      </c>
    </row>
    <row r="1713" spans="1:7" ht="21">
      <c r="A1713" s="177">
        <v>37370</v>
      </c>
      <c r="B1713" s="233" t="s">
        <v>494</v>
      </c>
      <c r="C1713" s="176" t="s">
        <v>123</v>
      </c>
      <c r="D1713" s="176" t="s">
        <v>134</v>
      </c>
      <c r="E1713" s="177">
        <v>0.95720000000000005</v>
      </c>
      <c r="F1713" s="107">
        <f>IF(C1713="MAT.",VLOOKUP(A1713,INSUMOS_AUX!A:F,6,0),0)</f>
        <v>3.32</v>
      </c>
      <c r="G1713" s="106">
        <f>IF(C1713="M.O.",VLOOKUP(A1713,INSUMOS_AUX!A:F,6,0),0)</f>
        <v>0</v>
      </c>
    </row>
    <row r="1714" spans="1:7" ht="21">
      <c r="A1714" s="177">
        <v>37371</v>
      </c>
      <c r="B1714" s="233" t="s">
        <v>495</v>
      </c>
      <c r="C1714" s="176" t="s">
        <v>123</v>
      </c>
      <c r="D1714" s="176" t="s">
        <v>134</v>
      </c>
      <c r="E1714" s="177">
        <v>0.95720000000000005</v>
      </c>
      <c r="F1714" s="107">
        <f>IF(C1714="MAT.",VLOOKUP(A1714,INSUMOS_AUX!A:F,6,0),0)</f>
        <v>0.59</v>
      </c>
      <c r="G1714" s="106">
        <f>IF(C1714="M.O.",VLOOKUP(A1714,INSUMOS_AUX!A:F,6,0),0)</f>
        <v>0</v>
      </c>
    </row>
    <row r="1715" spans="1:7" ht="21">
      <c r="A1715" s="177">
        <v>37372</v>
      </c>
      <c r="B1715" s="233" t="s">
        <v>496</v>
      </c>
      <c r="C1715" s="176" t="s">
        <v>123</v>
      </c>
      <c r="D1715" s="176" t="s">
        <v>134</v>
      </c>
      <c r="E1715" s="177">
        <v>0.95720000000000005</v>
      </c>
      <c r="F1715" s="107">
        <f>IF(C1715="MAT.",VLOOKUP(A1715,INSUMOS_AUX!A:F,6,0),0)</f>
        <v>1.43</v>
      </c>
      <c r="G1715" s="106">
        <f>IF(C1715="M.O.",VLOOKUP(A1715,INSUMOS_AUX!A:F,6,0),0)</f>
        <v>0</v>
      </c>
    </row>
    <row r="1716" spans="1:7" ht="21">
      <c r="A1716" s="177">
        <v>37373</v>
      </c>
      <c r="B1716" s="233" t="s">
        <v>497</v>
      </c>
      <c r="C1716" s="176" t="s">
        <v>123</v>
      </c>
      <c r="D1716" s="176" t="s">
        <v>134</v>
      </c>
      <c r="E1716" s="177">
        <v>0.95720000000000005</v>
      </c>
      <c r="F1716" s="107">
        <f>IF(C1716="MAT.",VLOOKUP(A1716,INSUMOS_AUX!A:F,6,0),0)</f>
        <v>0.08</v>
      </c>
      <c r="G1716" s="106">
        <f>IF(C1716="M.O.",VLOOKUP(A1716,INSUMOS_AUX!A:F,6,0),0)</f>
        <v>0</v>
      </c>
    </row>
    <row r="1717" spans="1:7" ht="21">
      <c r="A1717" s="177">
        <v>39413</v>
      </c>
      <c r="B1717" s="233" t="s">
        <v>172</v>
      </c>
      <c r="C1717" s="176" t="s">
        <v>123</v>
      </c>
      <c r="D1717" s="176" t="s">
        <v>53</v>
      </c>
      <c r="E1717" s="177">
        <v>1.0838000000000001</v>
      </c>
      <c r="F1717" s="107">
        <f>IF(C1717="MAT.",VLOOKUP(A1717,INSUMOS_AUX!A:F,6,0),0)</f>
        <v>19.97</v>
      </c>
      <c r="G1717" s="106">
        <f>IF(C1717="M.O.",VLOOKUP(A1717,INSUMOS_AUX!A:F,6,0),0)</f>
        <v>0</v>
      </c>
    </row>
    <row r="1718" spans="1:7" ht="31.5">
      <c r="A1718" s="177">
        <v>39427</v>
      </c>
      <c r="B1718" s="233" t="s">
        <v>173</v>
      </c>
      <c r="C1718" s="176" t="s">
        <v>123</v>
      </c>
      <c r="D1718" s="176" t="s">
        <v>65</v>
      </c>
      <c r="E1718" s="177">
        <v>3.5470000000000002</v>
      </c>
      <c r="F1718" s="107">
        <f>IF(C1718="MAT.",VLOOKUP(A1718,INSUMOS_AUX!A:F,6,0),0)</f>
        <v>5.18</v>
      </c>
      <c r="G1718" s="106">
        <f>IF(C1718="M.O.",VLOOKUP(A1718,INSUMOS_AUX!A:F,6,0),0)</f>
        <v>0</v>
      </c>
    </row>
    <row r="1719" spans="1:7" ht="31.5">
      <c r="A1719" s="177">
        <v>39430</v>
      </c>
      <c r="B1719" s="233" t="s">
        <v>174</v>
      </c>
      <c r="C1719" s="176" t="s">
        <v>123</v>
      </c>
      <c r="D1719" s="176" t="s">
        <v>23</v>
      </c>
      <c r="E1719" s="177">
        <v>1.2266999999999999</v>
      </c>
      <c r="F1719" s="107">
        <f>IF(C1719="MAT.",VLOOKUP(A1719,INSUMOS_AUX!A:F,6,0),0)</f>
        <v>1.95</v>
      </c>
      <c r="G1719" s="106">
        <f>IF(C1719="M.O.",VLOOKUP(A1719,INSUMOS_AUX!A:F,6,0),0)</f>
        <v>0</v>
      </c>
    </row>
    <row r="1720" spans="1:7" ht="21">
      <c r="A1720" s="177">
        <v>39432</v>
      </c>
      <c r="B1720" s="233" t="s">
        <v>175</v>
      </c>
      <c r="C1720" s="176" t="s">
        <v>123</v>
      </c>
      <c r="D1720" s="176" t="s">
        <v>65</v>
      </c>
      <c r="E1720" s="177">
        <v>1.4276</v>
      </c>
      <c r="F1720" s="107">
        <f>IF(C1720="MAT.",VLOOKUP(A1720,INSUMOS_AUX!A:F,6,0),0)</f>
        <v>2.76</v>
      </c>
      <c r="G1720" s="106">
        <f>IF(C1720="M.O.",VLOOKUP(A1720,INSUMOS_AUX!A:F,6,0),0)</f>
        <v>0</v>
      </c>
    </row>
    <row r="1721" spans="1:7" ht="31.5">
      <c r="A1721" s="177">
        <v>39434</v>
      </c>
      <c r="B1721" s="233" t="s">
        <v>176</v>
      </c>
      <c r="C1721" s="176" t="s">
        <v>123</v>
      </c>
      <c r="D1721" s="176" t="s">
        <v>63</v>
      </c>
      <c r="E1721" s="177">
        <v>0.69259999999999999</v>
      </c>
      <c r="F1721" s="107">
        <f>IF(C1721="MAT.",VLOOKUP(A1721,INSUMOS_AUX!A:F,6,0),0)</f>
        <v>3.46</v>
      </c>
      <c r="G1721" s="106">
        <f>IF(C1721="M.O.",VLOOKUP(A1721,INSUMOS_AUX!A:F,6,0),0)</f>
        <v>0</v>
      </c>
    </row>
    <row r="1722" spans="1:7" ht="21">
      <c r="A1722" s="177">
        <v>39435</v>
      </c>
      <c r="B1722" s="233" t="s">
        <v>177</v>
      </c>
      <c r="C1722" s="176" t="s">
        <v>123</v>
      </c>
      <c r="D1722" s="176" t="s">
        <v>23</v>
      </c>
      <c r="E1722" s="177">
        <v>9.6469000000000005</v>
      </c>
      <c r="F1722" s="107">
        <f>IF(C1722="MAT.",VLOOKUP(A1722,INSUMOS_AUX!A:F,6,0),0)</f>
        <v>0.12</v>
      </c>
      <c r="G1722" s="106">
        <f>IF(C1722="M.O.",VLOOKUP(A1722,INSUMOS_AUX!A:F,6,0),0)</f>
        <v>0</v>
      </c>
    </row>
    <row r="1723" spans="1:7" ht="21">
      <c r="A1723" s="177">
        <v>39443</v>
      </c>
      <c r="B1723" s="233" t="s">
        <v>338</v>
      </c>
      <c r="C1723" s="176" t="s">
        <v>123</v>
      </c>
      <c r="D1723" s="176" t="s">
        <v>23</v>
      </c>
      <c r="E1723" s="177">
        <v>1.2266999999999999</v>
      </c>
      <c r="F1723" s="107">
        <f>IF(C1723="MAT.",VLOOKUP(A1723,INSUMOS_AUX!A:F,6,0),0)</f>
        <v>0.28000000000000003</v>
      </c>
      <c r="G1723" s="106">
        <f>IF(C1723="M.O.",VLOOKUP(A1723,INSUMOS_AUX!A:F,6,0),0)</f>
        <v>0</v>
      </c>
    </row>
    <row r="1724" spans="1:7" ht="21">
      <c r="A1724" s="177">
        <v>40547</v>
      </c>
      <c r="B1724" s="233" t="s">
        <v>178</v>
      </c>
      <c r="C1724" s="176" t="s">
        <v>123</v>
      </c>
      <c r="D1724" s="176" t="s">
        <v>179</v>
      </c>
      <c r="E1724" s="177">
        <v>1.23E-2</v>
      </c>
      <c r="F1724" s="107">
        <f>IF(C1724="MAT.",VLOOKUP(A1724,INSUMOS_AUX!A:F,6,0),0)</f>
        <v>31.56</v>
      </c>
      <c r="G1724" s="106">
        <f>IF(C1724="M.O.",VLOOKUP(A1724,INSUMOS_AUX!A:F,6,0),0)</f>
        <v>0</v>
      </c>
    </row>
    <row r="1725" spans="1:7" ht="31.5">
      <c r="A1725" s="177">
        <v>43131</v>
      </c>
      <c r="B1725" s="233" t="s">
        <v>180</v>
      </c>
      <c r="C1725" s="176" t="s">
        <v>123</v>
      </c>
      <c r="D1725" s="176" t="s">
        <v>63</v>
      </c>
      <c r="E1725" s="177">
        <v>3.6999999999999998E-2</v>
      </c>
      <c r="F1725" s="107">
        <f>IF(C1725="MAT.",VLOOKUP(A1725,INSUMOS_AUX!A:F,6,0),0)</f>
        <v>30.03</v>
      </c>
      <c r="G1725" s="106">
        <f>IF(C1725="M.O.",VLOOKUP(A1725,INSUMOS_AUX!A:F,6,0),0)</f>
        <v>0</v>
      </c>
    </row>
    <row r="1726" spans="1:7" ht="21">
      <c r="A1726" s="177">
        <v>43464</v>
      </c>
      <c r="B1726" s="233" t="s">
        <v>141</v>
      </c>
      <c r="C1726" s="176" t="s">
        <v>123</v>
      </c>
      <c r="D1726" s="176" t="s">
        <v>134</v>
      </c>
      <c r="E1726" s="177">
        <v>0.47860000000000003</v>
      </c>
      <c r="F1726" s="107">
        <f>IF(C1726="MAT.",VLOOKUP(A1726,INSUMOS_AUX!A:F,6,0),0)</f>
        <v>0.01</v>
      </c>
      <c r="G1726" s="106">
        <f>IF(C1726="M.O.",VLOOKUP(A1726,INSUMOS_AUX!A:F,6,0),0)</f>
        <v>0</v>
      </c>
    </row>
    <row r="1727" spans="1:7" ht="21">
      <c r="A1727" s="177">
        <v>43467</v>
      </c>
      <c r="B1727" s="233" t="s">
        <v>142</v>
      </c>
      <c r="C1727" s="176" t="s">
        <v>123</v>
      </c>
      <c r="D1727" s="176" t="s">
        <v>134</v>
      </c>
      <c r="E1727" s="177">
        <v>0.47860000000000003</v>
      </c>
      <c r="F1727" s="107">
        <f>IF(C1727="MAT.",VLOOKUP(A1727,INSUMOS_AUX!A:F,6,0),0)</f>
        <v>0.61</v>
      </c>
      <c r="G1727" s="106">
        <f>IF(C1727="M.O.",VLOOKUP(A1727,INSUMOS_AUX!A:F,6,0),0)</f>
        <v>0</v>
      </c>
    </row>
    <row r="1728" spans="1:7" ht="21">
      <c r="A1728" s="177">
        <v>43488</v>
      </c>
      <c r="B1728" s="233" t="s">
        <v>144</v>
      </c>
      <c r="C1728" s="176" t="s">
        <v>123</v>
      </c>
      <c r="D1728" s="176" t="s">
        <v>134</v>
      </c>
      <c r="E1728" s="177">
        <v>0.47860000000000003</v>
      </c>
      <c r="F1728" s="107">
        <f>IF(C1728="MAT.",VLOOKUP(A1728,INSUMOS_AUX!A:F,6,0),0)</f>
        <v>0.89</v>
      </c>
      <c r="G1728" s="106">
        <f>IF(C1728="M.O.",VLOOKUP(A1728,INSUMOS_AUX!A:F,6,0),0)</f>
        <v>0</v>
      </c>
    </row>
    <row r="1729" spans="1:7" ht="21">
      <c r="A1729" s="177">
        <v>43491</v>
      </c>
      <c r="B1729" s="233" t="s">
        <v>145</v>
      </c>
      <c r="C1729" s="176" t="s">
        <v>123</v>
      </c>
      <c r="D1729" s="176" t="s">
        <v>134</v>
      </c>
      <c r="E1729" s="177">
        <v>0.47860000000000003</v>
      </c>
      <c r="F1729" s="107">
        <f>IF(C1729="MAT.",VLOOKUP(A1729,INSUMOS_AUX!A:F,6,0),0)</f>
        <v>1.39</v>
      </c>
      <c r="G1729" s="106">
        <f>IF(C1729="M.O.",VLOOKUP(A1729,INSUMOS_AUX!A:F,6,0),0)</f>
        <v>0</v>
      </c>
    </row>
    <row r="1730" spans="1:7">
      <c r="A1730" s="177">
        <v>44497</v>
      </c>
      <c r="B1730" s="233" t="s">
        <v>181</v>
      </c>
      <c r="C1730" s="176" t="s">
        <v>124</v>
      </c>
      <c r="D1730" s="176" t="s">
        <v>134</v>
      </c>
      <c r="E1730" s="177">
        <v>0.484123044</v>
      </c>
      <c r="F1730" s="107">
        <f>IF(C1730="MAT.",VLOOKUP(A1730,INSUMOS_AUX!A:F,6,0),0)</f>
        <v>0</v>
      </c>
      <c r="G1730" s="106">
        <f>IF(C1730="M.O.",VLOOKUP(A1730,INSUMOS_AUX!A:F,6,0),0)</f>
        <v>16.11</v>
      </c>
    </row>
    <row r="1731" spans="1:7">
      <c r="A1731" s="177">
        <v>6111</v>
      </c>
      <c r="B1731" s="233" t="s">
        <v>498</v>
      </c>
      <c r="C1731" s="176" t="s">
        <v>124</v>
      </c>
      <c r="D1731" s="176" t="s">
        <v>134</v>
      </c>
      <c r="E1731" s="177">
        <v>0.48874632000000001</v>
      </c>
      <c r="F1731" s="107">
        <f>IF(C1731="MAT.",VLOOKUP(A1731,INSUMOS_AUX!A:F,6,0),0)</f>
        <v>0</v>
      </c>
      <c r="G1731" s="106">
        <f>IF(C1731="M.O.",VLOOKUP(A1731,INSUMOS_AUX!A:F,6,0),0)</f>
        <v>14.4</v>
      </c>
    </row>
    <row r="1732" spans="1:7">
      <c r="A1732" s="182"/>
      <c r="B1732" s="230"/>
      <c r="C1732" s="183"/>
      <c r="D1732" s="183"/>
      <c r="E1732" s="183"/>
      <c r="F1732" s="183"/>
      <c r="G1732" s="183"/>
    </row>
    <row r="1733" spans="1:7" ht="42">
      <c r="A1733" s="179" t="s">
        <v>819</v>
      </c>
      <c r="B1733" s="232" t="s">
        <v>415</v>
      </c>
      <c r="C1733" s="180" t="s">
        <v>46</v>
      </c>
      <c r="D1733" s="180" t="s">
        <v>53</v>
      </c>
      <c r="E1733" s="181">
        <v>157.93</v>
      </c>
      <c r="F1733" s="181">
        <f t="shared" ref="F1733:G1733" si="110">SUMPRODUCT($E1734:$E1742,F1734:F1742)</f>
        <v>14.824665999999999</v>
      </c>
      <c r="G1733" s="181">
        <f t="shared" si="110"/>
        <v>15.46412247392</v>
      </c>
    </row>
    <row r="1734" spans="1:7" ht="21">
      <c r="A1734" s="177">
        <v>37370</v>
      </c>
      <c r="B1734" s="233" t="s">
        <v>494</v>
      </c>
      <c r="C1734" s="176" t="s">
        <v>123</v>
      </c>
      <c r="D1734" s="176" t="s">
        <v>134</v>
      </c>
      <c r="E1734" s="177">
        <v>0.67789999999999995</v>
      </c>
      <c r="F1734" s="107">
        <f>IF(C1734="MAT.",VLOOKUP(A1734,INSUMOS_AUX!A:F,6,0),0)</f>
        <v>3.32</v>
      </c>
      <c r="G1734" s="106">
        <f>IF(C1734="M.O.",VLOOKUP(A1734,INSUMOS_AUX!A:F,6,0),0)</f>
        <v>0</v>
      </c>
    </row>
    <row r="1735" spans="1:7" ht="21">
      <c r="A1735" s="177">
        <v>37371</v>
      </c>
      <c r="B1735" s="233" t="s">
        <v>495</v>
      </c>
      <c r="C1735" s="176" t="s">
        <v>123</v>
      </c>
      <c r="D1735" s="176" t="s">
        <v>134</v>
      </c>
      <c r="E1735" s="177">
        <v>0.67789999999999995</v>
      </c>
      <c r="F1735" s="107">
        <f>IF(C1735="MAT.",VLOOKUP(A1735,INSUMOS_AUX!A:F,6,0),0)</f>
        <v>0.59</v>
      </c>
      <c r="G1735" s="106">
        <f>IF(C1735="M.O.",VLOOKUP(A1735,INSUMOS_AUX!A:F,6,0),0)</f>
        <v>0</v>
      </c>
    </row>
    <row r="1736" spans="1:7" ht="21">
      <c r="A1736" s="177">
        <v>37372</v>
      </c>
      <c r="B1736" s="233" t="s">
        <v>496</v>
      </c>
      <c r="C1736" s="176" t="s">
        <v>123</v>
      </c>
      <c r="D1736" s="176" t="s">
        <v>134</v>
      </c>
      <c r="E1736" s="177">
        <v>0.67789999999999995</v>
      </c>
      <c r="F1736" s="107">
        <f>IF(C1736="MAT.",VLOOKUP(A1736,INSUMOS_AUX!A:F,6,0),0)</f>
        <v>1.43</v>
      </c>
      <c r="G1736" s="106">
        <f>IF(C1736="M.O.",VLOOKUP(A1736,INSUMOS_AUX!A:F,6,0),0)</f>
        <v>0</v>
      </c>
    </row>
    <row r="1737" spans="1:7" ht="21">
      <c r="A1737" s="177">
        <v>37373</v>
      </c>
      <c r="B1737" s="233" t="s">
        <v>497</v>
      </c>
      <c r="C1737" s="176" t="s">
        <v>123</v>
      </c>
      <c r="D1737" s="176" t="s">
        <v>134</v>
      </c>
      <c r="E1737" s="177">
        <v>0.67789999999999995</v>
      </c>
      <c r="F1737" s="107">
        <f>IF(C1737="MAT.",VLOOKUP(A1737,INSUMOS_AUX!A:F,6,0),0)</f>
        <v>0.08</v>
      </c>
      <c r="G1737" s="106">
        <f>IF(C1737="M.O.",VLOOKUP(A1737,INSUMOS_AUX!A:F,6,0),0)</f>
        <v>0</v>
      </c>
    </row>
    <row r="1738" spans="1:7" ht="21">
      <c r="A1738" s="177">
        <v>43466</v>
      </c>
      <c r="B1738" s="233" t="s">
        <v>165</v>
      </c>
      <c r="C1738" s="176" t="s">
        <v>123</v>
      </c>
      <c r="D1738" s="176" t="s">
        <v>134</v>
      </c>
      <c r="E1738" s="177">
        <v>0.67789999999999995</v>
      </c>
      <c r="F1738" s="107">
        <f>IF(C1738="MAT.",VLOOKUP(A1738,INSUMOS_AUX!A:F,6,0),0)</f>
        <v>2.0499999999999998</v>
      </c>
      <c r="G1738" s="106">
        <f>IF(C1738="M.O.",VLOOKUP(A1738,INSUMOS_AUX!A:F,6,0),0)</f>
        <v>0</v>
      </c>
    </row>
    <row r="1739" spans="1:7" ht="21">
      <c r="A1739" s="177">
        <v>43490</v>
      </c>
      <c r="B1739" s="233" t="s">
        <v>166</v>
      </c>
      <c r="C1739" s="176" t="s">
        <v>123</v>
      </c>
      <c r="D1739" s="176" t="s">
        <v>134</v>
      </c>
      <c r="E1739" s="177">
        <v>0.67789999999999995</v>
      </c>
      <c r="F1739" s="107">
        <f>IF(C1739="MAT.",VLOOKUP(A1739,INSUMOS_AUX!A:F,6,0),0)</f>
        <v>1.85</v>
      </c>
      <c r="G1739" s="106">
        <f>IF(C1739="M.O.",VLOOKUP(A1739,INSUMOS_AUX!A:F,6,0),0)</f>
        <v>0</v>
      </c>
    </row>
    <row r="1740" spans="1:7">
      <c r="A1740" s="177">
        <v>4783</v>
      </c>
      <c r="B1740" s="233" t="s">
        <v>167</v>
      </c>
      <c r="C1740" s="176" t="s">
        <v>124</v>
      </c>
      <c r="D1740" s="176" t="s">
        <v>134</v>
      </c>
      <c r="E1740" s="177">
        <v>0.68790580400000001</v>
      </c>
      <c r="F1740" s="107">
        <f>IF(C1740="MAT.",VLOOKUP(A1740,INSUMOS_AUX!A:F,6,0),0)</f>
        <v>0</v>
      </c>
      <c r="G1740" s="106">
        <f>IF(C1740="M.O.",VLOOKUP(A1740,INSUMOS_AUX!A:F,6,0),0)</f>
        <v>22.48</v>
      </c>
    </row>
    <row r="1741" spans="1:7">
      <c r="A1741" s="177">
        <v>5318</v>
      </c>
      <c r="B1741" s="233" t="s">
        <v>511</v>
      </c>
      <c r="C1741" s="176" t="s">
        <v>123</v>
      </c>
      <c r="D1741" s="176" t="s">
        <v>168</v>
      </c>
      <c r="E1741" s="177">
        <v>1.78E-2</v>
      </c>
      <c r="F1741" s="107">
        <f>IF(C1741="MAT.",VLOOKUP(A1741,INSUMOS_AUX!A:F,6,0),0)</f>
        <v>21.03</v>
      </c>
      <c r="G1741" s="106">
        <f>IF(C1741="M.O.",VLOOKUP(A1741,INSUMOS_AUX!A:F,6,0),0)</f>
        <v>0</v>
      </c>
    </row>
    <row r="1742" spans="1:7" ht="21">
      <c r="A1742" s="177">
        <v>7293</v>
      </c>
      <c r="B1742" s="233" t="s">
        <v>1344</v>
      </c>
      <c r="C1742" s="176" t="s">
        <v>123</v>
      </c>
      <c r="D1742" s="176" t="s">
        <v>168</v>
      </c>
      <c r="E1742" s="177">
        <v>0.17760000000000001</v>
      </c>
      <c r="F1742" s="107">
        <f>IF(C1742="MAT.",VLOOKUP(A1742,INSUMOS_AUX!A:F,6,0),0)</f>
        <v>45.79</v>
      </c>
      <c r="G1742" s="106">
        <f>IF(C1742="M.O.",VLOOKUP(A1742,INSUMOS_AUX!A:F,6,0),0)</f>
        <v>0</v>
      </c>
    </row>
    <row r="1743" spans="1:7">
      <c r="A1743" s="182"/>
      <c r="B1743" s="230"/>
      <c r="C1743" s="183"/>
      <c r="D1743" s="183"/>
      <c r="E1743" s="183"/>
      <c r="F1743" s="183"/>
      <c r="G1743" s="183"/>
    </row>
    <row r="1744" spans="1:7" ht="21">
      <c r="A1744" s="179" t="s">
        <v>820</v>
      </c>
      <c r="B1744" s="232" t="s">
        <v>414</v>
      </c>
      <c r="C1744" s="180" t="s">
        <v>46</v>
      </c>
      <c r="D1744" s="180" t="s">
        <v>53</v>
      </c>
      <c r="E1744" s="181">
        <v>79.38</v>
      </c>
      <c r="F1744" s="181">
        <f t="shared" ref="F1744:G1744" si="111">SUMPRODUCT($E1745:$E1753,F1745:F1753)</f>
        <v>5.8545490000000004</v>
      </c>
      <c r="G1744" s="181">
        <f t="shared" si="111"/>
        <v>5.3813047523200002</v>
      </c>
    </row>
    <row r="1745" spans="1:7">
      <c r="A1745" s="177">
        <v>10475</v>
      </c>
      <c r="B1745" s="233" t="s">
        <v>362</v>
      </c>
      <c r="C1745" s="176" t="s">
        <v>123</v>
      </c>
      <c r="D1745" s="176" t="s">
        <v>168</v>
      </c>
      <c r="E1745" s="177">
        <v>0.10150000000000001</v>
      </c>
      <c r="F1745" s="107">
        <f>IF(C1745="MAT.",VLOOKUP(A1745,INSUMOS_AUX!A:F,6,0),0)</f>
        <v>32.869999999999997</v>
      </c>
      <c r="G1745" s="106">
        <f>IF(C1745="M.O.",VLOOKUP(A1745,INSUMOS_AUX!A:F,6,0),0)</f>
        <v>0</v>
      </c>
    </row>
    <row r="1746" spans="1:7" ht="21">
      <c r="A1746" s="177">
        <v>37370</v>
      </c>
      <c r="B1746" s="233" t="s">
        <v>494</v>
      </c>
      <c r="C1746" s="176" t="s">
        <v>123</v>
      </c>
      <c r="D1746" s="176" t="s">
        <v>134</v>
      </c>
      <c r="E1746" s="177">
        <v>0.2359</v>
      </c>
      <c r="F1746" s="107">
        <f>IF(C1746="MAT.",VLOOKUP(A1746,INSUMOS_AUX!A:F,6,0),0)</f>
        <v>3.32</v>
      </c>
      <c r="G1746" s="106">
        <f>IF(C1746="M.O.",VLOOKUP(A1746,INSUMOS_AUX!A:F,6,0),0)</f>
        <v>0</v>
      </c>
    </row>
    <row r="1747" spans="1:7" ht="21">
      <c r="A1747" s="177">
        <v>37371</v>
      </c>
      <c r="B1747" s="233" t="s">
        <v>495</v>
      </c>
      <c r="C1747" s="176" t="s">
        <v>123</v>
      </c>
      <c r="D1747" s="176" t="s">
        <v>134</v>
      </c>
      <c r="E1747" s="177">
        <v>0.2359</v>
      </c>
      <c r="F1747" s="107">
        <f>IF(C1747="MAT.",VLOOKUP(A1747,INSUMOS_AUX!A:F,6,0),0)</f>
        <v>0.59</v>
      </c>
      <c r="G1747" s="106">
        <f>IF(C1747="M.O.",VLOOKUP(A1747,INSUMOS_AUX!A:F,6,0),0)</f>
        <v>0</v>
      </c>
    </row>
    <row r="1748" spans="1:7" ht="21">
      <c r="A1748" s="177">
        <v>37372</v>
      </c>
      <c r="B1748" s="233" t="s">
        <v>496</v>
      </c>
      <c r="C1748" s="176" t="s">
        <v>123</v>
      </c>
      <c r="D1748" s="176" t="s">
        <v>134</v>
      </c>
      <c r="E1748" s="177">
        <v>0.2359</v>
      </c>
      <c r="F1748" s="107">
        <f>IF(C1748="MAT.",VLOOKUP(A1748,INSUMOS_AUX!A:F,6,0),0)</f>
        <v>1.43</v>
      </c>
      <c r="G1748" s="106">
        <f>IF(C1748="M.O.",VLOOKUP(A1748,INSUMOS_AUX!A:F,6,0),0)</f>
        <v>0</v>
      </c>
    </row>
    <row r="1749" spans="1:7" ht="21">
      <c r="A1749" s="177">
        <v>37373</v>
      </c>
      <c r="B1749" s="233" t="s">
        <v>497</v>
      </c>
      <c r="C1749" s="176" t="s">
        <v>123</v>
      </c>
      <c r="D1749" s="176" t="s">
        <v>134</v>
      </c>
      <c r="E1749" s="177">
        <v>0.2359</v>
      </c>
      <c r="F1749" s="107">
        <f>IF(C1749="MAT.",VLOOKUP(A1749,INSUMOS_AUX!A:F,6,0),0)</f>
        <v>0.08</v>
      </c>
      <c r="G1749" s="106">
        <f>IF(C1749="M.O.",VLOOKUP(A1749,INSUMOS_AUX!A:F,6,0),0)</f>
        <v>0</v>
      </c>
    </row>
    <row r="1750" spans="1:7" ht="21">
      <c r="A1750" s="177">
        <v>43466</v>
      </c>
      <c r="B1750" s="233" t="s">
        <v>165</v>
      </c>
      <c r="C1750" s="176" t="s">
        <v>123</v>
      </c>
      <c r="D1750" s="176" t="s">
        <v>134</v>
      </c>
      <c r="E1750" s="177">
        <v>0.2359</v>
      </c>
      <c r="F1750" s="107">
        <f>IF(C1750="MAT.",VLOOKUP(A1750,INSUMOS_AUX!A:F,6,0),0)</f>
        <v>2.0499999999999998</v>
      </c>
      <c r="G1750" s="106">
        <f>IF(C1750="M.O.",VLOOKUP(A1750,INSUMOS_AUX!A:F,6,0),0)</f>
        <v>0</v>
      </c>
    </row>
    <row r="1751" spans="1:7" ht="21">
      <c r="A1751" s="177">
        <v>43490</v>
      </c>
      <c r="B1751" s="233" t="s">
        <v>166</v>
      </c>
      <c r="C1751" s="176" t="s">
        <v>123</v>
      </c>
      <c r="D1751" s="176" t="s">
        <v>134</v>
      </c>
      <c r="E1751" s="177">
        <v>0.2359</v>
      </c>
      <c r="F1751" s="107">
        <f>IF(C1751="MAT.",VLOOKUP(A1751,INSUMOS_AUX!A:F,6,0),0)</f>
        <v>1.85</v>
      </c>
      <c r="G1751" s="106">
        <f>IF(C1751="M.O.",VLOOKUP(A1751,INSUMOS_AUX!A:F,6,0),0)</f>
        <v>0</v>
      </c>
    </row>
    <row r="1752" spans="1:7">
      <c r="A1752" s="177">
        <v>4783</v>
      </c>
      <c r="B1752" s="233" t="s">
        <v>167</v>
      </c>
      <c r="C1752" s="176" t="s">
        <v>124</v>
      </c>
      <c r="D1752" s="176" t="s">
        <v>134</v>
      </c>
      <c r="E1752" s="177">
        <v>0.23938188399999999</v>
      </c>
      <c r="F1752" s="107">
        <f>IF(C1752="MAT.",VLOOKUP(A1752,INSUMOS_AUX!A:F,6,0),0)</f>
        <v>0</v>
      </c>
      <c r="G1752" s="106">
        <f>IF(C1752="M.O.",VLOOKUP(A1752,INSUMOS_AUX!A:F,6,0),0)</f>
        <v>22.48</v>
      </c>
    </row>
    <row r="1753" spans="1:7">
      <c r="A1753" s="177">
        <v>5318</v>
      </c>
      <c r="B1753" s="233" t="s">
        <v>511</v>
      </c>
      <c r="C1753" s="176" t="s">
        <v>123</v>
      </c>
      <c r="D1753" s="176" t="s">
        <v>168</v>
      </c>
      <c r="E1753" s="177">
        <v>1.52E-2</v>
      </c>
      <c r="F1753" s="107">
        <f>IF(C1753="MAT.",VLOOKUP(A1753,INSUMOS_AUX!A:F,6,0),0)</f>
        <v>21.03</v>
      </c>
      <c r="G1753" s="106">
        <f>IF(C1753="M.O.",VLOOKUP(A1753,INSUMOS_AUX!A:F,6,0),0)</f>
        <v>0</v>
      </c>
    </row>
    <row r="1754" spans="1:7">
      <c r="A1754" s="182"/>
      <c r="B1754" s="230"/>
      <c r="C1754" s="183"/>
      <c r="D1754" s="183"/>
      <c r="E1754" s="183"/>
      <c r="F1754" s="183"/>
      <c r="G1754" s="183"/>
    </row>
    <row r="1755" spans="1:7" ht="21">
      <c r="A1755" s="179" t="s">
        <v>821</v>
      </c>
      <c r="B1755" s="232" t="s">
        <v>72</v>
      </c>
      <c r="C1755" s="180" t="s">
        <v>46</v>
      </c>
      <c r="D1755" s="180" t="s">
        <v>53</v>
      </c>
      <c r="E1755" s="181">
        <v>127.98</v>
      </c>
      <c r="F1755" s="181">
        <f t="shared" ref="F1755:G1755" si="112">SUMPRODUCT($E1756:$E1768,F1756:F1768)</f>
        <v>13.47006</v>
      </c>
      <c r="G1755" s="181">
        <f t="shared" si="112"/>
        <v>7.9643535200000004</v>
      </c>
    </row>
    <row r="1756" spans="1:7">
      <c r="A1756" s="177">
        <v>12815</v>
      </c>
      <c r="B1756" s="233" t="s">
        <v>169</v>
      </c>
      <c r="C1756" s="176" t="s">
        <v>123</v>
      </c>
      <c r="D1756" s="176" t="s">
        <v>23</v>
      </c>
      <c r="E1756" s="177">
        <v>0.01</v>
      </c>
      <c r="F1756" s="107">
        <f>IF(C1756="MAT.",VLOOKUP(A1756,INSUMOS_AUX!A:F,6,0),0)</f>
        <v>8.91</v>
      </c>
      <c r="G1756" s="106">
        <f>IF(C1756="M.O.",VLOOKUP(A1756,INSUMOS_AUX!A:F,6,0),0)</f>
        <v>0</v>
      </c>
    </row>
    <row r="1757" spans="1:7" ht="21">
      <c r="A1757" s="177">
        <v>37370</v>
      </c>
      <c r="B1757" s="233" t="s">
        <v>494</v>
      </c>
      <c r="C1757" s="176" t="s">
        <v>123</v>
      </c>
      <c r="D1757" s="176" t="s">
        <v>134</v>
      </c>
      <c r="E1757" s="177">
        <v>0.39</v>
      </c>
      <c r="F1757" s="107">
        <f>IF(C1757="MAT.",VLOOKUP(A1757,INSUMOS_AUX!A:F,6,0),0)</f>
        <v>3.32</v>
      </c>
      <c r="G1757" s="106">
        <f>IF(C1757="M.O.",VLOOKUP(A1757,INSUMOS_AUX!A:F,6,0),0)</f>
        <v>0</v>
      </c>
    </row>
    <row r="1758" spans="1:7" ht="21">
      <c r="A1758" s="177">
        <v>37371</v>
      </c>
      <c r="B1758" s="233" t="s">
        <v>495</v>
      </c>
      <c r="C1758" s="176" t="s">
        <v>123</v>
      </c>
      <c r="D1758" s="176" t="s">
        <v>134</v>
      </c>
      <c r="E1758" s="177">
        <v>0.39</v>
      </c>
      <c r="F1758" s="107">
        <f>IF(C1758="MAT.",VLOOKUP(A1758,INSUMOS_AUX!A:F,6,0),0)</f>
        <v>0.59</v>
      </c>
      <c r="G1758" s="106">
        <f>IF(C1758="M.O.",VLOOKUP(A1758,INSUMOS_AUX!A:F,6,0),0)</f>
        <v>0</v>
      </c>
    </row>
    <row r="1759" spans="1:7" ht="21">
      <c r="A1759" s="177">
        <v>37372</v>
      </c>
      <c r="B1759" s="233" t="s">
        <v>496</v>
      </c>
      <c r="C1759" s="176" t="s">
        <v>123</v>
      </c>
      <c r="D1759" s="176" t="s">
        <v>134</v>
      </c>
      <c r="E1759" s="177">
        <v>0.39</v>
      </c>
      <c r="F1759" s="107">
        <f>IF(C1759="MAT.",VLOOKUP(A1759,INSUMOS_AUX!A:F,6,0),0)</f>
        <v>1.43</v>
      </c>
      <c r="G1759" s="106">
        <f>IF(C1759="M.O.",VLOOKUP(A1759,INSUMOS_AUX!A:F,6,0),0)</f>
        <v>0</v>
      </c>
    </row>
    <row r="1760" spans="1:7" ht="21">
      <c r="A1760" s="177">
        <v>37373</v>
      </c>
      <c r="B1760" s="233" t="s">
        <v>497</v>
      </c>
      <c r="C1760" s="176" t="s">
        <v>123</v>
      </c>
      <c r="D1760" s="176" t="s">
        <v>134</v>
      </c>
      <c r="E1760" s="177">
        <v>0.39</v>
      </c>
      <c r="F1760" s="107">
        <f>IF(C1760="MAT.",VLOOKUP(A1760,INSUMOS_AUX!A:F,6,0),0)</f>
        <v>0.08</v>
      </c>
      <c r="G1760" s="106">
        <f>IF(C1760="M.O.",VLOOKUP(A1760,INSUMOS_AUX!A:F,6,0),0)</f>
        <v>0</v>
      </c>
    </row>
    <row r="1761" spans="1:7" ht="21">
      <c r="A1761" s="177">
        <v>43466</v>
      </c>
      <c r="B1761" s="233" t="s">
        <v>165</v>
      </c>
      <c r="C1761" s="176" t="s">
        <v>123</v>
      </c>
      <c r="D1761" s="176" t="s">
        <v>134</v>
      </c>
      <c r="E1761" s="177">
        <v>0.27500000000000002</v>
      </c>
      <c r="F1761" s="107">
        <f>IF(C1761="MAT.",VLOOKUP(A1761,INSUMOS_AUX!A:F,6,0),0)</f>
        <v>2.0499999999999998</v>
      </c>
      <c r="G1761" s="106">
        <f>IF(C1761="M.O.",VLOOKUP(A1761,INSUMOS_AUX!A:F,6,0),0)</f>
        <v>0</v>
      </c>
    </row>
    <row r="1762" spans="1:7" ht="21">
      <c r="A1762" s="177">
        <v>43467</v>
      </c>
      <c r="B1762" s="233" t="s">
        <v>142</v>
      </c>
      <c r="C1762" s="176" t="s">
        <v>123</v>
      </c>
      <c r="D1762" s="176" t="s">
        <v>134</v>
      </c>
      <c r="E1762" s="177">
        <v>0.115</v>
      </c>
      <c r="F1762" s="107">
        <f>IF(C1762="MAT.",VLOOKUP(A1762,INSUMOS_AUX!A:F,6,0),0)</f>
        <v>0.61</v>
      </c>
      <c r="G1762" s="106">
        <f>IF(C1762="M.O.",VLOOKUP(A1762,INSUMOS_AUX!A:F,6,0),0)</f>
        <v>0</v>
      </c>
    </row>
    <row r="1763" spans="1:7" ht="21">
      <c r="A1763" s="177">
        <v>43490</v>
      </c>
      <c r="B1763" s="233" t="s">
        <v>166</v>
      </c>
      <c r="C1763" s="176" t="s">
        <v>123</v>
      </c>
      <c r="D1763" s="176" t="s">
        <v>134</v>
      </c>
      <c r="E1763" s="177">
        <v>0.27500000000000002</v>
      </c>
      <c r="F1763" s="107">
        <f>IF(C1763="MAT.",VLOOKUP(A1763,INSUMOS_AUX!A:F,6,0),0)</f>
        <v>1.85</v>
      </c>
      <c r="G1763" s="106">
        <f>IF(C1763="M.O.",VLOOKUP(A1763,INSUMOS_AUX!A:F,6,0),0)</f>
        <v>0</v>
      </c>
    </row>
    <row r="1764" spans="1:7" ht="21">
      <c r="A1764" s="177">
        <v>43491</v>
      </c>
      <c r="B1764" s="233" t="s">
        <v>145</v>
      </c>
      <c r="C1764" s="176" t="s">
        <v>123</v>
      </c>
      <c r="D1764" s="176" t="s">
        <v>134</v>
      </c>
      <c r="E1764" s="177">
        <v>0.115</v>
      </c>
      <c r="F1764" s="107">
        <f>IF(C1764="MAT.",VLOOKUP(A1764,INSUMOS_AUX!A:F,6,0),0)</f>
        <v>1.39</v>
      </c>
      <c r="G1764" s="106">
        <f>IF(C1764="M.O.",VLOOKUP(A1764,INSUMOS_AUX!A:F,6,0),0)</f>
        <v>0</v>
      </c>
    </row>
    <row r="1765" spans="1:7">
      <c r="A1765" s="177">
        <v>4783</v>
      </c>
      <c r="B1765" s="233" t="s">
        <v>167</v>
      </c>
      <c r="C1765" s="176" t="s">
        <v>124</v>
      </c>
      <c r="D1765" s="176" t="s">
        <v>134</v>
      </c>
      <c r="E1765" s="177">
        <v>0.279059</v>
      </c>
      <c r="F1765" s="107">
        <f>IF(C1765="MAT.",VLOOKUP(A1765,INSUMOS_AUX!A:F,6,0),0)</f>
        <v>0</v>
      </c>
      <c r="G1765" s="106">
        <f>IF(C1765="M.O.",VLOOKUP(A1765,INSUMOS_AUX!A:F,6,0),0)</f>
        <v>22.48</v>
      </c>
    </row>
    <row r="1766" spans="1:7">
      <c r="A1766" s="177">
        <v>6085</v>
      </c>
      <c r="B1766" s="233" t="s">
        <v>1279</v>
      </c>
      <c r="C1766" s="176" t="s">
        <v>123</v>
      </c>
      <c r="D1766" s="176" t="s">
        <v>168</v>
      </c>
      <c r="E1766" s="177">
        <v>0.16</v>
      </c>
      <c r="F1766" s="107">
        <f>IF(C1766="MAT.",VLOOKUP(A1766,INSUMOS_AUX!A:F,6,0),0)</f>
        <v>12.16</v>
      </c>
      <c r="G1766" s="106">
        <f>IF(C1766="M.O.",VLOOKUP(A1766,INSUMOS_AUX!A:F,6,0),0)</f>
        <v>0</v>
      </c>
    </row>
    <row r="1767" spans="1:7">
      <c r="A1767" s="177">
        <v>6111</v>
      </c>
      <c r="B1767" s="233" t="s">
        <v>498</v>
      </c>
      <c r="C1767" s="176" t="s">
        <v>124</v>
      </c>
      <c r="D1767" s="176" t="s">
        <v>134</v>
      </c>
      <c r="E1767" s="177">
        <v>0.117438</v>
      </c>
      <c r="F1767" s="107">
        <f>IF(C1767="MAT.",VLOOKUP(A1767,INSUMOS_AUX!A:F,6,0),0)</f>
        <v>0</v>
      </c>
      <c r="G1767" s="106">
        <f>IF(C1767="M.O.",VLOOKUP(A1767,INSUMOS_AUX!A:F,6,0),0)</f>
        <v>14.4</v>
      </c>
    </row>
    <row r="1768" spans="1:7">
      <c r="A1768" s="177">
        <v>7348</v>
      </c>
      <c r="B1768" s="233" t="s">
        <v>1345</v>
      </c>
      <c r="C1768" s="176" t="s">
        <v>123</v>
      </c>
      <c r="D1768" s="176" t="s">
        <v>168</v>
      </c>
      <c r="E1768" s="177">
        <v>0.42699999999999999</v>
      </c>
      <c r="F1768" s="107">
        <f>IF(C1768="MAT.",VLOOKUP(A1768,INSUMOS_AUX!A:F,6,0),0)</f>
        <v>18.78</v>
      </c>
      <c r="G1768" s="106">
        <f>IF(C1768="M.O.",VLOOKUP(A1768,INSUMOS_AUX!A:F,6,0),0)</f>
        <v>0</v>
      </c>
    </row>
    <row r="1769" spans="1:7">
      <c r="A1769" s="182"/>
      <c r="B1769" s="230"/>
      <c r="C1769" s="183"/>
      <c r="D1769" s="183"/>
      <c r="E1769" s="183"/>
      <c r="F1769" s="183"/>
      <c r="G1769" s="183"/>
    </row>
    <row r="1770" spans="1:7" ht="21">
      <c r="A1770" s="179" t="s">
        <v>822</v>
      </c>
      <c r="B1770" s="232" t="s">
        <v>416</v>
      </c>
      <c r="C1770" s="180" t="s">
        <v>46</v>
      </c>
      <c r="D1770" s="180" t="s">
        <v>65</v>
      </c>
      <c r="E1770" s="181">
        <v>99.68</v>
      </c>
      <c r="F1770" s="181">
        <f t="shared" ref="F1770:G1770" si="113">SUMPRODUCT($E1771:$E1782,F1771:F1782)</f>
        <v>2.1972</v>
      </c>
      <c r="G1770" s="181">
        <f t="shared" si="113"/>
        <v>2.4080645983999998</v>
      </c>
    </row>
    <row r="1771" spans="1:7">
      <c r="A1771" s="177">
        <v>12815</v>
      </c>
      <c r="B1771" s="233" t="s">
        <v>169</v>
      </c>
      <c r="C1771" s="176" t="s">
        <v>123</v>
      </c>
      <c r="D1771" s="176" t="s">
        <v>23</v>
      </c>
      <c r="E1771" s="177">
        <v>0.04</v>
      </c>
      <c r="F1771" s="107">
        <f>IF(C1771="MAT.",VLOOKUP(A1771,INSUMOS_AUX!A:F,6,0),0)</f>
        <v>8.91</v>
      </c>
      <c r="G1771" s="106">
        <f>IF(C1771="M.O.",VLOOKUP(A1771,INSUMOS_AUX!A:F,6,0),0)</f>
        <v>0</v>
      </c>
    </row>
    <row r="1772" spans="1:7" ht="21">
      <c r="A1772" s="177">
        <v>37370</v>
      </c>
      <c r="B1772" s="233" t="s">
        <v>494</v>
      </c>
      <c r="C1772" s="176" t="s">
        <v>123</v>
      </c>
      <c r="D1772" s="176" t="s">
        <v>134</v>
      </c>
      <c r="E1772" s="177">
        <v>0.11799999999999999</v>
      </c>
      <c r="F1772" s="107">
        <f>IF(C1772="MAT.",VLOOKUP(A1772,INSUMOS_AUX!A:F,6,0),0)</f>
        <v>3.32</v>
      </c>
      <c r="G1772" s="106">
        <f>IF(C1772="M.O.",VLOOKUP(A1772,INSUMOS_AUX!A:F,6,0),0)</f>
        <v>0</v>
      </c>
    </row>
    <row r="1773" spans="1:7" ht="21">
      <c r="A1773" s="177">
        <v>37371</v>
      </c>
      <c r="B1773" s="233" t="s">
        <v>495</v>
      </c>
      <c r="C1773" s="176" t="s">
        <v>123</v>
      </c>
      <c r="D1773" s="176" t="s">
        <v>134</v>
      </c>
      <c r="E1773" s="177">
        <v>0.11799999999999999</v>
      </c>
      <c r="F1773" s="107">
        <f>IF(C1773="MAT.",VLOOKUP(A1773,INSUMOS_AUX!A:F,6,0),0)</f>
        <v>0.59</v>
      </c>
      <c r="G1773" s="106">
        <f>IF(C1773="M.O.",VLOOKUP(A1773,INSUMOS_AUX!A:F,6,0),0)</f>
        <v>0</v>
      </c>
    </row>
    <row r="1774" spans="1:7" ht="21">
      <c r="A1774" s="177">
        <v>37372</v>
      </c>
      <c r="B1774" s="233" t="s">
        <v>496</v>
      </c>
      <c r="C1774" s="176" t="s">
        <v>123</v>
      </c>
      <c r="D1774" s="176" t="s">
        <v>134</v>
      </c>
      <c r="E1774" s="177">
        <v>0.11799999999999999</v>
      </c>
      <c r="F1774" s="107">
        <f>IF(C1774="MAT.",VLOOKUP(A1774,INSUMOS_AUX!A:F,6,0),0)</f>
        <v>1.43</v>
      </c>
      <c r="G1774" s="106">
        <f>IF(C1774="M.O.",VLOOKUP(A1774,INSUMOS_AUX!A:F,6,0),0)</f>
        <v>0</v>
      </c>
    </row>
    <row r="1775" spans="1:7" ht="21">
      <c r="A1775" s="177">
        <v>37373</v>
      </c>
      <c r="B1775" s="233" t="s">
        <v>497</v>
      </c>
      <c r="C1775" s="176" t="s">
        <v>123</v>
      </c>
      <c r="D1775" s="176" t="s">
        <v>134</v>
      </c>
      <c r="E1775" s="177">
        <v>0.11799999999999999</v>
      </c>
      <c r="F1775" s="107">
        <f>IF(C1775="MAT.",VLOOKUP(A1775,INSUMOS_AUX!A:F,6,0),0)</f>
        <v>0.08</v>
      </c>
      <c r="G1775" s="106">
        <f>IF(C1775="M.O.",VLOOKUP(A1775,INSUMOS_AUX!A:F,6,0),0)</f>
        <v>0</v>
      </c>
    </row>
    <row r="1776" spans="1:7" ht="21">
      <c r="A1776" s="177">
        <v>43466</v>
      </c>
      <c r="B1776" s="233" t="s">
        <v>165</v>
      </c>
      <c r="C1776" s="176" t="s">
        <v>123</v>
      </c>
      <c r="D1776" s="176" t="s">
        <v>134</v>
      </c>
      <c r="E1776" s="177">
        <v>8.3000000000000004E-2</v>
      </c>
      <c r="F1776" s="107">
        <f>IF(C1776="MAT.",VLOOKUP(A1776,INSUMOS_AUX!A:F,6,0),0)</f>
        <v>2.0499999999999998</v>
      </c>
      <c r="G1776" s="106">
        <f>IF(C1776="M.O.",VLOOKUP(A1776,INSUMOS_AUX!A:F,6,0),0)</f>
        <v>0</v>
      </c>
    </row>
    <row r="1777" spans="1:7" ht="21">
      <c r="A1777" s="177">
        <v>43467</v>
      </c>
      <c r="B1777" s="233" t="s">
        <v>142</v>
      </c>
      <c r="C1777" s="176" t="s">
        <v>123</v>
      </c>
      <c r="D1777" s="176" t="s">
        <v>134</v>
      </c>
      <c r="E1777" s="177">
        <v>3.5000000000000003E-2</v>
      </c>
      <c r="F1777" s="107">
        <f>IF(C1777="MAT.",VLOOKUP(A1777,INSUMOS_AUX!A:F,6,0),0)</f>
        <v>0.61</v>
      </c>
      <c r="G1777" s="106">
        <f>IF(C1777="M.O.",VLOOKUP(A1777,INSUMOS_AUX!A:F,6,0),0)</f>
        <v>0</v>
      </c>
    </row>
    <row r="1778" spans="1:7" ht="21">
      <c r="A1778" s="177">
        <v>43490</v>
      </c>
      <c r="B1778" s="233" t="s">
        <v>166</v>
      </c>
      <c r="C1778" s="176" t="s">
        <v>123</v>
      </c>
      <c r="D1778" s="176" t="s">
        <v>134</v>
      </c>
      <c r="E1778" s="177">
        <v>8.3000000000000004E-2</v>
      </c>
      <c r="F1778" s="107">
        <f>IF(C1778="MAT.",VLOOKUP(A1778,INSUMOS_AUX!A:F,6,0),0)</f>
        <v>1.85</v>
      </c>
      <c r="G1778" s="106">
        <f>IF(C1778="M.O.",VLOOKUP(A1778,INSUMOS_AUX!A:F,6,0),0)</f>
        <v>0</v>
      </c>
    </row>
    <row r="1779" spans="1:7" ht="21">
      <c r="A1779" s="177">
        <v>43491</v>
      </c>
      <c r="B1779" s="233" t="s">
        <v>145</v>
      </c>
      <c r="C1779" s="176" t="s">
        <v>123</v>
      </c>
      <c r="D1779" s="176" t="s">
        <v>134</v>
      </c>
      <c r="E1779" s="177">
        <v>3.5000000000000003E-2</v>
      </c>
      <c r="F1779" s="107">
        <f>IF(C1779="MAT.",VLOOKUP(A1779,INSUMOS_AUX!A:F,6,0),0)</f>
        <v>1.39</v>
      </c>
      <c r="G1779" s="106">
        <f>IF(C1779="M.O.",VLOOKUP(A1779,INSUMOS_AUX!A:F,6,0),0)</f>
        <v>0</v>
      </c>
    </row>
    <row r="1780" spans="1:7">
      <c r="A1780" s="177">
        <v>4783</v>
      </c>
      <c r="B1780" s="233" t="s">
        <v>167</v>
      </c>
      <c r="C1780" s="176" t="s">
        <v>124</v>
      </c>
      <c r="D1780" s="176" t="s">
        <v>134</v>
      </c>
      <c r="E1780" s="177">
        <v>8.4225079999999994E-2</v>
      </c>
      <c r="F1780" s="107">
        <f>IF(C1780="MAT.",VLOOKUP(A1780,INSUMOS_AUX!A:F,6,0),0)</f>
        <v>0</v>
      </c>
      <c r="G1780" s="106">
        <f>IF(C1780="M.O.",VLOOKUP(A1780,INSUMOS_AUX!A:F,6,0),0)</f>
        <v>22.48</v>
      </c>
    </row>
    <row r="1781" spans="1:7">
      <c r="A1781" s="177">
        <v>6111</v>
      </c>
      <c r="B1781" s="233" t="s">
        <v>498</v>
      </c>
      <c r="C1781" s="176" t="s">
        <v>124</v>
      </c>
      <c r="D1781" s="176" t="s">
        <v>134</v>
      </c>
      <c r="E1781" s="177">
        <v>3.5742000000000003E-2</v>
      </c>
      <c r="F1781" s="107">
        <f>IF(C1781="MAT.",VLOOKUP(A1781,INSUMOS_AUX!A:F,6,0),0)</f>
        <v>0</v>
      </c>
      <c r="G1781" s="106">
        <f>IF(C1781="M.O.",VLOOKUP(A1781,INSUMOS_AUX!A:F,6,0),0)</f>
        <v>14.4</v>
      </c>
    </row>
    <row r="1782" spans="1:7">
      <c r="A1782" s="177">
        <v>7348</v>
      </c>
      <c r="B1782" s="233" t="s">
        <v>1345</v>
      </c>
      <c r="C1782" s="176" t="s">
        <v>123</v>
      </c>
      <c r="D1782" s="176" t="s">
        <v>168</v>
      </c>
      <c r="E1782" s="177">
        <v>4.2999999999999997E-2</v>
      </c>
      <c r="F1782" s="107">
        <f>IF(C1782="MAT.",VLOOKUP(A1782,INSUMOS_AUX!A:F,6,0),0)</f>
        <v>18.78</v>
      </c>
      <c r="G1782" s="106">
        <f>IF(C1782="M.O.",VLOOKUP(A1782,INSUMOS_AUX!A:F,6,0),0)</f>
        <v>0</v>
      </c>
    </row>
    <row r="1783" spans="1:7">
      <c r="A1783" s="182"/>
      <c r="B1783" s="230"/>
      <c r="C1783" s="183"/>
      <c r="D1783" s="183"/>
      <c r="E1783" s="183"/>
      <c r="F1783" s="183"/>
      <c r="G1783" s="183"/>
    </row>
    <row r="1784" spans="1:7" ht="31.5">
      <c r="A1784" s="179" t="s">
        <v>823</v>
      </c>
      <c r="B1784" s="232" t="s">
        <v>417</v>
      </c>
      <c r="C1784" s="180" t="s">
        <v>46</v>
      </c>
      <c r="D1784" s="180" t="s">
        <v>53</v>
      </c>
      <c r="E1784" s="181">
        <v>2.88</v>
      </c>
      <c r="F1784" s="181">
        <f t="shared" ref="F1784:G1784" si="114">SUMPRODUCT($E1785:$E1796,F1785:F1796)</f>
        <v>21.983560000000001</v>
      </c>
      <c r="G1784" s="181">
        <f t="shared" si="114"/>
        <v>27.781444607999997</v>
      </c>
    </row>
    <row r="1785" spans="1:7">
      <c r="A1785" s="177">
        <v>12815</v>
      </c>
      <c r="B1785" s="233" t="s">
        <v>169</v>
      </c>
      <c r="C1785" s="176" t="s">
        <v>123</v>
      </c>
      <c r="D1785" s="176" t="s">
        <v>23</v>
      </c>
      <c r="E1785" s="177">
        <v>0.23</v>
      </c>
      <c r="F1785" s="107">
        <f>IF(C1785="MAT.",VLOOKUP(A1785,INSUMOS_AUX!A:F,6,0),0)</f>
        <v>8.91</v>
      </c>
      <c r="G1785" s="106">
        <f>IF(C1785="M.O.",VLOOKUP(A1785,INSUMOS_AUX!A:F,6,0),0)</f>
        <v>0</v>
      </c>
    </row>
    <row r="1786" spans="1:7" ht="21">
      <c r="A1786" s="177">
        <v>37370</v>
      </c>
      <c r="B1786" s="233" t="s">
        <v>494</v>
      </c>
      <c r="C1786" s="176" t="s">
        <v>123</v>
      </c>
      <c r="D1786" s="176" t="s">
        <v>134</v>
      </c>
      <c r="E1786" s="177">
        <v>1.36</v>
      </c>
      <c r="F1786" s="107">
        <f>IF(C1786="MAT.",VLOOKUP(A1786,INSUMOS_AUX!A:F,6,0),0)</f>
        <v>3.32</v>
      </c>
      <c r="G1786" s="106">
        <f>IF(C1786="M.O.",VLOOKUP(A1786,INSUMOS_AUX!A:F,6,0),0)</f>
        <v>0</v>
      </c>
    </row>
    <row r="1787" spans="1:7" ht="21">
      <c r="A1787" s="177">
        <v>37371</v>
      </c>
      <c r="B1787" s="233" t="s">
        <v>495</v>
      </c>
      <c r="C1787" s="176" t="s">
        <v>123</v>
      </c>
      <c r="D1787" s="176" t="s">
        <v>134</v>
      </c>
      <c r="E1787" s="177">
        <v>1.36</v>
      </c>
      <c r="F1787" s="107">
        <f>IF(C1787="MAT.",VLOOKUP(A1787,INSUMOS_AUX!A:F,6,0),0)</f>
        <v>0.59</v>
      </c>
      <c r="G1787" s="106">
        <f>IF(C1787="M.O.",VLOOKUP(A1787,INSUMOS_AUX!A:F,6,0),0)</f>
        <v>0</v>
      </c>
    </row>
    <row r="1788" spans="1:7" ht="21">
      <c r="A1788" s="177">
        <v>37372</v>
      </c>
      <c r="B1788" s="233" t="s">
        <v>496</v>
      </c>
      <c r="C1788" s="176" t="s">
        <v>123</v>
      </c>
      <c r="D1788" s="176" t="s">
        <v>134</v>
      </c>
      <c r="E1788" s="177">
        <v>1.36</v>
      </c>
      <c r="F1788" s="107">
        <f>IF(C1788="MAT.",VLOOKUP(A1788,INSUMOS_AUX!A:F,6,0),0)</f>
        <v>1.43</v>
      </c>
      <c r="G1788" s="106">
        <f>IF(C1788="M.O.",VLOOKUP(A1788,INSUMOS_AUX!A:F,6,0),0)</f>
        <v>0</v>
      </c>
    </row>
    <row r="1789" spans="1:7" ht="21">
      <c r="A1789" s="177">
        <v>37373</v>
      </c>
      <c r="B1789" s="233" t="s">
        <v>497</v>
      </c>
      <c r="C1789" s="176" t="s">
        <v>123</v>
      </c>
      <c r="D1789" s="176" t="s">
        <v>134</v>
      </c>
      <c r="E1789" s="177">
        <v>1.36</v>
      </c>
      <c r="F1789" s="107">
        <f>IF(C1789="MAT.",VLOOKUP(A1789,INSUMOS_AUX!A:F,6,0),0)</f>
        <v>0.08</v>
      </c>
      <c r="G1789" s="106">
        <f>IF(C1789="M.O.",VLOOKUP(A1789,INSUMOS_AUX!A:F,6,0),0)</f>
        <v>0</v>
      </c>
    </row>
    <row r="1790" spans="1:7" ht="21">
      <c r="A1790" s="177">
        <v>43466</v>
      </c>
      <c r="B1790" s="233" t="s">
        <v>165</v>
      </c>
      <c r="C1790" s="176" t="s">
        <v>123</v>
      </c>
      <c r="D1790" s="176" t="s">
        <v>134</v>
      </c>
      <c r="E1790" s="177">
        <v>0.96</v>
      </c>
      <c r="F1790" s="107">
        <f>IF(C1790="MAT.",VLOOKUP(A1790,INSUMOS_AUX!A:F,6,0),0)</f>
        <v>2.0499999999999998</v>
      </c>
      <c r="G1790" s="106">
        <f>IF(C1790="M.O.",VLOOKUP(A1790,INSUMOS_AUX!A:F,6,0),0)</f>
        <v>0</v>
      </c>
    </row>
    <row r="1791" spans="1:7" ht="21">
      <c r="A1791" s="177">
        <v>43467</v>
      </c>
      <c r="B1791" s="233" t="s">
        <v>142</v>
      </c>
      <c r="C1791" s="176" t="s">
        <v>123</v>
      </c>
      <c r="D1791" s="176" t="s">
        <v>134</v>
      </c>
      <c r="E1791" s="177">
        <v>0.4</v>
      </c>
      <c r="F1791" s="107">
        <f>IF(C1791="MAT.",VLOOKUP(A1791,INSUMOS_AUX!A:F,6,0),0)</f>
        <v>0.61</v>
      </c>
      <c r="G1791" s="106">
        <f>IF(C1791="M.O.",VLOOKUP(A1791,INSUMOS_AUX!A:F,6,0),0)</f>
        <v>0</v>
      </c>
    </row>
    <row r="1792" spans="1:7" ht="21">
      <c r="A1792" s="177">
        <v>43490</v>
      </c>
      <c r="B1792" s="233" t="s">
        <v>166</v>
      </c>
      <c r="C1792" s="176" t="s">
        <v>123</v>
      </c>
      <c r="D1792" s="176" t="s">
        <v>134</v>
      </c>
      <c r="E1792" s="177">
        <v>0.96</v>
      </c>
      <c r="F1792" s="107">
        <f>IF(C1792="MAT.",VLOOKUP(A1792,INSUMOS_AUX!A:F,6,0),0)</f>
        <v>1.85</v>
      </c>
      <c r="G1792" s="106">
        <f>IF(C1792="M.O.",VLOOKUP(A1792,INSUMOS_AUX!A:F,6,0),0)</f>
        <v>0</v>
      </c>
    </row>
    <row r="1793" spans="1:7" ht="21">
      <c r="A1793" s="177">
        <v>43491</v>
      </c>
      <c r="B1793" s="233" t="s">
        <v>145</v>
      </c>
      <c r="C1793" s="176" t="s">
        <v>123</v>
      </c>
      <c r="D1793" s="176" t="s">
        <v>134</v>
      </c>
      <c r="E1793" s="177">
        <v>0.4</v>
      </c>
      <c r="F1793" s="107">
        <f>IF(C1793="MAT.",VLOOKUP(A1793,INSUMOS_AUX!A:F,6,0),0)</f>
        <v>1.39</v>
      </c>
      <c r="G1793" s="106">
        <f>IF(C1793="M.O.",VLOOKUP(A1793,INSUMOS_AUX!A:F,6,0),0)</f>
        <v>0</v>
      </c>
    </row>
    <row r="1794" spans="1:7">
      <c r="A1794" s="177">
        <v>4783</v>
      </c>
      <c r="B1794" s="233" t="s">
        <v>167</v>
      </c>
      <c r="C1794" s="176" t="s">
        <v>124</v>
      </c>
      <c r="D1794" s="176" t="s">
        <v>134</v>
      </c>
      <c r="E1794" s="177">
        <v>0.97416959999999997</v>
      </c>
      <c r="F1794" s="107">
        <f>IF(C1794="MAT.",VLOOKUP(A1794,INSUMOS_AUX!A:F,6,0),0)</f>
        <v>0</v>
      </c>
      <c r="G1794" s="106">
        <f>IF(C1794="M.O.",VLOOKUP(A1794,INSUMOS_AUX!A:F,6,0),0)</f>
        <v>22.48</v>
      </c>
    </row>
    <row r="1795" spans="1:7">
      <c r="A1795" s="177">
        <v>6111</v>
      </c>
      <c r="B1795" s="233" t="s">
        <v>498</v>
      </c>
      <c r="C1795" s="176" t="s">
        <v>124</v>
      </c>
      <c r="D1795" s="176" t="s">
        <v>134</v>
      </c>
      <c r="E1795" s="177">
        <v>0.40848000000000001</v>
      </c>
      <c r="F1795" s="107">
        <f>IF(C1795="MAT.",VLOOKUP(A1795,INSUMOS_AUX!A:F,6,0),0)</f>
        <v>0</v>
      </c>
      <c r="G1795" s="106">
        <f>IF(C1795="M.O.",VLOOKUP(A1795,INSUMOS_AUX!A:F,6,0),0)</f>
        <v>14.4</v>
      </c>
    </row>
    <row r="1796" spans="1:7">
      <c r="A1796" s="177">
        <v>7348</v>
      </c>
      <c r="B1796" s="233" t="s">
        <v>1345</v>
      </c>
      <c r="C1796" s="176" t="s">
        <v>123</v>
      </c>
      <c r="D1796" s="176" t="s">
        <v>168</v>
      </c>
      <c r="E1796" s="177">
        <v>0.42699999999999999</v>
      </c>
      <c r="F1796" s="107">
        <f>IF(C1796="MAT.",VLOOKUP(A1796,INSUMOS_AUX!A:F,6,0),0)</f>
        <v>18.78</v>
      </c>
      <c r="G1796" s="106">
        <f>IF(C1796="M.O.",VLOOKUP(A1796,INSUMOS_AUX!A:F,6,0),0)</f>
        <v>0</v>
      </c>
    </row>
    <row r="1797" spans="1:7">
      <c r="A1797" s="182"/>
      <c r="B1797" s="230"/>
      <c r="C1797" s="183"/>
      <c r="D1797" s="183"/>
      <c r="E1797" s="183"/>
      <c r="F1797" s="183"/>
      <c r="G1797" s="183"/>
    </row>
    <row r="1798" spans="1:7">
      <c r="A1798" s="179" t="s">
        <v>824</v>
      </c>
      <c r="B1798" s="232" t="s">
        <v>825</v>
      </c>
      <c r="C1798" s="180" t="s">
        <v>46</v>
      </c>
      <c r="D1798" s="180" t="s">
        <v>65</v>
      </c>
      <c r="E1798" s="181">
        <v>335.92</v>
      </c>
      <c r="F1798" s="181">
        <f t="shared" ref="F1798:G1798" si="115">SUMPRODUCT($E1799:$E1806,F1799:F1806)</f>
        <v>22.594286000000004</v>
      </c>
      <c r="G1798" s="181">
        <f t="shared" si="115"/>
        <v>9.8519039454000001</v>
      </c>
    </row>
    <row r="1799" spans="1:7">
      <c r="A1799" s="177">
        <v>12872</v>
      </c>
      <c r="B1799" s="233" t="s">
        <v>1324</v>
      </c>
      <c r="C1799" s="176" t="s">
        <v>124</v>
      </c>
      <c r="D1799" s="176" t="s">
        <v>134</v>
      </c>
      <c r="E1799" s="177">
        <v>0.484123044</v>
      </c>
      <c r="F1799" s="107">
        <f>IF(C1799="MAT.",VLOOKUP(A1799,INSUMOS_AUX!A:F,6,0),0)</f>
        <v>0</v>
      </c>
      <c r="G1799" s="106">
        <f>IF(C1799="M.O.",VLOOKUP(A1799,INSUMOS_AUX!A:F,6,0),0)</f>
        <v>20.350000000000001</v>
      </c>
    </row>
    <row r="1800" spans="1:7">
      <c r="A1800" s="177" t="s">
        <v>1346</v>
      </c>
      <c r="B1800" s="233" t="s">
        <v>1347</v>
      </c>
      <c r="C1800" s="176" t="s">
        <v>123</v>
      </c>
      <c r="D1800" s="176" t="s">
        <v>65</v>
      </c>
      <c r="E1800" s="177">
        <v>1</v>
      </c>
      <c r="F1800" s="107">
        <f>IF(C1800="MAT.",VLOOKUP(A1800,INSUMOS_AUX!A:F,6,0),0)</f>
        <v>19</v>
      </c>
      <c r="G1800" s="106">
        <f>IF(C1800="M.O.",VLOOKUP(A1800,INSUMOS_AUX!A:F,6,0),0)</f>
        <v>0</v>
      </c>
    </row>
    <row r="1801" spans="1:7" ht="21">
      <c r="A1801" s="177">
        <v>37370</v>
      </c>
      <c r="B1801" s="233" t="s">
        <v>494</v>
      </c>
      <c r="C1801" s="176" t="s">
        <v>123</v>
      </c>
      <c r="D1801" s="176" t="s">
        <v>134</v>
      </c>
      <c r="E1801" s="177">
        <v>0.47860000000000003</v>
      </c>
      <c r="F1801" s="107">
        <f>IF(C1801="MAT.",VLOOKUP(A1801,INSUMOS_AUX!A:F,6,0),0)</f>
        <v>3.32</v>
      </c>
      <c r="G1801" s="106">
        <f>IF(C1801="M.O.",VLOOKUP(A1801,INSUMOS_AUX!A:F,6,0),0)</f>
        <v>0</v>
      </c>
    </row>
    <row r="1802" spans="1:7" ht="21">
      <c r="A1802" s="177">
        <v>37371</v>
      </c>
      <c r="B1802" s="233" t="s">
        <v>495</v>
      </c>
      <c r="C1802" s="176" t="s">
        <v>123</v>
      </c>
      <c r="D1802" s="176" t="s">
        <v>134</v>
      </c>
      <c r="E1802" s="177">
        <v>0.47860000000000003</v>
      </c>
      <c r="F1802" s="107">
        <f>IF(C1802="MAT.",VLOOKUP(A1802,INSUMOS_AUX!A:F,6,0),0)</f>
        <v>0.59</v>
      </c>
      <c r="G1802" s="106">
        <f>IF(C1802="M.O.",VLOOKUP(A1802,INSUMOS_AUX!A:F,6,0),0)</f>
        <v>0</v>
      </c>
    </row>
    <row r="1803" spans="1:7" ht="21">
      <c r="A1803" s="177">
        <v>37372</v>
      </c>
      <c r="B1803" s="233" t="s">
        <v>496</v>
      </c>
      <c r="C1803" s="176" t="s">
        <v>123</v>
      </c>
      <c r="D1803" s="176" t="s">
        <v>134</v>
      </c>
      <c r="E1803" s="177">
        <v>0.47860000000000003</v>
      </c>
      <c r="F1803" s="107">
        <f>IF(C1803="MAT.",VLOOKUP(A1803,INSUMOS_AUX!A:F,6,0),0)</f>
        <v>1.43</v>
      </c>
      <c r="G1803" s="106">
        <f>IF(C1803="M.O.",VLOOKUP(A1803,INSUMOS_AUX!A:F,6,0),0)</f>
        <v>0</v>
      </c>
    </row>
    <row r="1804" spans="1:7" ht="21">
      <c r="A1804" s="177">
        <v>37373</v>
      </c>
      <c r="B1804" s="233" t="s">
        <v>497</v>
      </c>
      <c r="C1804" s="176" t="s">
        <v>123</v>
      </c>
      <c r="D1804" s="176" t="s">
        <v>134</v>
      </c>
      <c r="E1804" s="177">
        <v>0.47860000000000003</v>
      </c>
      <c r="F1804" s="107">
        <f>IF(C1804="MAT.",VLOOKUP(A1804,INSUMOS_AUX!A:F,6,0),0)</f>
        <v>0.08</v>
      </c>
      <c r="G1804" s="106">
        <f>IF(C1804="M.O.",VLOOKUP(A1804,INSUMOS_AUX!A:F,6,0),0)</f>
        <v>0</v>
      </c>
    </row>
    <row r="1805" spans="1:7" ht="21">
      <c r="A1805" s="177">
        <v>43465</v>
      </c>
      <c r="B1805" s="233" t="s">
        <v>151</v>
      </c>
      <c r="C1805" s="176" t="s">
        <v>123</v>
      </c>
      <c r="D1805" s="176" t="s">
        <v>134</v>
      </c>
      <c r="E1805" s="177">
        <v>0.47860000000000003</v>
      </c>
      <c r="F1805" s="107">
        <f>IF(C1805="MAT.",VLOOKUP(A1805,INSUMOS_AUX!A:F,6,0),0)</f>
        <v>0.78</v>
      </c>
      <c r="G1805" s="106">
        <f>IF(C1805="M.O.",VLOOKUP(A1805,INSUMOS_AUX!A:F,6,0),0)</f>
        <v>0</v>
      </c>
    </row>
    <row r="1806" spans="1:7" ht="21">
      <c r="A1806" s="177">
        <v>43489</v>
      </c>
      <c r="B1806" s="233" t="s">
        <v>152</v>
      </c>
      <c r="C1806" s="176" t="s">
        <v>123</v>
      </c>
      <c r="D1806" s="176" t="s">
        <v>134</v>
      </c>
      <c r="E1806" s="177">
        <v>0.47860000000000003</v>
      </c>
      <c r="F1806" s="107">
        <f>IF(C1806="MAT.",VLOOKUP(A1806,INSUMOS_AUX!A:F,6,0),0)</f>
        <v>1.31</v>
      </c>
      <c r="G1806" s="106">
        <f>IF(C1806="M.O.",VLOOKUP(A1806,INSUMOS_AUX!A:F,6,0),0)</f>
        <v>0</v>
      </c>
    </row>
    <row r="1807" spans="1:7">
      <c r="A1807" s="182"/>
      <c r="B1807" s="230"/>
      <c r="C1807" s="183"/>
      <c r="D1807" s="183"/>
      <c r="E1807" s="183"/>
      <c r="F1807" s="183"/>
      <c r="G1807" s="183"/>
    </row>
    <row r="1808" spans="1:7">
      <c r="A1808" s="179" t="s">
        <v>437</v>
      </c>
      <c r="B1808" s="232" t="s">
        <v>438</v>
      </c>
      <c r="C1808" s="180" t="s">
        <v>46</v>
      </c>
      <c r="D1808" s="180" t="s">
        <v>53</v>
      </c>
      <c r="E1808" s="181">
        <v>753.92</v>
      </c>
      <c r="F1808" s="181">
        <f t="shared" ref="F1808:G1808" si="116">SUMPRODUCT($E1809:$E1821,F1809:F1821)</f>
        <v>9.2254100000000001</v>
      </c>
      <c r="G1808" s="181">
        <f t="shared" si="116"/>
        <v>11.660451680000001</v>
      </c>
    </row>
    <row r="1809" spans="1:7">
      <c r="A1809" s="177">
        <v>12815</v>
      </c>
      <c r="B1809" s="233" t="s">
        <v>169</v>
      </c>
      <c r="C1809" s="176" t="s">
        <v>123</v>
      </c>
      <c r="D1809" s="176" t="s">
        <v>23</v>
      </c>
      <c r="E1809" s="177">
        <v>1.0999999999999999E-2</v>
      </c>
      <c r="F1809" s="107">
        <f>IF(C1809="MAT.",VLOOKUP(A1809,INSUMOS_AUX!A:F,6,0),0)</f>
        <v>8.91</v>
      </c>
      <c r="G1809" s="106">
        <f>IF(C1809="M.O.",VLOOKUP(A1809,INSUMOS_AUX!A:F,6,0),0)</f>
        <v>0</v>
      </c>
    </row>
    <row r="1810" spans="1:7">
      <c r="A1810" s="177">
        <v>35692</v>
      </c>
      <c r="B1810" s="233" t="s">
        <v>360</v>
      </c>
      <c r="C1810" s="176" t="s">
        <v>123</v>
      </c>
      <c r="D1810" s="176" t="s">
        <v>168</v>
      </c>
      <c r="E1810" s="177">
        <v>0.17</v>
      </c>
      <c r="F1810" s="107">
        <f>IF(C1810="MAT.",VLOOKUP(A1810,INSUMOS_AUX!A:F,6,0),0)</f>
        <v>18.32</v>
      </c>
      <c r="G1810" s="106">
        <f>IF(C1810="M.O.",VLOOKUP(A1810,INSUMOS_AUX!A:F,6,0),0)</f>
        <v>0</v>
      </c>
    </row>
    <row r="1811" spans="1:7" ht="21">
      <c r="A1811" s="177">
        <v>37370</v>
      </c>
      <c r="B1811" s="233" t="s">
        <v>494</v>
      </c>
      <c r="C1811" s="176" t="s">
        <v>123</v>
      </c>
      <c r="D1811" s="176" t="s">
        <v>134</v>
      </c>
      <c r="E1811" s="177">
        <v>0.6</v>
      </c>
      <c r="F1811" s="107">
        <f>IF(C1811="MAT.",VLOOKUP(A1811,INSUMOS_AUX!A:F,6,0),0)</f>
        <v>3.32</v>
      </c>
      <c r="G1811" s="106">
        <f>IF(C1811="M.O.",VLOOKUP(A1811,INSUMOS_AUX!A:F,6,0),0)</f>
        <v>0</v>
      </c>
    </row>
    <row r="1812" spans="1:7" ht="21">
      <c r="A1812" s="177">
        <v>37371</v>
      </c>
      <c r="B1812" s="233" t="s">
        <v>495</v>
      </c>
      <c r="C1812" s="176" t="s">
        <v>123</v>
      </c>
      <c r="D1812" s="176" t="s">
        <v>134</v>
      </c>
      <c r="E1812" s="177">
        <v>0.6</v>
      </c>
      <c r="F1812" s="107">
        <f>IF(C1812="MAT.",VLOOKUP(A1812,INSUMOS_AUX!A:F,6,0),0)</f>
        <v>0.59</v>
      </c>
      <c r="G1812" s="106">
        <f>IF(C1812="M.O.",VLOOKUP(A1812,INSUMOS_AUX!A:F,6,0),0)</f>
        <v>0</v>
      </c>
    </row>
    <row r="1813" spans="1:7" ht="21">
      <c r="A1813" s="177">
        <v>37372</v>
      </c>
      <c r="B1813" s="233" t="s">
        <v>496</v>
      </c>
      <c r="C1813" s="176" t="s">
        <v>123</v>
      </c>
      <c r="D1813" s="176" t="s">
        <v>134</v>
      </c>
      <c r="E1813" s="177">
        <v>0.6</v>
      </c>
      <c r="F1813" s="107">
        <f>IF(C1813="MAT.",VLOOKUP(A1813,INSUMOS_AUX!A:F,6,0),0)</f>
        <v>1.43</v>
      </c>
      <c r="G1813" s="106">
        <f>IF(C1813="M.O.",VLOOKUP(A1813,INSUMOS_AUX!A:F,6,0),0)</f>
        <v>0</v>
      </c>
    </row>
    <row r="1814" spans="1:7" ht="21">
      <c r="A1814" s="177">
        <v>37373</v>
      </c>
      <c r="B1814" s="233" t="s">
        <v>497</v>
      </c>
      <c r="C1814" s="176" t="s">
        <v>123</v>
      </c>
      <c r="D1814" s="176" t="s">
        <v>134</v>
      </c>
      <c r="E1814" s="177">
        <v>0.6</v>
      </c>
      <c r="F1814" s="107">
        <f>IF(C1814="MAT.",VLOOKUP(A1814,INSUMOS_AUX!A:F,6,0),0)</f>
        <v>0.08</v>
      </c>
      <c r="G1814" s="106">
        <f>IF(C1814="M.O.",VLOOKUP(A1814,INSUMOS_AUX!A:F,6,0),0)</f>
        <v>0</v>
      </c>
    </row>
    <row r="1815" spans="1:7">
      <c r="A1815" s="177">
        <v>3777</v>
      </c>
      <c r="B1815" s="233" t="s">
        <v>149</v>
      </c>
      <c r="C1815" s="176" t="s">
        <v>123</v>
      </c>
      <c r="D1815" s="176" t="s">
        <v>53</v>
      </c>
      <c r="E1815" s="177">
        <v>0.7</v>
      </c>
      <c r="F1815" s="107">
        <f>IF(C1815="MAT.",VLOOKUP(A1815,INSUMOS_AUX!A:F,6,0),0)</f>
        <v>1.28</v>
      </c>
      <c r="G1815" s="106">
        <f>IF(C1815="M.O.",VLOOKUP(A1815,INSUMOS_AUX!A:F,6,0),0)</f>
        <v>0</v>
      </c>
    </row>
    <row r="1816" spans="1:7" ht="21">
      <c r="A1816" s="177">
        <v>43466</v>
      </c>
      <c r="B1816" s="233" t="s">
        <v>165</v>
      </c>
      <c r="C1816" s="176" t="s">
        <v>123</v>
      </c>
      <c r="D1816" s="176" t="s">
        <v>134</v>
      </c>
      <c r="E1816" s="177">
        <v>0.35</v>
      </c>
      <c r="F1816" s="107">
        <f>IF(C1816="MAT.",VLOOKUP(A1816,INSUMOS_AUX!A:F,6,0),0)</f>
        <v>2.0499999999999998</v>
      </c>
      <c r="G1816" s="106">
        <f>IF(C1816="M.O.",VLOOKUP(A1816,INSUMOS_AUX!A:F,6,0),0)</f>
        <v>0</v>
      </c>
    </row>
    <row r="1817" spans="1:7" ht="21">
      <c r="A1817" s="177">
        <v>43467</v>
      </c>
      <c r="B1817" s="233" t="s">
        <v>142</v>
      </c>
      <c r="C1817" s="176" t="s">
        <v>123</v>
      </c>
      <c r="D1817" s="176" t="s">
        <v>134</v>
      </c>
      <c r="E1817" s="177">
        <v>0.25</v>
      </c>
      <c r="F1817" s="107">
        <f>IF(C1817="MAT.",VLOOKUP(A1817,INSUMOS_AUX!A:F,6,0),0)</f>
        <v>0.61</v>
      </c>
      <c r="G1817" s="106">
        <f>IF(C1817="M.O.",VLOOKUP(A1817,INSUMOS_AUX!A:F,6,0),0)</f>
        <v>0</v>
      </c>
    </row>
    <row r="1818" spans="1:7" ht="21">
      <c r="A1818" s="177">
        <v>43490</v>
      </c>
      <c r="B1818" s="233" t="s">
        <v>166</v>
      </c>
      <c r="C1818" s="176" t="s">
        <v>123</v>
      </c>
      <c r="D1818" s="176" t="s">
        <v>134</v>
      </c>
      <c r="E1818" s="177">
        <v>0.35</v>
      </c>
      <c r="F1818" s="107">
        <f>IF(C1818="MAT.",VLOOKUP(A1818,INSUMOS_AUX!A:F,6,0),0)</f>
        <v>1.85</v>
      </c>
      <c r="G1818" s="106">
        <f>IF(C1818="M.O.",VLOOKUP(A1818,INSUMOS_AUX!A:F,6,0),0)</f>
        <v>0</v>
      </c>
    </row>
    <row r="1819" spans="1:7" ht="21">
      <c r="A1819" s="177">
        <v>43491</v>
      </c>
      <c r="B1819" s="233" t="s">
        <v>145</v>
      </c>
      <c r="C1819" s="176" t="s">
        <v>123</v>
      </c>
      <c r="D1819" s="176" t="s">
        <v>134</v>
      </c>
      <c r="E1819" s="177">
        <v>0.25</v>
      </c>
      <c r="F1819" s="107">
        <f>IF(C1819="MAT.",VLOOKUP(A1819,INSUMOS_AUX!A:F,6,0),0)</f>
        <v>1.39</v>
      </c>
      <c r="G1819" s="106">
        <f>IF(C1819="M.O.",VLOOKUP(A1819,INSUMOS_AUX!A:F,6,0),0)</f>
        <v>0</v>
      </c>
    </row>
    <row r="1820" spans="1:7">
      <c r="A1820" s="177">
        <v>4783</v>
      </c>
      <c r="B1820" s="233" t="s">
        <v>167</v>
      </c>
      <c r="C1820" s="176" t="s">
        <v>124</v>
      </c>
      <c r="D1820" s="176" t="s">
        <v>134</v>
      </c>
      <c r="E1820" s="177">
        <v>0.35516599999999998</v>
      </c>
      <c r="F1820" s="107">
        <f>IF(C1820="MAT.",VLOOKUP(A1820,INSUMOS_AUX!A:F,6,0),0)</f>
        <v>0</v>
      </c>
      <c r="G1820" s="106">
        <f>IF(C1820="M.O.",VLOOKUP(A1820,INSUMOS_AUX!A:F,6,0),0)</f>
        <v>22.48</v>
      </c>
    </row>
    <row r="1821" spans="1:7">
      <c r="A1821" s="177">
        <v>6111</v>
      </c>
      <c r="B1821" s="233" t="s">
        <v>498</v>
      </c>
      <c r="C1821" s="176" t="s">
        <v>124</v>
      </c>
      <c r="D1821" s="176" t="s">
        <v>134</v>
      </c>
      <c r="E1821" s="177">
        <v>0.25530000000000003</v>
      </c>
      <c r="F1821" s="107">
        <f>IF(C1821="MAT.",VLOOKUP(A1821,INSUMOS_AUX!A:F,6,0),0)</f>
        <v>0</v>
      </c>
      <c r="G1821" s="106">
        <f>IF(C1821="M.O.",VLOOKUP(A1821,INSUMOS_AUX!A:F,6,0),0)</f>
        <v>14.4</v>
      </c>
    </row>
    <row r="1822" spans="1:7">
      <c r="A1822" s="182"/>
      <c r="B1822" s="230"/>
      <c r="C1822" s="183"/>
      <c r="D1822" s="183"/>
      <c r="E1822" s="183"/>
      <c r="F1822" s="183"/>
      <c r="G1822" s="183"/>
    </row>
    <row r="1823" spans="1:7">
      <c r="A1823" s="178" t="s">
        <v>200</v>
      </c>
      <c r="B1823" s="231" t="s">
        <v>826</v>
      </c>
      <c r="C1823" s="184"/>
      <c r="D1823" s="184"/>
      <c r="E1823" s="184"/>
      <c r="F1823" s="184"/>
      <c r="G1823" s="184"/>
    </row>
    <row r="1824" spans="1:7">
      <c r="A1824" s="182"/>
      <c r="B1824" s="230"/>
      <c r="C1824" s="183"/>
      <c r="D1824" s="183"/>
      <c r="E1824" s="183"/>
      <c r="F1824" s="183"/>
      <c r="G1824" s="183"/>
    </row>
    <row r="1825" spans="1:7" ht="42">
      <c r="A1825" s="179" t="s">
        <v>827</v>
      </c>
      <c r="B1825" s="232" t="s">
        <v>368</v>
      </c>
      <c r="C1825" s="180" t="s">
        <v>46</v>
      </c>
      <c r="D1825" s="180" t="s">
        <v>65</v>
      </c>
      <c r="E1825" s="181">
        <v>59.12</v>
      </c>
      <c r="F1825" s="181">
        <f t="shared" ref="F1825:G1825" si="117">SUMPRODUCT($E1826:$E1846,F1826:F1846)</f>
        <v>25.015792291499999</v>
      </c>
      <c r="G1825" s="181">
        <f t="shared" si="117"/>
        <v>12.94198143192</v>
      </c>
    </row>
    <row r="1826" spans="1:7">
      <c r="A1826" s="177">
        <v>1106</v>
      </c>
      <c r="B1826" s="233" t="s">
        <v>1303</v>
      </c>
      <c r="C1826" s="176" t="s">
        <v>123</v>
      </c>
      <c r="D1826" s="176" t="s">
        <v>63</v>
      </c>
      <c r="E1826" s="177">
        <v>1.8071820000000001</v>
      </c>
      <c r="F1826" s="107">
        <f>IF(C1826="MAT.",VLOOKUP(A1826,INSUMOS_AUX!A:F,6,0),0)</f>
        <v>1.4</v>
      </c>
      <c r="G1826" s="106">
        <f>IF(C1826="M.O.",VLOOKUP(A1826,INSUMOS_AUX!A:F,6,0),0)</f>
        <v>0</v>
      </c>
    </row>
    <row r="1827" spans="1:7">
      <c r="A1827" s="177">
        <v>12869</v>
      </c>
      <c r="B1827" s="233" t="s">
        <v>1348</v>
      </c>
      <c r="C1827" s="176" t="s">
        <v>124</v>
      </c>
      <c r="D1827" s="176" t="s">
        <v>134</v>
      </c>
      <c r="E1827" s="177">
        <v>0.30851970000000001</v>
      </c>
      <c r="F1827" s="107">
        <f>IF(C1827="MAT.",VLOOKUP(A1827,INSUMOS_AUX!A:F,6,0),0)</f>
        <v>0</v>
      </c>
      <c r="G1827" s="106">
        <f>IF(C1827="M.O.",VLOOKUP(A1827,INSUMOS_AUX!A:F,6,0),0)</f>
        <v>22.21</v>
      </c>
    </row>
    <row r="1828" spans="1:7">
      <c r="A1828" s="177">
        <v>1379</v>
      </c>
      <c r="B1828" s="233" t="s">
        <v>135</v>
      </c>
      <c r="C1828" s="176" t="s">
        <v>123</v>
      </c>
      <c r="D1828" s="176" t="s">
        <v>63</v>
      </c>
      <c r="E1828" s="177">
        <v>2.0331090000000001</v>
      </c>
      <c r="F1828" s="107">
        <f>IF(C1828="MAT.",VLOOKUP(A1828,INSUMOS_AUX!A:F,6,0),0)</f>
        <v>0.72</v>
      </c>
      <c r="G1828" s="106">
        <f>IF(C1828="M.O.",VLOOKUP(A1828,INSUMOS_AUX!A:F,6,0),0)</f>
        <v>0</v>
      </c>
    </row>
    <row r="1829" spans="1:7">
      <c r="A1829" s="177">
        <v>2705</v>
      </c>
      <c r="B1829" s="233" t="s">
        <v>136</v>
      </c>
      <c r="C1829" s="176" t="s">
        <v>123</v>
      </c>
      <c r="D1829" s="176" t="s">
        <v>137</v>
      </c>
      <c r="E1829" s="177">
        <v>4.6661939999999999E-2</v>
      </c>
      <c r="F1829" s="107">
        <f>IF(C1829="MAT.",VLOOKUP(A1829,INSUMOS_AUX!A:F,6,0),0)</f>
        <v>0.92</v>
      </c>
      <c r="G1829" s="106">
        <f>IF(C1829="M.O.",VLOOKUP(A1829,INSUMOS_AUX!A:F,6,0),0)</f>
        <v>0</v>
      </c>
    </row>
    <row r="1830" spans="1:7" ht="21">
      <c r="A1830" s="177">
        <v>36487</v>
      </c>
      <c r="B1830" s="233" t="s">
        <v>1349</v>
      </c>
      <c r="C1830" s="176" t="s">
        <v>123</v>
      </c>
      <c r="D1830" s="176" t="s">
        <v>23</v>
      </c>
      <c r="E1830" s="177">
        <v>1.5600000000000001E-6</v>
      </c>
      <c r="F1830" s="107">
        <f>IF(C1830="MAT.",VLOOKUP(A1830,INSUMOS_AUX!A:F,6,0),0)</f>
        <v>6017.74</v>
      </c>
      <c r="G1830" s="106">
        <f>IF(C1830="M.O.",VLOOKUP(A1830,INSUMOS_AUX!A:F,6,0),0)</f>
        <v>0</v>
      </c>
    </row>
    <row r="1831" spans="1:7" ht="21">
      <c r="A1831" s="177">
        <v>370</v>
      </c>
      <c r="B1831" s="233" t="s">
        <v>138</v>
      </c>
      <c r="C1831" s="176" t="s">
        <v>123</v>
      </c>
      <c r="D1831" s="176" t="s">
        <v>58</v>
      </c>
      <c r="E1831" s="177">
        <v>1.3572000000000001E-2</v>
      </c>
      <c r="F1831" s="107">
        <f>IF(C1831="MAT.",VLOOKUP(A1831,INSUMOS_AUX!A:F,6,0),0)</f>
        <v>150</v>
      </c>
      <c r="G1831" s="106">
        <f>IF(C1831="M.O.",VLOOKUP(A1831,INSUMOS_AUX!A:F,6,0),0)</f>
        <v>0</v>
      </c>
    </row>
    <row r="1832" spans="1:7" ht="21">
      <c r="A1832" s="177">
        <v>37370</v>
      </c>
      <c r="B1832" s="233" t="s">
        <v>494</v>
      </c>
      <c r="C1832" s="176" t="s">
        <v>123</v>
      </c>
      <c r="D1832" s="176" t="s">
        <v>134</v>
      </c>
      <c r="E1832" s="177">
        <v>0.72709599999999996</v>
      </c>
      <c r="F1832" s="107">
        <f>IF(C1832="MAT.",VLOOKUP(A1832,INSUMOS_AUX!A:F,6,0),0)</f>
        <v>3.32</v>
      </c>
      <c r="G1832" s="106">
        <f>IF(C1832="M.O.",VLOOKUP(A1832,INSUMOS_AUX!A:F,6,0),0)</f>
        <v>0</v>
      </c>
    </row>
    <row r="1833" spans="1:7" ht="21">
      <c r="A1833" s="177">
        <v>37371</v>
      </c>
      <c r="B1833" s="233" t="s">
        <v>495</v>
      </c>
      <c r="C1833" s="176" t="s">
        <v>123</v>
      </c>
      <c r="D1833" s="176" t="s">
        <v>134</v>
      </c>
      <c r="E1833" s="177">
        <v>0.72709599999999996</v>
      </c>
      <c r="F1833" s="107">
        <f>IF(C1833="MAT.",VLOOKUP(A1833,INSUMOS_AUX!A:F,6,0),0)</f>
        <v>0.59</v>
      </c>
      <c r="G1833" s="106">
        <f>IF(C1833="M.O.",VLOOKUP(A1833,INSUMOS_AUX!A:F,6,0),0)</f>
        <v>0</v>
      </c>
    </row>
    <row r="1834" spans="1:7" ht="21">
      <c r="A1834" s="177">
        <v>37372</v>
      </c>
      <c r="B1834" s="233" t="s">
        <v>496</v>
      </c>
      <c r="C1834" s="176" t="s">
        <v>123</v>
      </c>
      <c r="D1834" s="176" t="s">
        <v>134</v>
      </c>
      <c r="E1834" s="177">
        <v>0.72709599999999996</v>
      </c>
      <c r="F1834" s="107">
        <f>IF(C1834="MAT.",VLOOKUP(A1834,INSUMOS_AUX!A:F,6,0),0)</f>
        <v>1.43</v>
      </c>
      <c r="G1834" s="106">
        <f>IF(C1834="M.O.",VLOOKUP(A1834,INSUMOS_AUX!A:F,6,0),0)</f>
        <v>0</v>
      </c>
    </row>
    <row r="1835" spans="1:7" ht="21">
      <c r="A1835" s="177">
        <v>37373</v>
      </c>
      <c r="B1835" s="233" t="s">
        <v>497</v>
      </c>
      <c r="C1835" s="176" t="s">
        <v>123</v>
      </c>
      <c r="D1835" s="176" t="s">
        <v>134</v>
      </c>
      <c r="E1835" s="177">
        <v>0.72709599999999996</v>
      </c>
      <c r="F1835" s="107">
        <f>IF(C1835="MAT.",VLOOKUP(A1835,INSUMOS_AUX!A:F,6,0),0)</f>
        <v>0.08</v>
      </c>
      <c r="G1835" s="106">
        <f>IF(C1835="M.O.",VLOOKUP(A1835,INSUMOS_AUX!A:F,6,0),0)</f>
        <v>0</v>
      </c>
    </row>
    <row r="1836" spans="1:7" ht="31.5">
      <c r="A1836" s="177">
        <v>37544</v>
      </c>
      <c r="B1836" s="233" t="s">
        <v>335</v>
      </c>
      <c r="C1836" s="176" t="s">
        <v>123</v>
      </c>
      <c r="D1836" s="176" t="s">
        <v>23</v>
      </c>
      <c r="E1836" s="177">
        <v>5.434E-6</v>
      </c>
      <c r="F1836" s="107">
        <f>IF(C1836="MAT.",VLOOKUP(A1836,INSUMOS_AUX!A:F,6,0),0)</f>
        <v>12455.95</v>
      </c>
      <c r="G1836" s="106">
        <f>IF(C1836="M.O.",VLOOKUP(A1836,INSUMOS_AUX!A:F,6,0),0)</f>
        <v>0</v>
      </c>
    </row>
    <row r="1837" spans="1:7">
      <c r="A1837" s="177">
        <v>37666</v>
      </c>
      <c r="B1837" s="233" t="s">
        <v>139</v>
      </c>
      <c r="C1837" s="176" t="s">
        <v>124</v>
      </c>
      <c r="D1837" s="176" t="s">
        <v>134</v>
      </c>
      <c r="E1837" s="177">
        <v>5.7570468E-2</v>
      </c>
      <c r="F1837" s="107">
        <f>IF(C1837="MAT.",VLOOKUP(A1837,INSUMOS_AUX!A:F,6,0),0)</f>
        <v>0</v>
      </c>
      <c r="G1837" s="106">
        <f>IF(C1837="M.O.",VLOOKUP(A1837,INSUMOS_AUX!A:F,6,0),0)</f>
        <v>13.19</v>
      </c>
    </row>
    <row r="1838" spans="1:7">
      <c r="A1838" s="177">
        <v>4253</v>
      </c>
      <c r="B1838" s="233" t="s">
        <v>1350</v>
      </c>
      <c r="C1838" s="176" t="s">
        <v>124</v>
      </c>
      <c r="D1838" s="176" t="s">
        <v>134</v>
      </c>
      <c r="E1838" s="177">
        <v>1.524555E-2</v>
      </c>
      <c r="F1838" s="107">
        <f>IF(C1838="MAT.",VLOOKUP(A1838,INSUMOS_AUX!A:F,6,0),0)</f>
        <v>0</v>
      </c>
      <c r="G1838" s="106">
        <f>IF(C1838="M.O.",VLOOKUP(A1838,INSUMOS_AUX!A:F,6,0),0)</f>
        <v>12.04</v>
      </c>
    </row>
    <row r="1839" spans="1:7" ht="21">
      <c r="A1839" s="177">
        <v>43459</v>
      </c>
      <c r="B1839" s="233" t="s">
        <v>140</v>
      </c>
      <c r="C1839" s="176" t="s">
        <v>123</v>
      </c>
      <c r="D1839" s="176" t="s">
        <v>134</v>
      </c>
      <c r="E1839" s="177">
        <v>0.30499999999999999</v>
      </c>
      <c r="F1839" s="107">
        <f>IF(C1839="MAT.",VLOOKUP(A1839,INSUMOS_AUX!A:F,6,0),0)</f>
        <v>0.44</v>
      </c>
      <c r="G1839" s="106">
        <f>IF(C1839="M.O.",VLOOKUP(A1839,INSUMOS_AUX!A:F,6,0),0)</f>
        <v>0</v>
      </c>
    </row>
    <row r="1840" spans="1:7" ht="21">
      <c r="A1840" s="177">
        <v>43464</v>
      </c>
      <c r="B1840" s="233" t="s">
        <v>141</v>
      </c>
      <c r="C1840" s="176" t="s">
        <v>123</v>
      </c>
      <c r="D1840" s="176" t="s">
        <v>134</v>
      </c>
      <c r="E1840" s="177">
        <v>7.2095999999999993E-2</v>
      </c>
      <c r="F1840" s="107">
        <f>IF(C1840="MAT.",VLOOKUP(A1840,INSUMOS_AUX!A:F,6,0),0)</f>
        <v>0.01</v>
      </c>
      <c r="G1840" s="106">
        <f>IF(C1840="M.O.",VLOOKUP(A1840,INSUMOS_AUX!A:F,6,0),0)</f>
        <v>0</v>
      </c>
    </row>
    <row r="1841" spans="1:7" ht="21">
      <c r="A1841" s="177">
        <v>43467</v>
      </c>
      <c r="B1841" s="233" t="s">
        <v>142</v>
      </c>
      <c r="C1841" s="176" t="s">
        <v>123</v>
      </c>
      <c r="D1841" s="176" t="s">
        <v>134</v>
      </c>
      <c r="E1841" s="177">
        <v>0.35</v>
      </c>
      <c r="F1841" s="107">
        <f>IF(C1841="MAT.",VLOOKUP(A1841,INSUMOS_AUX!A:F,6,0),0)</f>
        <v>0.61</v>
      </c>
      <c r="G1841" s="106">
        <f>IF(C1841="M.O.",VLOOKUP(A1841,INSUMOS_AUX!A:F,6,0),0)</f>
        <v>0</v>
      </c>
    </row>
    <row r="1842" spans="1:7" ht="21">
      <c r="A1842" s="177">
        <v>43483</v>
      </c>
      <c r="B1842" s="233" t="s">
        <v>143</v>
      </c>
      <c r="C1842" s="176" t="s">
        <v>123</v>
      </c>
      <c r="D1842" s="176" t="s">
        <v>134</v>
      </c>
      <c r="E1842" s="177">
        <v>0.30499999999999999</v>
      </c>
      <c r="F1842" s="107">
        <f>IF(C1842="MAT.",VLOOKUP(A1842,INSUMOS_AUX!A:F,6,0),0)</f>
        <v>1.43</v>
      </c>
      <c r="G1842" s="106">
        <f>IF(C1842="M.O.",VLOOKUP(A1842,INSUMOS_AUX!A:F,6,0),0)</f>
        <v>0</v>
      </c>
    </row>
    <row r="1843" spans="1:7" ht="21">
      <c r="A1843" s="177">
        <v>43488</v>
      </c>
      <c r="B1843" s="233" t="s">
        <v>144</v>
      </c>
      <c r="C1843" s="176" t="s">
        <v>123</v>
      </c>
      <c r="D1843" s="176" t="s">
        <v>134</v>
      </c>
      <c r="E1843" s="177">
        <v>7.2095999999999993E-2</v>
      </c>
      <c r="F1843" s="107">
        <f>IF(C1843="MAT.",VLOOKUP(A1843,INSUMOS_AUX!A:F,6,0),0)</f>
        <v>0.89</v>
      </c>
      <c r="G1843" s="106">
        <f>IF(C1843="M.O.",VLOOKUP(A1843,INSUMOS_AUX!A:F,6,0),0)</f>
        <v>0</v>
      </c>
    </row>
    <row r="1844" spans="1:7" ht="21">
      <c r="A1844" s="177">
        <v>43491</v>
      </c>
      <c r="B1844" s="233" t="s">
        <v>145</v>
      </c>
      <c r="C1844" s="176" t="s">
        <v>123</v>
      </c>
      <c r="D1844" s="176" t="s">
        <v>134</v>
      </c>
      <c r="E1844" s="177">
        <v>0.35</v>
      </c>
      <c r="F1844" s="107">
        <f>IF(C1844="MAT.",VLOOKUP(A1844,INSUMOS_AUX!A:F,6,0),0)</f>
        <v>1.39</v>
      </c>
      <c r="G1844" s="106">
        <f>IF(C1844="M.O.",VLOOKUP(A1844,INSUMOS_AUX!A:F,6,0),0)</f>
        <v>0</v>
      </c>
    </row>
    <row r="1845" spans="1:7">
      <c r="A1845" s="177">
        <v>6111</v>
      </c>
      <c r="B1845" s="233" t="s">
        <v>498</v>
      </c>
      <c r="C1845" s="176" t="s">
        <v>124</v>
      </c>
      <c r="D1845" s="176" t="s">
        <v>134</v>
      </c>
      <c r="E1845" s="177">
        <v>0.35742000000000002</v>
      </c>
      <c r="F1845" s="107">
        <f>IF(C1845="MAT.",VLOOKUP(A1845,INSUMOS_AUX!A:F,6,0),0)</f>
        <v>0</v>
      </c>
      <c r="G1845" s="106">
        <f>IF(C1845="M.O.",VLOOKUP(A1845,INSUMOS_AUX!A:F,6,0),0)</f>
        <v>14.4</v>
      </c>
    </row>
    <row r="1846" spans="1:7" ht="21">
      <c r="A1846" s="177">
        <v>7181</v>
      </c>
      <c r="B1846" s="233" t="s">
        <v>1351</v>
      </c>
      <c r="C1846" s="176" t="s">
        <v>123</v>
      </c>
      <c r="D1846" s="176" t="s">
        <v>23</v>
      </c>
      <c r="E1846" s="177">
        <v>3</v>
      </c>
      <c r="F1846" s="107">
        <f>IF(C1846="MAT.",VLOOKUP(A1846,INSUMOS_AUX!A:F,6,0),0)</f>
        <v>4.53</v>
      </c>
      <c r="G1846" s="106">
        <f>IF(C1846="M.O.",VLOOKUP(A1846,INSUMOS_AUX!A:F,6,0),0)</f>
        <v>0</v>
      </c>
    </row>
    <row r="1847" spans="1:7">
      <c r="A1847" s="182"/>
      <c r="B1847" s="230"/>
      <c r="C1847" s="183"/>
      <c r="D1847" s="183"/>
      <c r="E1847" s="183"/>
      <c r="F1847" s="183"/>
      <c r="G1847" s="183"/>
    </row>
    <row r="1848" spans="1:7" ht="21">
      <c r="A1848" s="179" t="s">
        <v>828</v>
      </c>
      <c r="B1848" s="232" t="s">
        <v>366</v>
      </c>
      <c r="C1848" s="180" t="s">
        <v>46</v>
      </c>
      <c r="D1848" s="180" t="s">
        <v>53</v>
      </c>
      <c r="E1848" s="181">
        <v>446.87</v>
      </c>
      <c r="F1848" s="181">
        <f t="shared" ref="F1848:G1848" si="118">SUMPRODUCT($E1849:$E1865,F1849:F1865)</f>
        <v>14.67469227446</v>
      </c>
      <c r="G1848" s="181">
        <f t="shared" si="118"/>
        <v>6.8207761706400003</v>
      </c>
    </row>
    <row r="1849" spans="1:7">
      <c r="A1849" s="177">
        <v>12869</v>
      </c>
      <c r="B1849" s="233" t="s">
        <v>1348</v>
      </c>
      <c r="C1849" s="176" t="s">
        <v>124</v>
      </c>
      <c r="D1849" s="176" t="s">
        <v>134</v>
      </c>
      <c r="E1849" s="177">
        <v>0.18511182000000001</v>
      </c>
      <c r="F1849" s="107">
        <f>IF(C1849="MAT.",VLOOKUP(A1849,INSUMOS_AUX!A:F,6,0),0)</f>
        <v>0</v>
      </c>
      <c r="G1849" s="106">
        <f>IF(C1849="M.O.",VLOOKUP(A1849,INSUMOS_AUX!A:F,6,0),0)</f>
        <v>22.21</v>
      </c>
    </row>
    <row r="1850" spans="1:7">
      <c r="A1850" s="177">
        <v>2705</v>
      </c>
      <c r="B1850" s="233" t="s">
        <v>136</v>
      </c>
      <c r="C1850" s="176" t="s">
        <v>123</v>
      </c>
      <c r="D1850" s="176" t="s">
        <v>137</v>
      </c>
      <c r="E1850" s="177">
        <v>7.7999999999999999E-5</v>
      </c>
      <c r="F1850" s="107">
        <f>IF(C1850="MAT.",VLOOKUP(A1850,INSUMOS_AUX!A:F,6,0),0)</f>
        <v>0.92</v>
      </c>
      <c r="G1850" s="106">
        <f>IF(C1850="M.O.",VLOOKUP(A1850,INSUMOS_AUX!A:F,6,0),0)</f>
        <v>0</v>
      </c>
    </row>
    <row r="1851" spans="1:7" ht="21">
      <c r="A1851" s="177">
        <v>36487</v>
      </c>
      <c r="B1851" s="233" t="s">
        <v>1349</v>
      </c>
      <c r="C1851" s="176" t="s">
        <v>123</v>
      </c>
      <c r="D1851" s="176" t="s">
        <v>23</v>
      </c>
      <c r="E1851" s="177">
        <v>2.9000000000000002E-8</v>
      </c>
      <c r="F1851" s="107">
        <f>IF(C1851="MAT.",VLOOKUP(A1851,INSUMOS_AUX!A:F,6,0),0)</f>
        <v>6017.74</v>
      </c>
      <c r="G1851" s="106">
        <f>IF(C1851="M.O.",VLOOKUP(A1851,INSUMOS_AUX!A:F,6,0),0)</f>
        <v>0</v>
      </c>
    </row>
    <row r="1852" spans="1:7" ht="21">
      <c r="A1852" s="177">
        <v>37370</v>
      </c>
      <c r="B1852" s="233" t="s">
        <v>494</v>
      </c>
      <c r="C1852" s="176" t="s">
        <v>123</v>
      </c>
      <c r="D1852" s="176" t="s">
        <v>134</v>
      </c>
      <c r="E1852" s="177">
        <v>0.36730000000000002</v>
      </c>
      <c r="F1852" s="107">
        <f>IF(C1852="MAT.",VLOOKUP(A1852,INSUMOS_AUX!A:F,6,0),0)</f>
        <v>3.32</v>
      </c>
      <c r="G1852" s="106">
        <f>IF(C1852="M.O.",VLOOKUP(A1852,INSUMOS_AUX!A:F,6,0),0)</f>
        <v>0</v>
      </c>
    </row>
    <row r="1853" spans="1:7" ht="21">
      <c r="A1853" s="177">
        <v>37371</v>
      </c>
      <c r="B1853" s="233" t="s">
        <v>495</v>
      </c>
      <c r="C1853" s="176" t="s">
        <v>123</v>
      </c>
      <c r="D1853" s="176" t="s">
        <v>134</v>
      </c>
      <c r="E1853" s="177">
        <v>0.36730000000000002</v>
      </c>
      <c r="F1853" s="107">
        <f>IF(C1853="MAT.",VLOOKUP(A1853,INSUMOS_AUX!A:F,6,0),0)</f>
        <v>0.59</v>
      </c>
      <c r="G1853" s="106">
        <f>IF(C1853="M.O.",VLOOKUP(A1853,INSUMOS_AUX!A:F,6,0),0)</f>
        <v>0</v>
      </c>
    </row>
    <row r="1854" spans="1:7" ht="21">
      <c r="A1854" s="177">
        <v>37372</v>
      </c>
      <c r="B1854" s="233" t="s">
        <v>496</v>
      </c>
      <c r="C1854" s="176" t="s">
        <v>123</v>
      </c>
      <c r="D1854" s="176" t="s">
        <v>134</v>
      </c>
      <c r="E1854" s="177">
        <v>0.36730000000000002</v>
      </c>
      <c r="F1854" s="107">
        <f>IF(C1854="MAT.",VLOOKUP(A1854,INSUMOS_AUX!A:F,6,0),0)</f>
        <v>1.43</v>
      </c>
      <c r="G1854" s="106">
        <f>IF(C1854="M.O.",VLOOKUP(A1854,INSUMOS_AUX!A:F,6,0),0)</f>
        <v>0</v>
      </c>
    </row>
    <row r="1855" spans="1:7" ht="21">
      <c r="A1855" s="177">
        <v>37373</v>
      </c>
      <c r="B1855" s="233" t="s">
        <v>497</v>
      </c>
      <c r="C1855" s="176" t="s">
        <v>123</v>
      </c>
      <c r="D1855" s="176" t="s">
        <v>134</v>
      </c>
      <c r="E1855" s="177">
        <v>0.36730000000000002</v>
      </c>
      <c r="F1855" s="107">
        <f>IF(C1855="MAT.",VLOOKUP(A1855,INSUMOS_AUX!A:F,6,0),0)</f>
        <v>0.08</v>
      </c>
      <c r="G1855" s="106">
        <f>IF(C1855="M.O.",VLOOKUP(A1855,INSUMOS_AUX!A:F,6,0),0)</f>
        <v>0</v>
      </c>
    </row>
    <row r="1856" spans="1:7" ht="21">
      <c r="A1856" s="177">
        <v>42528</v>
      </c>
      <c r="B1856" s="233" t="s">
        <v>1352</v>
      </c>
      <c r="C1856" s="176" t="s">
        <v>123</v>
      </c>
      <c r="D1856" s="176" t="s">
        <v>53</v>
      </c>
      <c r="E1856" s="177">
        <v>1.18</v>
      </c>
      <c r="F1856" s="107">
        <f>IF(C1856="MAT.",VLOOKUP(A1856,INSUMOS_AUX!A:F,6,0),0)</f>
        <v>9.14</v>
      </c>
      <c r="G1856" s="106">
        <f>IF(C1856="M.O.",VLOOKUP(A1856,INSUMOS_AUX!A:F,6,0),0)</f>
        <v>0</v>
      </c>
    </row>
    <row r="1857" spans="1:7" ht="21">
      <c r="A1857" s="177">
        <v>42529</v>
      </c>
      <c r="B1857" s="233" t="s">
        <v>1353</v>
      </c>
      <c r="C1857" s="176" t="s">
        <v>123</v>
      </c>
      <c r="D1857" s="176" t="s">
        <v>65</v>
      </c>
      <c r="E1857" s="177">
        <v>0.88</v>
      </c>
      <c r="F1857" s="107">
        <f>IF(C1857="MAT.",VLOOKUP(A1857,INSUMOS_AUX!A:F,6,0),0)</f>
        <v>1.35</v>
      </c>
      <c r="G1857" s="106">
        <f>IF(C1857="M.O.",VLOOKUP(A1857,INSUMOS_AUX!A:F,6,0),0)</f>
        <v>0</v>
      </c>
    </row>
    <row r="1858" spans="1:7">
      <c r="A1858" s="177">
        <v>4253</v>
      </c>
      <c r="B1858" s="233" t="s">
        <v>1350</v>
      </c>
      <c r="C1858" s="176" t="s">
        <v>124</v>
      </c>
      <c r="D1858" s="176" t="s">
        <v>134</v>
      </c>
      <c r="E1858" s="177">
        <v>3.0491099999999999E-4</v>
      </c>
      <c r="F1858" s="107">
        <f>IF(C1858="MAT.",VLOOKUP(A1858,INSUMOS_AUX!A:F,6,0),0)</f>
        <v>0</v>
      </c>
      <c r="G1858" s="106">
        <f>IF(C1858="M.O.",VLOOKUP(A1858,INSUMOS_AUX!A:F,6,0),0)</f>
        <v>12.04</v>
      </c>
    </row>
    <row r="1859" spans="1:7" ht="21">
      <c r="A1859" s="177">
        <v>43459</v>
      </c>
      <c r="B1859" s="233" t="s">
        <v>140</v>
      </c>
      <c r="C1859" s="176" t="s">
        <v>123</v>
      </c>
      <c r="D1859" s="176" t="s">
        <v>134</v>
      </c>
      <c r="E1859" s="177">
        <v>0.183</v>
      </c>
      <c r="F1859" s="107">
        <f>IF(C1859="MAT.",VLOOKUP(A1859,INSUMOS_AUX!A:F,6,0),0)</f>
        <v>0.44</v>
      </c>
      <c r="G1859" s="106">
        <f>IF(C1859="M.O.",VLOOKUP(A1859,INSUMOS_AUX!A:F,6,0),0)</f>
        <v>0</v>
      </c>
    </row>
    <row r="1860" spans="1:7" ht="21">
      <c r="A1860" s="177">
        <v>43464</v>
      </c>
      <c r="B1860" s="233" t="s">
        <v>141</v>
      </c>
      <c r="C1860" s="176" t="s">
        <v>123</v>
      </c>
      <c r="D1860" s="176" t="s">
        <v>134</v>
      </c>
      <c r="E1860" s="177">
        <v>2.9999999999999997E-4</v>
      </c>
      <c r="F1860" s="107">
        <f>IF(C1860="MAT.",VLOOKUP(A1860,INSUMOS_AUX!A:F,6,0),0)</f>
        <v>0.01</v>
      </c>
      <c r="G1860" s="106">
        <f>IF(C1860="M.O.",VLOOKUP(A1860,INSUMOS_AUX!A:F,6,0),0)</f>
        <v>0</v>
      </c>
    </row>
    <row r="1861" spans="1:7" ht="21">
      <c r="A1861" s="177">
        <v>43467</v>
      </c>
      <c r="B1861" s="233" t="s">
        <v>142</v>
      </c>
      <c r="C1861" s="176" t="s">
        <v>123</v>
      </c>
      <c r="D1861" s="176" t="s">
        <v>134</v>
      </c>
      <c r="E1861" s="177">
        <v>0.184</v>
      </c>
      <c r="F1861" s="107">
        <f>IF(C1861="MAT.",VLOOKUP(A1861,INSUMOS_AUX!A:F,6,0),0)</f>
        <v>0.61</v>
      </c>
      <c r="G1861" s="106">
        <f>IF(C1861="M.O.",VLOOKUP(A1861,INSUMOS_AUX!A:F,6,0),0)</f>
        <v>0</v>
      </c>
    </row>
    <row r="1862" spans="1:7" ht="21">
      <c r="A1862" s="177">
        <v>43483</v>
      </c>
      <c r="B1862" s="233" t="s">
        <v>143</v>
      </c>
      <c r="C1862" s="176" t="s">
        <v>123</v>
      </c>
      <c r="D1862" s="176" t="s">
        <v>134</v>
      </c>
      <c r="E1862" s="177">
        <v>0.183</v>
      </c>
      <c r="F1862" s="107">
        <f>IF(C1862="MAT.",VLOOKUP(A1862,INSUMOS_AUX!A:F,6,0),0)</f>
        <v>1.43</v>
      </c>
      <c r="G1862" s="106">
        <f>IF(C1862="M.O.",VLOOKUP(A1862,INSUMOS_AUX!A:F,6,0),0)</f>
        <v>0</v>
      </c>
    </row>
    <row r="1863" spans="1:7" ht="21">
      <c r="A1863" s="177">
        <v>43488</v>
      </c>
      <c r="B1863" s="233" t="s">
        <v>144</v>
      </c>
      <c r="C1863" s="176" t="s">
        <v>123</v>
      </c>
      <c r="D1863" s="176" t="s">
        <v>134</v>
      </c>
      <c r="E1863" s="177">
        <v>2.9999999999999997E-4</v>
      </c>
      <c r="F1863" s="107">
        <f>IF(C1863="MAT.",VLOOKUP(A1863,INSUMOS_AUX!A:F,6,0),0)</f>
        <v>0.89</v>
      </c>
      <c r="G1863" s="106">
        <f>IF(C1863="M.O.",VLOOKUP(A1863,INSUMOS_AUX!A:F,6,0),0)</f>
        <v>0</v>
      </c>
    </row>
    <row r="1864" spans="1:7" ht="21">
      <c r="A1864" s="177">
        <v>43491</v>
      </c>
      <c r="B1864" s="233" t="s">
        <v>145</v>
      </c>
      <c r="C1864" s="176" t="s">
        <v>123</v>
      </c>
      <c r="D1864" s="176" t="s">
        <v>134</v>
      </c>
      <c r="E1864" s="177">
        <v>0.184</v>
      </c>
      <c r="F1864" s="107">
        <f>IF(C1864="MAT.",VLOOKUP(A1864,INSUMOS_AUX!A:F,6,0),0)</f>
        <v>1.39</v>
      </c>
      <c r="G1864" s="106">
        <f>IF(C1864="M.O.",VLOOKUP(A1864,INSUMOS_AUX!A:F,6,0),0)</f>
        <v>0</v>
      </c>
    </row>
    <row r="1865" spans="1:7">
      <c r="A1865" s="177">
        <v>6111</v>
      </c>
      <c r="B1865" s="233" t="s">
        <v>498</v>
      </c>
      <c r="C1865" s="176" t="s">
        <v>124</v>
      </c>
      <c r="D1865" s="176" t="s">
        <v>134</v>
      </c>
      <c r="E1865" s="177">
        <v>0.18790080000000001</v>
      </c>
      <c r="F1865" s="107">
        <f>IF(C1865="MAT.",VLOOKUP(A1865,INSUMOS_AUX!A:F,6,0),0)</f>
        <v>0</v>
      </c>
      <c r="G1865" s="106">
        <f>IF(C1865="M.O.",VLOOKUP(A1865,INSUMOS_AUX!A:F,6,0),0)</f>
        <v>14.4</v>
      </c>
    </row>
    <row r="1866" spans="1:7">
      <c r="A1866" s="182"/>
      <c r="B1866" s="230"/>
      <c r="C1866" s="183"/>
      <c r="D1866" s="183"/>
      <c r="E1866" s="183"/>
      <c r="F1866" s="183"/>
      <c r="G1866" s="183"/>
    </row>
    <row r="1867" spans="1:7" ht="21">
      <c r="A1867" s="179" t="s">
        <v>829</v>
      </c>
      <c r="B1867" s="232" t="s">
        <v>367</v>
      </c>
      <c r="C1867" s="180" t="s">
        <v>46</v>
      </c>
      <c r="D1867" s="180" t="s">
        <v>53</v>
      </c>
      <c r="E1867" s="181">
        <v>446.87</v>
      </c>
      <c r="F1867" s="181">
        <f t="shared" ref="F1867:G1867" si="119">SUMPRODUCT($E1868:$E1883,F1868:F1883)</f>
        <v>54.485934460199999</v>
      </c>
      <c r="G1867" s="181">
        <f t="shared" si="119"/>
        <v>14.454545961840001</v>
      </c>
    </row>
    <row r="1868" spans="1:7">
      <c r="A1868" s="177">
        <v>12869</v>
      </c>
      <c r="B1868" s="233" t="s">
        <v>1348</v>
      </c>
      <c r="C1868" s="176" t="s">
        <v>124</v>
      </c>
      <c r="D1868" s="176" t="s">
        <v>134</v>
      </c>
      <c r="E1868" s="177">
        <v>0.25693115999999999</v>
      </c>
      <c r="F1868" s="107">
        <f>IF(C1868="MAT.",VLOOKUP(A1868,INSUMOS_AUX!A:F,6,0),0)</f>
        <v>0</v>
      </c>
      <c r="G1868" s="106">
        <f>IF(C1868="M.O.",VLOOKUP(A1868,INSUMOS_AUX!A:F,6,0),0)</f>
        <v>22.21</v>
      </c>
    </row>
    <row r="1869" spans="1:7">
      <c r="A1869" s="177">
        <v>2705</v>
      </c>
      <c r="B1869" s="233" t="s">
        <v>136</v>
      </c>
      <c r="C1869" s="176" t="s">
        <v>123</v>
      </c>
      <c r="D1869" s="176" t="s">
        <v>137</v>
      </c>
      <c r="E1869" s="177">
        <v>2.9016E-2</v>
      </c>
      <c r="F1869" s="107">
        <f>IF(C1869="MAT.",VLOOKUP(A1869,INSUMOS_AUX!A:F,6,0),0)</f>
        <v>0.92</v>
      </c>
      <c r="G1869" s="106">
        <f>IF(C1869="M.O.",VLOOKUP(A1869,INSUMOS_AUX!A:F,6,0),0)</f>
        <v>0</v>
      </c>
    </row>
    <row r="1870" spans="1:7" ht="21">
      <c r="A1870" s="177">
        <v>36487</v>
      </c>
      <c r="B1870" s="233" t="s">
        <v>1349</v>
      </c>
      <c r="C1870" s="176" t="s">
        <v>123</v>
      </c>
      <c r="D1870" s="176" t="s">
        <v>23</v>
      </c>
      <c r="E1870" s="177">
        <v>9.2299999999999997E-6</v>
      </c>
      <c r="F1870" s="107">
        <f>IF(C1870="MAT.",VLOOKUP(A1870,INSUMOS_AUX!A:F,6,0),0)</f>
        <v>6017.74</v>
      </c>
      <c r="G1870" s="106">
        <f>IF(C1870="M.O.",VLOOKUP(A1870,INSUMOS_AUX!A:F,6,0),0)</f>
        <v>0</v>
      </c>
    </row>
    <row r="1871" spans="1:7" ht="21">
      <c r="A1871" s="177">
        <v>37370</v>
      </c>
      <c r="B1871" s="233" t="s">
        <v>494</v>
      </c>
      <c r="C1871" s="176" t="s">
        <v>123</v>
      </c>
      <c r="D1871" s="176" t="s">
        <v>134</v>
      </c>
      <c r="E1871" s="177">
        <v>0.86380000000000001</v>
      </c>
      <c r="F1871" s="107">
        <f>IF(C1871="MAT.",VLOOKUP(A1871,INSUMOS_AUX!A:F,6,0),0)</f>
        <v>3.32</v>
      </c>
      <c r="G1871" s="106">
        <f>IF(C1871="M.O.",VLOOKUP(A1871,INSUMOS_AUX!A:F,6,0),0)</f>
        <v>0</v>
      </c>
    </row>
    <row r="1872" spans="1:7" ht="21">
      <c r="A1872" s="177">
        <v>37371</v>
      </c>
      <c r="B1872" s="233" t="s">
        <v>495</v>
      </c>
      <c r="C1872" s="176" t="s">
        <v>123</v>
      </c>
      <c r="D1872" s="176" t="s">
        <v>134</v>
      </c>
      <c r="E1872" s="177">
        <v>0.86380000000000001</v>
      </c>
      <c r="F1872" s="107">
        <f>IF(C1872="MAT.",VLOOKUP(A1872,INSUMOS_AUX!A:F,6,0),0)</f>
        <v>0.59</v>
      </c>
      <c r="G1872" s="106">
        <f>IF(C1872="M.O.",VLOOKUP(A1872,INSUMOS_AUX!A:F,6,0),0)</f>
        <v>0</v>
      </c>
    </row>
    <row r="1873" spans="1:7" ht="21">
      <c r="A1873" s="177">
        <v>37372</v>
      </c>
      <c r="B1873" s="233" t="s">
        <v>496</v>
      </c>
      <c r="C1873" s="176" t="s">
        <v>123</v>
      </c>
      <c r="D1873" s="176" t="s">
        <v>134</v>
      </c>
      <c r="E1873" s="177">
        <v>0.86380000000000001</v>
      </c>
      <c r="F1873" s="107">
        <f>IF(C1873="MAT.",VLOOKUP(A1873,INSUMOS_AUX!A:F,6,0),0)</f>
        <v>1.43</v>
      </c>
      <c r="G1873" s="106">
        <f>IF(C1873="M.O.",VLOOKUP(A1873,INSUMOS_AUX!A:F,6,0),0)</f>
        <v>0</v>
      </c>
    </row>
    <row r="1874" spans="1:7" ht="21">
      <c r="A1874" s="177">
        <v>37373</v>
      </c>
      <c r="B1874" s="233" t="s">
        <v>497</v>
      </c>
      <c r="C1874" s="176" t="s">
        <v>123</v>
      </c>
      <c r="D1874" s="176" t="s">
        <v>134</v>
      </c>
      <c r="E1874" s="177">
        <v>0.86380000000000001</v>
      </c>
      <c r="F1874" s="107">
        <f>IF(C1874="MAT.",VLOOKUP(A1874,INSUMOS_AUX!A:F,6,0),0)</f>
        <v>0.08</v>
      </c>
      <c r="G1874" s="106">
        <f>IF(C1874="M.O.",VLOOKUP(A1874,INSUMOS_AUX!A:F,6,0),0)</f>
        <v>0</v>
      </c>
    </row>
    <row r="1875" spans="1:7">
      <c r="A1875" s="177">
        <v>4253</v>
      </c>
      <c r="B1875" s="233" t="s">
        <v>1350</v>
      </c>
      <c r="C1875" s="176" t="s">
        <v>124</v>
      </c>
      <c r="D1875" s="176" t="s">
        <v>134</v>
      </c>
      <c r="E1875" s="177">
        <v>9.0253656000000002E-2</v>
      </c>
      <c r="F1875" s="107">
        <f>IF(C1875="MAT.",VLOOKUP(A1875,INSUMOS_AUX!A:F,6,0),0)</f>
        <v>0</v>
      </c>
      <c r="G1875" s="106">
        <f>IF(C1875="M.O.",VLOOKUP(A1875,INSUMOS_AUX!A:F,6,0),0)</f>
        <v>12.04</v>
      </c>
    </row>
    <row r="1876" spans="1:7" ht="21">
      <c r="A1876" s="177">
        <v>43459</v>
      </c>
      <c r="B1876" s="233" t="s">
        <v>140</v>
      </c>
      <c r="C1876" s="176" t="s">
        <v>123</v>
      </c>
      <c r="D1876" s="176" t="s">
        <v>134</v>
      </c>
      <c r="E1876" s="177">
        <v>0.254</v>
      </c>
      <c r="F1876" s="107">
        <f>IF(C1876="MAT.",VLOOKUP(A1876,INSUMOS_AUX!A:F,6,0),0)</f>
        <v>0.44</v>
      </c>
      <c r="G1876" s="106">
        <f>IF(C1876="M.O.",VLOOKUP(A1876,INSUMOS_AUX!A:F,6,0),0)</f>
        <v>0</v>
      </c>
    </row>
    <row r="1877" spans="1:7" ht="21">
      <c r="A1877" s="177">
        <v>43464</v>
      </c>
      <c r="B1877" s="233" t="s">
        <v>141</v>
      </c>
      <c r="C1877" s="176" t="s">
        <v>123</v>
      </c>
      <c r="D1877" s="176" t="s">
        <v>134</v>
      </c>
      <c r="E1877" s="177">
        <v>8.8800000000000004E-2</v>
      </c>
      <c r="F1877" s="107">
        <f>IF(C1877="MAT.",VLOOKUP(A1877,INSUMOS_AUX!A:F,6,0),0)</f>
        <v>0.01</v>
      </c>
      <c r="G1877" s="106">
        <f>IF(C1877="M.O.",VLOOKUP(A1877,INSUMOS_AUX!A:F,6,0),0)</f>
        <v>0</v>
      </c>
    </row>
    <row r="1878" spans="1:7" ht="21">
      <c r="A1878" s="177">
        <v>43467</v>
      </c>
      <c r="B1878" s="233" t="s">
        <v>142</v>
      </c>
      <c r="C1878" s="176" t="s">
        <v>123</v>
      </c>
      <c r="D1878" s="176" t="s">
        <v>134</v>
      </c>
      <c r="E1878" s="177">
        <v>0.52100000000000002</v>
      </c>
      <c r="F1878" s="107">
        <f>IF(C1878="MAT.",VLOOKUP(A1878,INSUMOS_AUX!A:F,6,0),0)</f>
        <v>0.61</v>
      </c>
      <c r="G1878" s="106">
        <f>IF(C1878="M.O.",VLOOKUP(A1878,INSUMOS_AUX!A:F,6,0),0)</f>
        <v>0</v>
      </c>
    </row>
    <row r="1879" spans="1:7" ht="21">
      <c r="A1879" s="177">
        <v>43483</v>
      </c>
      <c r="B1879" s="233" t="s">
        <v>143</v>
      </c>
      <c r="C1879" s="176" t="s">
        <v>123</v>
      </c>
      <c r="D1879" s="176" t="s">
        <v>134</v>
      </c>
      <c r="E1879" s="177">
        <v>0.254</v>
      </c>
      <c r="F1879" s="107">
        <f>IF(C1879="MAT.",VLOOKUP(A1879,INSUMOS_AUX!A:F,6,0),0)</f>
        <v>1.43</v>
      </c>
      <c r="G1879" s="106">
        <f>IF(C1879="M.O.",VLOOKUP(A1879,INSUMOS_AUX!A:F,6,0),0)</f>
        <v>0</v>
      </c>
    </row>
    <row r="1880" spans="1:7" ht="21">
      <c r="A1880" s="177">
        <v>43488</v>
      </c>
      <c r="B1880" s="233" t="s">
        <v>144</v>
      </c>
      <c r="C1880" s="176" t="s">
        <v>123</v>
      </c>
      <c r="D1880" s="176" t="s">
        <v>134</v>
      </c>
      <c r="E1880" s="177">
        <v>8.8800000000000004E-2</v>
      </c>
      <c r="F1880" s="107">
        <f>IF(C1880="MAT.",VLOOKUP(A1880,INSUMOS_AUX!A:F,6,0),0)</f>
        <v>0.89</v>
      </c>
      <c r="G1880" s="106">
        <f>IF(C1880="M.O.",VLOOKUP(A1880,INSUMOS_AUX!A:F,6,0),0)</f>
        <v>0</v>
      </c>
    </row>
    <row r="1881" spans="1:7" ht="21">
      <c r="A1881" s="177">
        <v>43491</v>
      </c>
      <c r="B1881" s="233" t="s">
        <v>145</v>
      </c>
      <c r="C1881" s="176" t="s">
        <v>123</v>
      </c>
      <c r="D1881" s="176" t="s">
        <v>134</v>
      </c>
      <c r="E1881" s="177">
        <v>0.52100000000000002</v>
      </c>
      <c r="F1881" s="107">
        <f>IF(C1881="MAT.",VLOOKUP(A1881,INSUMOS_AUX!A:F,6,0),0)</f>
        <v>1.39</v>
      </c>
      <c r="G1881" s="106">
        <f>IF(C1881="M.O.",VLOOKUP(A1881,INSUMOS_AUX!A:F,6,0),0)</f>
        <v>0</v>
      </c>
    </row>
    <row r="1882" spans="1:7">
      <c r="A1882" s="177">
        <v>6111</v>
      </c>
      <c r="B1882" s="233" t="s">
        <v>498</v>
      </c>
      <c r="C1882" s="176" t="s">
        <v>124</v>
      </c>
      <c r="D1882" s="176" t="s">
        <v>134</v>
      </c>
      <c r="E1882" s="177">
        <v>0.5320452</v>
      </c>
      <c r="F1882" s="107">
        <f>IF(C1882="MAT.",VLOOKUP(A1882,INSUMOS_AUX!A:F,6,0),0)</f>
        <v>0</v>
      </c>
      <c r="G1882" s="106">
        <f>IF(C1882="M.O.",VLOOKUP(A1882,INSUMOS_AUX!A:F,6,0),0)</f>
        <v>14.4</v>
      </c>
    </row>
    <row r="1883" spans="1:7" ht="31.5">
      <c r="A1883" s="177">
        <v>7173</v>
      </c>
      <c r="B1883" s="233" t="s">
        <v>1354</v>
      </c>
      <c r="C1883" s="176" t="s">
        <v>123</v>
      </c>
      <c r="D1883" s="176" t="s">
        <v>1355</v>
      </c>
      <c r="E1883" s="177">
        <v>2.75E-2</v>
      </c>
      <c r="F1883" s="107">
        <f>IF(C1883="MAT.",VLOOKUP(A1883,INSUMOS_AUX!A:F,6,0),0)</f>
        <v>1750</v>
      </c>
      <c r="G1883" s="106">
        <f>IF(C1883="M.O.",VLOOKUP(A1883,INSUMOS_AUX!A:F,6,0),0)</f>
        <v>0</v>
      </c>
    </row>
    <row r="1884" spans="1:7">
      <c r="A1884" s="182"/>
      <c r="B1884" s="230"/>
      <c r="C1884" s="183"/>
      <c r="D1884" s="183"/>
      <c r="E1884" s="183"/>
      <c r="F1884" s="183"/>
      <c r="G1884" s="183"/>
    </row>
    <row r="1885" spans="1:7" ht="21">
      <c r="A1885" s="179" t="s">
        <v>830</v>
      </c>
      <c r="B1885" s="232" t="s">
        <v>831</v>
      </c>
      <c r="C1885" s="180" t="s">
        <v>46</v>
      </c>
      <c r="D1885" s="180" t="s">
        <v>53</v>
      </c>
      <c r="E1885" s="181">
        <v>160.07</v>
      </c>
      <c r="F1885" s="181">
        <f t="shared" ref="F1885:G1885" si="120">SUMPRODUCT($E1886:$E1902,F1886:F1902)</f>
        <v>56.934952259200003</v>
      </c>
      <c r="G1885" s="181">
        <f t="shared" si="120"/>
        <v>22.040414449200004</v>
      </c>
    </row>
    <row r="1886" spans="1:7">
      <c r="A1886" s="177">
        <v>1213</v>
      </c>
      <c r="B1886" s="233" t="s">
        <v>133</v>
      </c>
      <c r="C1886" s="176" t="s">
        <v>124</v>
      </c>
      <c r="D1886" s="176" t="s">
        <v>134</v>
      </c>
      <c r="E1886" s="177">
        <v>0.54036466800000005</v>
      </c>
      <c r="F1886" s="107">
        <f>IF(C1886="MAT.",VLOOKUP(A1886,INSUMOS_AUX!A:F,6,0),0)</f>
        <v>0</v>
      </c>
      <c r="G1886" s="106">
        <f>IF(C1886="M.O.",VLOOKUP(A1886,INSUMOS_AUX!A:F,6,0),0)</f>
        <v>22.48</v>
      </c>
    </row>
    <row r="1887" spans="1:7">
      <c r="A1887" s="177">
        <v>1379</v>
      </c>
      <c r="B1887" s="233" t="s">
        <v>135</v>
      </c>
      <c r="C1887" s="176" t="s">
        <v>123</v>
      </c>
      <c r="D1887" s="176" t="s">
        <v>63</v>
      </c>
      <c r="E1887" s="177">
        <v>5.8928313599999997</v>
      </c>
      <c r="F1887" s="107">
        <f>IF(C1887="MAT.",VLOOKUP(A1887,INSUMOS_AUX!A:F,6,0),0)</f>
        <v>0.72</v>
      </c>
      <c r="G1887" s="106">
        <f>IF(C1887="M.O.",VLOOKUP(A1887,INSUMOS_AUX!A:F,6,0),0)</f>
        <v>0</v>
      </c>
    </row>
    <row r="1888" spans="1:7" ht="31.5">
      <c r="A1888" s="177">
        <v>20211</v>
      </c>
      <c r="B1888" s="233" t="s">
        <v>1356</v>
      </c>
      <c r="C1888" s="176" t="s">
        <v>123</v>
      </c>
      <c r="D1888" s="176" t="s">
        <v>65</v>
      </c>
      <c r="E1888" s="177">
        <v>0.9</v>
      </c>
      <c r="F1888" s="107">
        <f>IF(C1888="MAT.",VLOOKUP(A1888,INSUMOS_AUX!A:F,6,0),0)</f>
        <v>28.15</v>
      </c>
      <c r="G1888" s="106">
        <f>IF(C1888="M.O.",VLOOKUP(A1888,INSUMOS_AUX!A:F,6,0),0)</f>
        <v>0</v>
      </c>
    </row>
    <row r="1889" spans="1:7" ht="31.5">
      <c r="A1889" s="177">
        <v>35275</v>
      </c>
      <c r="B1889" s="233" t="s">
        <v>1357</v>
      </c>
      <c r="C1889" s="176" t="s">
        <v>123</v>
      </c>
      <c r="D1889" s="176" t="s">
        <v>65</v>
      </c>
      <c r="E1889" s="177">
        <v>0.12</v>
      </c>
      <c r="F1889" s="107">
        <f>IF(C1889="MAT.",VLOOKUP(A1889,INSUMOS_AUX!A:F,6,0),0)</f>
        <v>88.86</v>
      </c>
      <c r="G1889" s="106">
        <f>IF(C1889="M.O.",VLOOKUP(A1889,INSUMOS_AUX!A:F,6,0),0)</f>
        <v>0</v>
      </c>
    </row>
    <row r="1890" spans="1:7" ht="21">
      <c r="A1890" s="177">
        <v>370</v>
      </c>
      <c r="B1890" s="233" t="s">
        <v>138</v>
      </c>
      <c r="C1890" s="176" t="s">
        <v>123</v>
      </c>
      <c r="D1890" s="176" t="s">
        <v>58</v>
      </c>
      <c r="E1890" s="177">
        <v>1.7363839999999998E-2</v>
      </c>
      <c r="F1890" s="107">
        <f>IF(C1890="MAT.",VLOOKUP(A1890,INSUMOS_AUX!A:F,6,0),0)</f>
        <v>150</v>
      </c>
      <c r="G1890" s="106">
        <f>IF(C1890="M.O.",VLOOKUP(A1890,INSUMOS_AUX!A:F,6,0),0)</f>
        <v>0</v>
      </c>
    </row>
    <row r="1891" spans="1:7" ht="21">
      <c r="A1891" s="177">
        <v>37370</v>
      </c>
      <c r="B1891" s="233" t="s">
        <v>494</v>
      </c>
      <c r="C1891" s="176" t="s">
        <v>123</v>
      </c>
      <c r="D1891" s="176" t="s">
        <v>134</v>
      </c>
      <c r="E1891" s="177">
        <v>1.1981566400000001</v>
      </c>
      <c r="F1891" s="107">
        <f>IF(C1891="MAT.",VLOOKUP(A1891,INSUMOS_AUX!A:F,6,0),0)</f>
        <v>3.32</v>
      </c>
      <c r="G1891" s="106">
        <f>IF(C1891="M.O.",VLOOKUP(A1891,INSUMOS_AUX!A:F,6,0),0)</f>
        <v>0</v>
      </c>
    </row>
    <row r="1892" spans="1:7" ht="21">
      <c r="A1892" s="177">
        <v>37371</v>
      </c>
      <c r="B1892" s="233" t="s">
        <v>495</v>
      </c>
      <c r="C1892" s="176" t="s">
        <v>123</v>
      </c>
      <c r="D1892" s="176" t="s">
        <v>134</v>
      </c>
      <c r="E1892" s="177">
        <v>1.1981566400000001</v>
      </c>
      <c r="F1892" s="107">
        <f>IF(C1892="MAT.",VLOOKUP(A1892,INSUMOS_AUX!A:F,6,0),0)</f>
        <v>0.59</v>
      </c>
      <c r="G1892" s="106">
        <f>IF(C1892="M.O.",VLOOKUP(A1892,INSUMOS_AUX!A:F,6,0),0)</f>
        <v>0</v>
      </c>
    </row>
    <row r="1893" spans="1:7" ht="21">
      <c r="A1893" s="177">
        <v>37372</v>
      </c>
      <c r="B1893" s="233" t="s">
        <v>496</v>
      </c>
      <c r="C1893" s="176" t="s">
        <v>123</v>
      </c>
      <c r="D1893" s="176" t="s">
        <v>134</v>
      </c>
      <c r="E1893" s="177">
        <v>1.1981566400000001</v>
      </c>
      <c r="F1893" s="107">
        <f>IF(C1893="MAT.",VLOOKUP(A1893,INSUMOS_AUX!A:F,6,0),0)</f>
        <v>1.43</v>
      </c>
      <c r="G1893" s="106">
        <f>IF(C1893="M.O.",VLOOKUP(A1893,INSUMOS_AUX!A:F,6,0),0)</f>
        <v>0</v>
      </c>
    </row>
    <row r="1894" spans="1:7" ht="21">
      <c r="A1894" s="177">
        <v>37373</v>
      </c>
      <c r="B1894" s="233" t="s">
        <v>497</v>
      </c>
      <c r="C1894" s="176" t="s">
        <v>123</v>
      </c>
      <c r="D1894" s="176" t="s">
        <v>134</v>
      </c>
      <c r="E1894" s="177">
        <v>1.1981566400000001</v>
      </c>
      <c r="F1894" s="107">
        <f>IF(C1894="MAT.",VLOOKUP(A1894,INSUMOS_AUX!A:F,6,0),0)</f>
        <v>0.08</v>
      </c>
      <c r="G1894" s="106">
        <f>IF(C1894="M.O.",VLOOKUP(A1894,INSUMOS_AUX!A:F,6,0),0)</f>
        <v>0</v>
      </c>
    </row>
    <row r="1895" spans="1:7">
      <c r="A1895" s="177">
        <v>39027</v>
      </c>
      <c r="B1895" s="233" t="s">
        <v>506</v>
      </c>
      <c r="C1895" s="176" t="s">
        <v>123</v>
      </c>
      <c r="D1895" s="176" t="s">
        <v>63</v>
      </c>
      <c r="E1895" s="177">
        <v>3.1199999999999999E-2</v>
      </c>
      <c r="F1895" s="107">
        <f>IF(C1895="MAT.",VLOOKUP(A1895,INSUMOS_AUX!A:F,6,0),0)</f>
        <v>20.32</v>
      </c>
      <c r="G1895" s="106">
        <f>IF(C1895="M.O.",VLOOKUP(A1895,INSUMOS_AUX!A:F,6,0),0)</f>
        <v>0</v>
      </c>
    </row>
    <row r="1896" spans="1:7" ht="21">
      <c r="A1896" s="177">
        <v>43459</v>
      </c>
      <c r="B1896" s="233" t="s">
        <v>140</v>
      </c>
      <c r="C1896" s="176" t="s">
        <v>123</v>
      </c>
      <c r="D1896" s="176" t="s">
        <v>134</v>
      </c>
      <c r="E1896" s="177">
        <v>1.0684</v>
      </c>
      <c r="F1896" s="107">
        <f>IF(C1896="MAT.",VLOOKUP(A1896,INSUMOS_AUX!A:F,6,0),0)</f>
        <v>0.44</v>
      </c>
      <c r="G1896" s="106">
        <f>IF(C1896="M.O.",VLOOKUP(A1896,INSUMOS_AUX!A:F,6,0),0)</f>
        <v>0</v>
      </c>
    </row>
    <row r="1897" spans="1:7" ht="21">
      <c r="A1897" s="177">
        <v>43467</v>
      </c>
      <c r="B1897" s="233" t="s">
        <v>142</v>
      </c>
      <c r="C1897" s="176" t="s">
        <v>123</v>
      </c>
      <c r="D1897" s="176" t="s">
        <v>134</v>
      </c>
      <c r="E1897" s="177">
        <v>0.12975664000000001</v>
      </c>
      <c r="F1897" s="107">
        <f>IF(C1897="MAT.",VLOOKUP(A1897,INSUMOS_AUX!A:F,6,0),0)</f>
        <v>0.61</v>
      </c>
      <c r="G1897" s="106">
        <f>IF(C1897="M.O.",VLOOKUP(A1897,INSUMOS_AUX!A:F,6,0),0)</f>
        <v>0</v>
      </c>
    </row>
    <row r="1898" spans="1:7" ht="21">
      <c r="A1898" s="177">
        <v>43483</v>
      </c>
      <c r="B1898" s="233" t="s">
        <v>143</v>
      </c>
      <c r="C1898" s="176" t="s">
        <v>123</v>
      </c>
      <c r="D1898" s="176" t="s">
        <v>134</v>
      </c>
      <c r="E1898" s="177">
        <v>1.0684</v>
      </c>
      <c r="F1898" s="107">
        <f>IF(C1898="MAT.",VLOOKUP(A1898,INSUMOS_AUX!A:F,6,0),0)</f>
        <v>1.43</v>
      </c>
      <c r="G1898" s="106">
        <f>IF(C1898="M.O.",VLOOKUP(A1898,INSUMOS_AUX!A:F,6,0),0)</f>
        <v>0</v>
      </c>
    </row>
    <row r="1899" spans="1:7" ht="21">
      <c r="A1899" s="177">
        <v>43491</v>
      </c>
      <c r="B1899" s="233" t="s">
        <v>145</v>
      </c>
      <c r="C1899" s="176" t="s">
        <v>123</v>
      </c>
      <c r="D1899" s="176" t="s">
        <v>134</v>
      </c>
      <c r="E1899" s="177">
        <v>0.12975664000000001</v>
      </c>
      <c r="F1899" s="107">
        <f>IF(C1899="MAT.",VLOOKUP(A1899,INSUMOS_AUX!A:F,6,0),0)</f>
        <v>1.39</v>
      </c>
      <c r="G1899" s="106">
        <f>IF(C1899="M.O.",VLOOKUP(A1899,INSUMOS_AUX!A:F,6,0),0)</f>
        <v>0</v>
      </c>
    </row>
    <row r="1900" spans="1:7" ht="21">
      <c r="A1900" s="177">
        <v>4734</v>
      </c>
      <c r="B1900" s="233" t="s">
        <v>1358</v>
      </c>
      <c r="C1900" s="176" t="s">
        <v>123</v>
      </c>
      <c r="D1900" s="176" t="s">
        <v>58</v>
      </c>
      <c r="E1900" s="177">
        <v>1.2367680000000001E-2</v>
      </c>
      <c r="F1900" s="107">
        <f>IF(C1900="MAT.",VLOOKUP(A1900,INSUMOS_AUX!A:F,6,0),0)</f>
        <v>380.34</v>
      </c>
      <c r="G1900" s="106">
        <f>IF(C1900="M.O.",VLOOKUP(A1900,INSUMOS_AUX!A:F,6,0),0)</f>
        <v>0</v>
      </c>
    </row>
    <row r="1901" spans="1:7">
      <c r="A1901" s="177">
        <v>6111</v>
      </c>
      <c r="B1901" s="233" t="s">
        <v>498</v>
      </c>
      <c r="C1901" s="176" t="s">
        <v>124</v>
      </c>
      <c r="D1901" s="176" t="s">
        <v>134</v>
      </c>
      <c r="E1901" s="177">
        <v>0.13250748100000001</v>
      </c>
      <c r="F1901" s="107">
        <f>IF(C1901="MAT.",VLOOKUP(A1901,INSUMOS_AUX!A:F,6,0),0)</f>
        <v>0</v>
      </c>
      <c r="G1901" s="106">
        <f>IF(C1901="M.O.",VLOOKUP(A1901,INSUMOS_AUX!A:F,6,0),0)</f>
        <v>14.4</v>
      </c>
    </row>
    <row r="1902" spans="1:7">
      <c r="A1902" s="177">
        <v>6117</v>
      </c>
      <c r="B1902" s="233" t="s">
        <v>501</v>
      </c>
      <c r="C1902" s="176" t="s">
        <v>124</v>
      </c>
      <c r="D1902" s="176" t="s">
        <v>134</v>
      </c>
      <c r="E1902" s="177">
        <v>0.54208479200000004</v>
      </c>
      <c r="F1902" s="107">
        <f>IF(C1902="MAT.",VLOOKUP(A1902,INSUMOS_AUX!A:F,6,0),0)</f>
        <v>0</v>
      </c>
      <c r="G1902" s="106">
        <f>IF(C1902="M.O.",VLOOKUP(A1902,INSUMOS_AUX!A:F,6,0),0)</f>
        <v>14.73</v>
      </c>
    </row>
    <row r="1903" spans="1:7">
      <c r="A1903" s="182"/>
      <c r="B1903" s="230"/>
      <c r="C1903" s="183"/>
      <c r="D1903" s="183"/>
      <c r="E1903" s="183"/>
      <c r="F1903" s="183"/>
      <c r="G1903" s="183"/>
    </row>
    <row r="1904" spans="1:7" ht="21">
      <c r="A1904" s="179" t="s">
        <v>832</v>
      </c>
      <c r="B1904" s="232" t="s">
        <v>369</v>
      </c>
      <c r="C1904" s="180" t="s">
        <v>46</v>
      </c>
      <c r="D1904" s="180" t="s">
        <v>65</v>
      </c>
      <c r="E1904" s="181">
        <v>20.6</v>
      </c>
      <c r="F1904" s="181">
        <f t="shared" ref="F1904:G1904" si="121">SUMPRODUCT($E1905:$E1924,F1905:F1924)</f>
        <v>44.529780400760004</v>
      </c>
      <c r="G1904" s="181">
        <f t="shared" si="121"/>
        <v>7.1576443992000005</v>
      </c>
    </row>
    <row r="1905" spans="1:7" ht="21">
      <c r="A1905" s="177">
        <v>1113</v>
      </c>
      <c r="B1905" s="233" t="s">
        <v>1359</v>
      </c>
      <c r="C1905" s="176" t="s">
        <v>123</v>
      </c>
      <c r="D1905" s="176" t="s">
        <v>65</v>
      </c>
      <c r="E1905" s="177">
        <v>1.05</v>
      </c>
      <c r="F1905" s="107">
        <f>IF(C1905="MAT.",VLOOKUP(A1905,INSUMOS_AUX!A:F,6,0),0)</f>
        <v>25.28</v>
      </c>
      <c r="G1905" s="106">
        <f>IF(C1905="M.O.",VLOOKUP(A1905,INSUMOS_AUX!A:F,6,0),0)</f>
        <v>0</v>
      </c>
    </row>
    <row r="1906" spans="1:7">
      <c r="A1906" s="177">
        <v>12869</v>
      </c>
      <c r="B1906" s="233" t="s">
        <v>1348</v>
      </c>
      <c r="C1906" s="176" t="s">
        <v>124</v>
      </c>
      <c r="D1906" s="176" t="s">
        <v>134</v>
      </c>
      <c r="E1906" s="177">
        <v>0.14667330000000001</v>
      </c>
      <c r="F1906" s="107">
        <f>IF(C1906="MAT.",VLOOKUP(A1906,INSUMOS_AUX!A:F,6,0),0)</f>
        <v>0</v>
      </c>
      <c r="G1906" s="106">
        <f>IF(C1906="M.O.",VLOOKUP(A1906,INSUMOS_AUX!A:F,6,0),0)</f>
        <v>22.21</v>
      </c>
    </row>
    <row r="1907" spans="1:7">
      <c r="A1907" s="177">
        <v>13388</v>
      </c>
      <c r="B1907" s="233" t="s">
        <v>1360</v>
      </c>
      <c r="C1907" s="176" t="s">
        <v>123</v>
      </c>
      <c r="D1907" s="176" t="s">
        <v>63</v>
      </c>
      <c r="E1907" s="177">
        <v>5.8999999999999997E-2</v>
      </c>
      <c r="F1907" s="107">
        <f>IF(C1907="MAT.",VLOOKUP(A1907,INSUMOS_AUX!A:F,6,0),0)</f>
        <v>120.68</v>
      </c>
      <c r="G1907" s="106">
        <f>IF(C1907="M.O.",VLOOKUP(A1907,INSUMOS_AUX!A:F,6,0),0)</f>
        <v>0</v>
      </c>
    </row>
    <row r="1908" spans="1:7" ht="21">
      <c r="A1908" s="177">
        <v>142</v>
      </c>
      <c r="B1908" s="233" t="s">
        <v>210</v>
      </c>
      <c r="C1908" s="176" t="s">
        <v>123</v>
      </c>
      <c r="D1908" s="176" t="s">
        <v>211</v>
      </c>
      <c r="E1908" s="177">
        <v>0.21099999999999999</v>
      </c>
      <c r="F1908" s="107">
        <f>IF(C1908="MAT.",VLOOKUP(A1908,INSUMOS_AUX!A:F,6,0),0)</f>
        <v>35.68</v>
      </c>
      <c r="G1908" s="106">
        <f>IF(C1908="M.O.",VLOOKUP(A1908,INSUMOS_AUX!A:F,6,0),0)</f>
        <v>0</v>
      </c>
    </row>
    <row r="1909" spans="1:7">
      <c r="A1909" s="177">
        <v>2705</v>
      </c>
      <c r="B1909" s="233" t="s">
        <v>136</v>
      </c>
      <c r="C1909" s="176" t="s">
        <v>123</v>
      </c>
      <c r="D1909" s="176" t="s">
        <v>137</v>
      </c>
      <c r="E1909" s="177">
        <v>1.0296E-2</v>
      </c>
      <c r="F1909" s="107">
        <f>IF(C1909="MAT.",VLOOKUP(A1909,INSUMOS_AUX!A:F,6,0),0)</f>
        <v>0.92</v>
      </c>
      <c r="G1909" s="106">
        <f>IF(C1909="M.O.",VLOOKUP(A1909,INSUMOS_AUX!A:F,6,0),0)</f>
        <v>0</v>
      </c>
    </row>
    <row r="1910" spans="1:7" ht="21">
      <c r="A1910" s="177">
        <v>36487</v>
      </c>
      <c r="B1910" s="233" t="s">
        <v>1349</v>
      </c>
      <c r="C1910" s="176" t="s">
        <v>123</v>
      </c>
      <c r="D1910" s="176" t="s">
        <v>23</v>
      </c>
      <c r="E1910" s="177">
        <v>3.2739999999999999E-6</v>
      </c>
      <c r="F1910" s="107">
        <f>IF(C1910="MAT.",VLOOKUP(A1910,INSUMOS_AUX!A:F,6,0),0)</f>
        <v>6017.74</v>
      </c>
      <c r="G1910" s="106">
        <f>IF(C1910="M.O.",VLOOKUP(A1910,INSUMOS_AUX!A:F,6,0),0)</f>
        <v>0</v>
      </c>
    </row>
    <row r="1911" spans="1:7" ht="21">
      <c r="A1911" s="177">
        <v>37370</v>
      </c>
      <c r="B1911" s="233" t="s">
        <v>494</v>
      </c>
      <c r="C1911" s="176" t="s">
        <v>123</v>
      </c>
      <c r="D1911" s="176" t="s">
        <v>134</v>
      </c>
      <c r="E1911" s="177">
        <v>0.41549999999999998</v>
      </c>
      <c r="F1911" s="107">
        <f>IF(C1911="MAT.",VLOOKUP(A1911,INSUMOS_AUX!A:F,6,0),0)</f>
        <v>3.32</v>
      </c>
      <c r="G1911" s="106">
        <f>IF(C1911="M.O.",VLOOKUP(A1911,INSUMOS_AUX!A:F,6,0),0)</f>
        <v>0</v>
      </c>
    </row>
    <row r="1912" spans="1:7" ht="21">
      <c r="A1912" s="177">
        <v>37371</v>
      </c>
      <c r="B1912" s="233" t="s">
        <v>495</v>
      </c>
      <c r="C1912" s="176" t="s">
        <v>123</v>
      </c>
      <c r="D1912" s="176" t="s">
        <v>134</v>
      </c>
      <c r="E1912" s="177">
        <v>0.41549999999999998</v>
      </c>
      <c r="F1912" s="107">
        <f>IF(C1912="MAT.",VLOOKUP(A1912,INSUMOS_AUX!A:F,6,0),0)</f>
        <v>0.59</v>
      </c>
      <c r="G1912" s="106">
        <f>IF(C1912="M.O.",VLOOKUP(A1912,INSUMOS_AUX!A:F,6,0),0)</f>
        <v>0</v>
      </c>
    </row>
    <row r="1913" spans="1:7" ht="21">
      <c r="A1913" s="177">
        <v>37372</v>
      </c>
      <c r="B1913" s="233" t="s">
        <v>496</v>
      </c>
      <c r="C1913" s="176" t="s">
        <v>123</v>
      </c>
      <c r="D1913" s="176" t="s">
        <v>134</v>
      </c>
      <c r="E1913" s="177">
        <v>0.41549999999999998</v>
      </c>
      <c r="F1913" s="107">
        <f>IF(C1913="MAT.",VLOOKUP(A1913,INSUMOS_AUX!A:F,6,0),0)</f>
        <v>1.43</v>
      </c>
      <c r="G1913" s="106">
        <f>IF(C1913="M.O.",VLOOKUP(A1913,INSUMOS_AUX!A:F,6,0),0)</f>
        <v>0</v>
      </c>
    </row>
    <row r="1914" spans="1:7" ht="21">
      <c r="A1914" s="177">
        <v>37373</v>
      </c>
      <c r="B1914" s="233" t="s">
        <v>497</v>
      </c>
      <c r="C1914" s="176" t="s">
        <v>123</v>
      </c>
      <c r="D1914" s="176" t="s">
        <v>134</v>
      </c>
      <c r="E1914" s="177">
        <v>0.41549999999999998</v>
      </c>
      <c r="F1914" s="107">
        <f>IF(C1914="MAT.",VLOOKUP(A1914,INSUMOS_AUX!A:F,6,0),0)</f>
        <v>0.08</v>
      </c>
      <c r="G1914" s="106">
        <f>IF(C1914="M.O.",VLOOKUP(A1914,INSUMOS_AUX!A:F,6,0),0)</f>
        <v>0</v>
      </c>
    </row>
    <row r="1915" spans="1:7">
      <c r="A1915" s="177">
        <v>4253</v>
      </c>
      <c r="B1915" s="233" t="s">
        <v>1350</v>
      </c>
      <c r="C1915" s="176" t="s">
        <v>124</v>
      </c>
      <c r="D1915" s="176" t="s">
        <v>134</v>
      </c>
      <c r="E1915" s="177">
        <v>3.2015654999999997E-2</v>
      </c>
      <c r="F1915" s="107">
        <f>IF(C1915="MAT.",VLOOKUP(A1915,INSUMOS_AUX!A:F,6,0),0)</f>
        <v>0</v>
      </c>
      <c r="G1915" s="106">
        <f>IF(C1915="M.O.",VLOOKUP(A1915,INSUMOS_AUX!A:F,6,0),0)</f>
        <v>12.04</v>
      </c>
    </row>
    <row r="1916" spans="1:7" ht="21">
      <c r="A1916" s="177">
        <v>43459</v>
      </c>
      <c r="B1916" s="233" t="s">
        <v>140</v>
      </c>
      <c r="C1916" s="176" t="s">
        <v>123</v>
      </c>
      <c r="D1916" s="176" t="s">
        <v>134</v>
      </c>
      <c r="E1916" s="177">
        <v>0.14499999999999999</v>
      </c>
      <c r="F1916" s="107">
        <f>IF(C1916="MAT.",VLOOKUP(A1916,INSUMOS_AUX!A:F,6,0),0)</f>
        <v>0.44</v>
      </c>
      <c r="G1916" s="106">
        <f>IF(C1916="M.O.",VLOOKUP(A1916,INSUMOS_AUX!A:F,6,0),0)</f>
        <v>0</v>
      </c>
    </row>
    <row r="1917" spans="1:7" ht="21">
      <c r="A1917" s="177">
        <v>43464</v>
      </c>
      <c r="B1917" s="233" t="s">
        <v>141</v>
      </c>
      <c r="C1917" s="176" t="s">
        <v>123</v>
      </c>
      <c r="D1917" s="176" t="s">
        <v>134</v>
      </c>
      <c r="E1917" s="177">
        <v>3.15E-2</v>
      </c>
      <c r="F1917" s="107">
        <f>IF(C1917="MAT.",VLOOKUP(A1917,INSUMOS_AUX!A:F,6,0),0)</f>
        <v>0.01</v>
      </c>
      <c r="G1917" s="106">
        <f>IF(C1917="M.O.",VLOOKUP(A1917,INSUMOS_AUX!A:F,6,0),0)</f>
        <v>0</v>
      </c>
    </row>
    <row r="1918" spans="1:7" ht="21">
      <c r="A1918" s="177">
        <v>43467</v>
      </c>
      <c r="B1918" s="233" t="s">
        <v>142</v>
      </c>
      <c r="C1918" s="176" t="s">
        <v>123</v>
      </c>
      <c r="D1918" s="176" t="s">
        <v>134</v>
      </c>
      <c r="E1918" s="177">
        <v>0.23899999999999999</v>
      </c>
      <c r="F1918" s="107">
        <f>IF(C1918="MAT.",VLOOKUP(A1918,INSUMOS_AUX!A:F,6,0),0)</f>
        <v>0.61</v>
      </c>
      <c r="G1918" s="106">
        <f>IF(C1918="M.O.",VLOOKUP(A1918,INSUMOS_AUX!A:F,6,0),0)</f>
        <v>0</v>
      </c>
    </row>
    <row r="1919" spans="1:7" ht="21">
      <c r="A1919" s="177">
        <v>43483</v>
      </c>
      <c r="B1919" s="233" t="s">
        <v>143</v>
      </c>
      <c r="C1919" s="176" t="s">
        <v>123</v>
      </c>
      <c r="D1919" s="176" t="s">
        <v>134</v>
      </c>
      <c r="E1919" s="177">
        <v>0.14499999999999999</v>
      </c>
      <c r="F1919" s="107">
        <f>IF(C1919="MAT.",VLOOKUP(A1919,INSUMOS_AUX!A:F,6,0),0)</f>
        <v>1.43</v>
      </c>
      <c r="G1919" s="106">
        <f>IF(C1919="M.O.",VLOOKUP(A1919,INSUMOS_AUX!A:F,6,0),0)</f>
        <v>0</v>
      </c>
    </row>
    <row r="1920" spans="1:7" ht="21">
      <c r="A1920" s="177">
        <v>43488</v>
      </c>
      <c r="B1920" s="233" t="s">
        <v>144</v>
      </c>
      <c r="C1920" s="176" t="s">
        <v>123</v>
      </c>
      <c r="D1920" s="176" t="s">
        <v>134</v>
      </c>
      <c r="E1920" s="177">
        <v>3.15E-2</v>
      </c>
      <c r="F1920" s="107">
        <f>IF(C1920="MAT.",VLOOKUP(A1920,INSUMOS_AUX!A:F,6,0),0)</f>
        <v>0.89</v>
      </c>
      <c r="G1920" s="106">
        <f>IF(C1920="M.O.",VLOOKUP(A1920,INSUMOS_AUX!A:F,6,0),0)</f>
        <v>0</v>
      </c>
    </row>
    <row r="1921" spans="1:7" ht="21">
      <c r="A1921" s="177">
        <v>43491</v>
      </c>
      <c r="B1921" s="233" t="s">
        <v>145</v>
      </c>
      <c r="C1921" s="176" t="s">
        <v>123</v>
      </c>
      <c r="D1921" s="176" t="s">
        <v>134</v>
      </c>
      <c r="E1921" s="177">
        <v>0.23899999999999999</v>
      </c>
      <c r="F1921" s="107">
        <f>IF(C1921="MAT.",VLOOKUP(A1921,INSUMOS_AUX!A:F,6,0),0)</f>
        <v>1.39</v>
      </c>
      <c r="G1921" s="106">
        <f>IF(C1921="M.O.",VLOOKUP(A1921,INSUMOS_AUX!A:F,6,0),0)</f>
        <v>0</v>
      </c>
    </row>
    <row r="1922" spans="1:7">
      <c r="A1922" s="177">
        <v>5061</v>
      </c>
      <c r="B1922" s="233" t="s">
        <v>1361</v>
      </c>
      <c r="C1922" s="176" t="s">
        <v>123</v>
      </c>
      <c r="D1922" s="176" t="s">
        <v>63</v>
      </c>
      <c r="E1922" s="177">
        <v>8.0000000000000002E-3</v>
      </c>
      <c r="F1922" s="107">
        <f>IF(C1922="MAT.",VLOOKUP(A1922,INSUMOS_AUX!A:F,6,0),0)</f>
        <v>20</v>
      </c>
      <c r="G1922" s="106">
        <f>IF(C1922="M.O.",VLOOKUP(A1922,INSUMOS_AUX!A:F,6,0),0)</f>
        <v>0</v>
      </c>
    </row>
    <row r="1923" spans="1:7" ht="21">
      <c r="A1923" s="177">
        <v>5104</v>
      </c>
      <c r="B1923" s="233" t="s">
        <v>1362</v>
      </c>
      <c r="C1923" s="176" t="s">
        <v>123</v>
      </c>
      <c r="D1923" s="176" t="s">
        <v>63</v>
      </c>
      <c r="E1923" s="177">
        <v>1.6000000000000001E-3</v>
      </c>
      <c r="F1923" s="107">
        <f>IF(C1923="MAT.",VLOOKUP(A1923,INSUMOS_AUX!A:F,6,0),0)</f>
        <v>74.06</v>
      </c>
      <c r="G1923" s="106">
        <f>IF(C1923="M.O.",VLOOKUP(A1923,INSUMOS_AUX!A:F,6,0),0)</f>
        <v>0</v>
      </c>
    </row>
    <row r="1924" spans="1:7">
      <c r="A1924" s="177">
        <v>6111</v>
      </c>
      <c r="B1924" s="233" t="s">
        <v>498</v>
      </c>
      <c r="C1924" s="176" t="s">
        <v>124</v>
      </c>
      <c r="D1924" s="176" t="s">
        <v>134</v>
      </c>
      <c r="E1924" s="177">
        <v>0.2440668</v>
      </c>
      <c r="F1924" s="107">
        <f>IF(C1924="MAT.",VLOOKUP(A1924,INSUMOS_AUX!A:F,6,0),0)</f>
        <v>0</v>
      </c>
      <c r="G1924" s="106">
        <f>IF(C1924="M.O.",VLOOKUP(A1924,INSUMOS_AUX!A:F,6,0),0)</f>
        <v>14.4</v>
      </c>
    </row>
    <row r="1925" spans="1:7">
      <c r="A1925" s="182"/>
      <c r="B1925" s="230"/>
      <c r="C1925" s="183"/>
      <c r="D1925" s="183"/>
      <c r="E1925" s="183"/>
      <c r="F1925" s="183"/>
      <c r="G1925" s="183"/>
    </row>
    <row r="1926" spans="1:7" ht="42">
      <c r="A1926" s="179" t="s">
        <v>833</v>
      </c>
      <c r="B1926" s="232" t="s">
        <v>834</v>
      </c>
      <c r="C1926" s="180" t="s">
        <v>46</v>
      </c>
      <c r="D1926" s="180" t="s">
        <v>53</v>
      </c>
      <c r="E1926" s="181">
        <v>446.87</v>
      </c>
      <c r="F1926" s="181">
        <f t="shared" ref="F1926:G1926" si="122">SUMPRODUCT($E1927:$E1952,F1927:F1952)</f>
        <v>122.46556095359999</v>
      </c>
      <c r="G1926" s="181">
        <f t="shared" si="122"/>
        <v>17.7505645988</v>
      </c>
    </row>
    <row r="1927" spans="1:7" ht="21">
      <c r="A1927" s="177">
        <v>1330</v>
      </c>
      <c r="B1927" s="233" t="s">
        <v>1363</v>
      </c>
      <c r="C1927" s="176" t="s">
        <v>123</v>
      </c>
      <c r="D1927" s="176" t="s">
        <v>63</v>
      </c>
      <c r="E1927" s="177">
        <v>0.45</v>
      </c>
      <c r="F1927" s="107">
        <f>IF(C1927="MAT.",VLOOKUP(A1927,INSUMOS_AUX!A:F,6,0),0)</f>
        <v>8.16</v>
      </c>
      <c r="G1927" s="106">
        <f>IF(C1927="M.O.",VLOOKUP(A1927,INSUMOS_AUX!A:F,6,0),0)</f>
        <v>0</v>
      </c>
    </row>
    <row r="1928" spans="1:7">
      <c r="A1928" s="177">
        <v>2705</v>
      </c>
      <c r="B1928" s="233" t="s">
        <v>136</v>
      </c>
      <c r="C1928" s="176" t="s">
        <v>123</v>
      </c>
      <c r="D1928" s="176" t="s">
        <v>137</v>
      </c>
      <c r="E1928" s="177">
        <v>1.1466E-2</v>
      </c>
      <c r="F1928" s="107">
        <f>IF(C1928="MAT.",VLOOKUP(A1928,INSUMOS_AUX!A:F,6,0),0)</f>
        <v>0.92</v>
      </c>
      <c r="G1928" s="106">
        <f>IF(C1928="M.O.",VLOOKUP(A1928,INSUMOS_AUX!A:F,6,0),0)</f>
        <v>0</v>
      </c>
    </row>
    <row r="1929" spans="1:7" ht="21">
      <c r="A1929" s="177">
        <v>36487</v>
      </c>
      <c r="B1929" s="233" t="s">
        <v>1349</v>
      </c>
      <c r="C1929" s="176" t="s">
        <v>123</v>
      </c>
      <c r="D1929" s="176" t="s">
        <v>23</v>
      </c>
      <c r="E1929" s="177">
        <v>3.6399999999999999E-6</v>
      </c>
      <c r="F1929" s="107">
        <f>IF(C1929="MAT.",VLOOKUP(A1929,INSUMOS_AUX!A:F,6,0),0)</f>
        <v>6017.74</v>
      </c>
      <c r="G1929" s="106">
        <f>IF(C1929="M.O.",VLOOKUP(A1929,INSUMOS_AUX!A:F,6,0),0)</f>
        <v>0</v>
      </c>
    </row>
    <row r="1930" spans="1:7" ht="21">
      <c r="A1930" s="177">
        <v>37370</v>
      </c>
      <c r="B1930" s="233" t="s">
        <v>494</v>
      </c>
      <c r="C1930" s="176" t="s">
        <v>123</v>
      </c>
      <c r="D1930" s="176" t="s">
        <v>134</v>
      </c>
      <c r="E1930" s="177">
        <v>1.055771</v>
      </c>
      <c r="F1930" s="107">
        <f>IF(C1930="MAT.",VLOOKUP(A1930,INSUMOS_AUX!A:F,6,0),0)</f>
        <v>3.32</v>
      </c>
      <c r="G1930" s="106">
        <f>IF(C1930="M.O.",VLOOKUP(A1930,INSUMOS_AUX!A:F,6,0),0)</f>
        <v>0</v>
      </c>
    </row>
    <row r="1931" spans="1:7" ht="21">
      <c r="A1931" s="177">
        <v>37371</v>
      </c>
      <c r="B1931" s="233" t="s">
        <v>495</v>
      </c>
      <c r="C1931" s="176" t="s">
        <v>123</v>
      </c>
      <c r="D1931" s="176" t="s">
        <v>134</v>
      </c>
      <c r="E1931" s="177">
        <v>1.055771</v>
      </c>
      <c r="F1931" s="107">
        <f>IF(C1931="MAT.",VLOOKUP(A1931,INSUMOS_AUX!A:F,6,0),0)</f>
        <v>0.59</v>
      </c>
      <c r="G1931" s="106">
        <f>IF(C1931="M.O.",VLOOKUP(A1931,INSUMOS_AUX!A:F,6,0),0)</f>
        <v>0</v>
      </c>
    </row>
    <row r="1932" spans="1:7" ht="21">
      <c r="A1932" s="177">
        <v>37372</v>
      </c>
      <c r="B1932" s="233" t="s">
        <v>496</v>
      </c>
      <c r="C1932" s="176" t="s">
        <v>123</v>
      </c>
      <c r="D1932" s="176" t="s">
        <v>134</v>
      </c>
      <c r="E1932" s="177">
        <v>1.055771</v>
      </c>
      <c r="F1932" s="107">
        <f>IF(C1932="MAT.",VLOOKUP(A1932,INSUMOS_AUX!A:F,6,0),0)</f>
        <v>1.43</v>
      </c>
      <c r="G1932" s="106">
        <f>IF(C1932="M.O.",VLOOKUP(A1932,INSUMOS_AUX!A:F,6,0),0)</f>
        <v>0</v>
      </c>
    </row>
    <row r="1933" spans="1:7" ht="21">
      <c r="A1933" s="177">
        <v>37373</v>
      </c>
      <c r="B1933" s="233" t="s">
        <v>497</v>
      </c>
      <c r="C1933" s="176" t="s">
        <v>123</v>
      </c>
      <c r="D1933" s="176" t="s">
        <v>134</v>
      </c>
      <c r="E1933" s="177">
        <v>1.055771</v>
      </c>
      <c r="F1933" s="107">
        <f>IF(C1933="MAT.",VLOOKUP(A1933,INSUMOS_AUX!A:F,6,0),0)</f>
        <v>0.08</v>
      </c>
      <c r="G1933" s="106">
        <f>IF(C1933="M.O.",VLOOKUP(A1933,INSUMOS_AUX!A:F,6,0),0)</f>
        <v>0</v>
      </c>
    </row>
    <row r="1934" spans="1:7" ht="21">
      <c r="A1934" s="177">
        <v>40424</v>
      </c>
      <c r="B1934" s="233" t="s">
        <v>1364</v>
      </c>
      <c r="C1934" s="176" t="s">
        <v>123</v>
      </c>
      <c r="D1934" s="176" t="s">
        <v>63</v>
      </c>
      <c r="E1934" s="177">
        <v>0.2</v>
      </c>
      <c r="F1934" s="107">
        <f>IF(C1934="MAT.",VLOOKUP(A1934,INSUMOS_AUX!A:F,6,0),0)</f>
        <v>8.35</v>
      </c>
      <c r="G1934" s="106">
        <f>IF(C1934="M.O.",VLOOKUP(A1934,INSUMOS_AUX!A:F,6,0),0)</f>
        <v>0</v>
      </c>
    </row>
    <row r="1935" spans="1:7" ht="21">
      <c r="A1935" s="177">
        <v>40535</v>
      </c>
      <c r="B1935" s="233" t="s">
        <v>1365</v>
      </c>
      <c r="C1935" s="176" t="s">
        <v>123</v>
      </c>
      <c r="D1935" s="176" t="s">
        <v>63</v>
      </c>
      <c r="E1935" s="177">
        <v>2.2890000000000001</v>
      </c>
      <c r="F1935" s="107">
        <f>IF(C1935="MAT.",VLOOKUP(A1935,INSUMOS_AUX!A:F,6,0),0)</f>
        <v>8.66</v>
      </c>
      <c r="G1935" s="106">
        <f>IF(C1935="M.O.",VLOOKUP(A1935,INSUMOS_AUX!A:F,6,0),0)</f>
        <v>0</v>
      </c>
    </row>
    <row r="1936" spans="1:7" ht="21">
      <c r="A1936" s="177">
        <v>40547</v>
      </c>
      <c r="B1936" s="233" t="s">
        <v>178</v>
      </c>
      <c r="C1936" s="176" t="s">
        <v>123</v>
      </c>
      <c r="D1936" s="176" t="s">
        <v>179</v>
      </c>
      <c r="E1936" s="177">
        <v>0.06</v>
      </c>
      <c r="F1936" s="107">
        <f>IF(C1936="MAT.",VLOOKUP(A1936,INSUMOS_AUX!A:F,6,0),0)</f>
        <v>31.56</v>
      </c>
      <c r="G1936" s="106">
        <f>IF(C1936="M.O.",VLOOKUP(A1936,INSUMOS_AUX!A:F,6,0),0)</f>
        <v>0</v>
      </c>
    </row>
    <row r="1937" spans="1:7" ht="21">
      <c r="A1937" s="177">
        <v>40549</v>
      </c>
      <c r="B1937" s="233" t="s">
        <v>1366</v>
      </c>
      <c r="C1937" s="176" t="s">
        <v>123</v>
      </c>
      <c r="D1937" s="176" t="s">
        <v>179</v>
      </c>
      <c r="E1937" s="177">
        <v>7.0000000000000001E-3</v>
      </c>
      <c r="F1937" s="107">
        <f>IF(C1937="MAT.",VLOOKUP(A1937,INSUMOS_AUX!A:F,6,0),0)</f>
        <v>214.19</v>
      </c>
      <c r="G1937" s="106">
        <f>IF(C1937="M.O.",VLOOKUP(A1937,INSUMOS_AUX!A:F,6,0),0)</f>
        <v>0</v>
      </c>
    </row>
    <row r="1938" spans="1:7" ht="21">
      <c r="A1938" s="177">
        <v>40664</v>
      </c>
      <c r="B1938" s="233" t="s">
        <v>1367</v>
      </c>
      <c r="C1938" s="176" t="s">
        <v>123</v>
      </c>
      <c r="D1938" s="176" t="s">
        <v>63</v>
      </c>
      <c r="E1938" s="177">
        <v>2.2149999999999999</v>
      </c>
      <c r="F1938" s="107">
        <f>IF(C1938="MAT.",VLOOKUP(A1938,INSUMOS_AUX!A:F,6,0),0)</f>
        <v>17.77</v>
      </c>
      <c r="G1938" s="106">
        <f>IF(C1938="M.O.",VLOOKUP(A1938,INSUMOS_AUX!A:F,6,0),0)</f>
        <v>0</v>
      </c>
    </row>
    <row r="1939" spans="1:7" ht="21">
      <c r="A1939" s="177">
        <v>40839</v>
      </c>
      <c r="B1939" s="233" t="s">
        <v>1368</v>
      </c>
      <c r="C1939" s="176" t="s">
        <v>123</v>
      </c>
      <c r="D1939" s="176" t="s">
        <v>179</v>
      </c>
      <c r="E1939" s="177">
        <v>5.0000000000000001E-3</v>
      </c>
      <c r="F1939" s="107">
        <f>IF(C1939="MAT.",VLOOKUP(A1939,INSUMOS_AUX!A:F,6,0),0)</f>
        <v>130.77000000000001</v>
      </c>
      <c r="G1939" s="106">
        <f>IF(C1939="M.O.",VLOOKUP(A1939,INSUMOS_AUX!A:F,6,0),0)</f>
        <v>0</v>
      </c>
    </row>
    <row r="1940" spans="1:7">
      <c r="A1940" s="177">
        <v>4253</v>
      </c>
      <c r="B1940" s="233" t="s">
        <v>1350</v>
      </c>
      <c r="C1940" s="176" t="s">
        <v>124</v>
      </c>
      <c r="D1940" s="176" t="s">
        <v>134</v>
      </c>
      <c r="E1940" s="177">
        <v>3.5572949999999999E-2</v>
      </c>
      <c r="F1940" s="107">
        <f>IF(C1940="MAT.",VLOOKUP(A1940,INSUMOS_AUX!A:F,6,0),0)</f>
        <v>0</v>
      </c>
      <c r="G1940" s="106">
        <f>IF(C1940="M.O.",VLOOKUP(A1940,INSUMOS_AUX!A:F,6,0),0)</f>
        <v>12.04</v>
      </c>
    </row>
    <row r="1941" spans="1:7" ht="21">
      <c r="A1941" s="177">
        <v>43083</v>
      </c>
      <c r="B1941" s="233" t="s">
        <v>1369</v>
      </c>
      <c r="C1941" s="176" t="s">
        <v>123</v>
      </c>
      <c r="D1941" s="176" t="s">
        <v>63</v>
      </c>
      <c r="E1941" s="177">
        <v>4.9039999999999999</v>
      </c>
      <c r="F1941" s="107">
        <f>IF(C1941="MAT.",VLOOKUP(A1941,INSUMOS_AUX!A:F,6,0),0)</f>
        <v>8.66</v>
      </c>
      <c r="G1941" s="106">
        <f>IF(C1941="M.O.",VLOOKUP(A1941,INSUMOS_AUX!A:F,6,0),0)</f>
        <v>0</v>
      </c>
    </row>
    <row r="1942" spans="1:7" ht="21">
      <c r="A1942" s="177">
        <v>43464</v>
      </c>
      <c r="B1942" s="233" t="s">
        <v>141</v>
      </c>
      <c r="C1942" s="176" t="s">
        <v>123</v>
      </c>
      <c r="D1942" s="176" t="s">
        <v>134</v>
      </c>
      <c r="E1942" s="177">
        <v>0.623</v>
      </c>
      <c r="F1942" s="107">
        <f>IF(C1942="MAT.",VLOOKUP(A1942,INSUMOS_AUX!A:F,6,0),0)</f>
        <v>0.01</v>
      </c>
      <c r="G1942" s="106">
        <f>IF(C1942="M.O.",VLOOKUP(A1942,INSUMOS_AUX!A:F,6,0),0)</f>
        <v>0</v>
      </c>
    </row>
    <row r="1943" spans="1:7" ht="21">
      <c r="A1943" s="177">
        <v>43466</v>
      </c>
      <c r="B1943" s="233" t="s">
        <v>165</v>
      </c>
      <c r="C1943" s="176" t="s">
        <v>123</v>
      </c>
      <c r="D1943" s="176" t="s">
        <v>134</v>
      </c>
      <c r="E1943" s="177">
        <v>0.16977100000000001</v>
      </c>
      <c r="F1943" s="107">
        <f>IF(C1943="MAT.",VLOOKUP(A1943,INSUMOS_AUX!A:F,6,0),0)</f>
        <v>2.0499999999999998</v>
      </c>
      <c r="G1943" s="106">
        <f>IF(C1943="M.O.",VLOOKUP(A1943,INSUMOS_AUX!A:F,6,0),0)</f>
        <v>0</v>
      </c>
    </row>
    <row r="1944" spans="1:7" ht="21">
      <c r="A1944" s="177">
        <v>43467</v>
      </c>
      <c r="B1944" s="233" t="s">
        <v>142</v>
      </c>
      <c r="C1944" s="176" t="s">
        <v>123</v>
      </c>
      <c r="D1944" s="176" t="s">
        <v>134</v>
      </c>
      <c r="E1944" s="177">
        <v>0.26300000000000001</v>
      </c>
      <c r="F1944" s="107">
        <f>IF(C1944="MAT.",VLOOKUP(A1944,INSUMOS_AUX!A:F,6,0),0)</f>
        <v>0.61</v>
      </c>
      <c r="G1944" s="106">
        <f>IF(C1944="M.O.",VLOOKUP(A1944,INSUMOS_AUX!A:F,6,0),0)</f>
        <v>0</v>
      </c>
    </row>
    <row r="1945" spans="1:7" ht="21">
      <c r="A1945" s="177">
        <v>43488</v>
      </c>
      <c r="B1945" s="233" t="s">
        <v>144</v>
      </c>
      <c r="C1945" s="176" t="s">
        <v>123</v>
      </c>
      <c r="D1945" s="176" t="s">
        <v>134</v>
      </c>
      <c r="E1945" s="177">
        <v>0.623</v>
      </c>
      <c r="F1945" s="107">
        <f>IF(C1945="MAT.",VLOOKUP(A1945,INSUMOS_AUX!A:F,6,0),0)</f>
        <v>0.89</v>
      </c>
      <c r="G1945" s="106">
        <f>IF(C1945="M.O.",VLOOKUP(A1945,INSUMOS_AUX!A:F,6,0),0)</f>
        <v>0</v>
      </c>
    </row>
    <row r="1946" spans="1:7" ht="21">
      <c r="A1946" s="177">
        <v>43490</v>
      </c>
      <c r="B1946" s="233" t="s">
        <v>166</v>
      </c>
      <c r="C1946" s="176" t="s">
        <v>123</v>
      </c>
      <c r="D1946" s="176" t="s">
        <v>134</v>
      </c>
      <c r="E1946" s="177">
        <v>0.16977100000000001</v>
      </c>
      <c r="F1946" s="107">
        <f>IF(C1946="MAT.",VLOOKUP(A1946,INSUMOS_AUX!A:F,6,0),0)</f>
        <v>1.85</v>
      </c>
      <c r="G1946" s="106">
        <f>IF(C1946="M.O.",VLOOKUP(A1946,INSUMOS_AUX!A:F,6,0),0)</f>
        <v>0</v>
      </c>
    </row>
    <row r="1947" spans="1:7" ht="21">
      <c r="A1947" s="177">
        <v>43491</v>
      </c>
      <c r="B1947" s="233" t="s">
        <v>145</v>
      </c>
      <c r="C1947" s="176" t="s">
        <v>123</v>
      </c>
      <c r="D1947" s="176" t="s">
        <v>134</v>
      </c>
      <c r="E1947" s="177">
        <v>0.26300000000000001</v>
      </c>
      <c r="F1947" s="107">
        <f>IF(C1947="MAT.",VLOOKUP(A1947,INSUMOS_AUX!A:F,6,0),0)</f>
        <v>1.39</v>
      </c>
      <c r="G1947" s="106">
        <f>IF(C1947="M.O.",VLOOKUP(A1947,INSUMOS_AUX!A:F,6,0),0)</f>
        <v>0</v>
      </c>
    </row>
    <row r="1948" spans="1:7">
      <c r="A1948" s="177">
        <v>44497</v>
      </c>
      <c r="B1948" s="233" t="s">
        <v>181</v>
      </c>
      <c r="C1948" s="176" t="s">
        <v>124</v>
      </c>
      <c r="D1948" s="176" t="s">
        <v>134</v>
      </c>
      <c r="E1948" s="177">
        <v>0.59478551999999996</v>
      </c>
      <c r="F1948" s="107">
        <f>IF(C1948="MAT.",VLOOKUP(A1948,INSUMOS_AUX!A:F,6,0),0)</f>
        <v>0</v>
      </c>
      <c r="G1948" s="106">
        <f>IF(C1948="M.O.",VLOOKUP(A1948,INSUMOS_AUX!A:F,6,0),0)</f>
        <v>16.11</v>
      </c>
    </row>
    <row r="1949" spans="1:7">
      <c r="A1949" s="177">
        <v>4783</v>
      </c>
      <c r="B1949" s="233" t="s">
        <v>167</v>
      </c>
      <c r="C1949" s="176" t="s">
        <v>124</v>
      </c>
      <c r="D1949" s="176" t="s">
        <v>134</v>
      </c>
      <c r="E1949" s="177">
        <v>0.17227682</v>
      </c>
      <c r="F1949" s="107">
        <f>IF(C1949="MAT.",VLOOKUP(A1949,INSUMOS_AUX!A:F,6,0),0)</f>
        <v>0</v>
      </c>
      <c r="G1949" s="106">
        <f>IF(C1949="M.O.",VLOOKUP(A1949,INSUMOS_AUX!A:F,6,0),0)</f>
        <v>22.48</v>
      </c>
    </row>
    <row r="1950" spans="1:7">
      <c r="A1950" s="177">
        <v>5318</v>
      </c>
      <c r="B1950" s="233" t="s">
        <v>511</v>
      </c>
      <c r="C1950" s="176" t="s">
        <v>123</v>
      </c>
      <c r="D1950" s="176" t="s">
        <v>168</v>
      </c>
      <c r="E1950" s="177">
        <v>8.3739999999999995E-3</v>
      </c>
      <c r="F1950" s="107">
        <f>IF(C1950="MAT.",VLOOKUP(A1950,INSUMOS_AUX!A:F,6,0),0)</f>
        <v>21.03</v>
      </c>
      <c r="G1950" s="106">
        <f>IF(C1950="M.O.",VLOOKUP(A1950,INSUMOS_AUX!A:F,6,0),0)</f>
        <v>0</v>
      </c>
    </row>
    <row r="1951" spans="1:7">
      <c r="A1951" s="177">
        <v>6111</v>
      </c>
      <c r="B1951" s="233" t="s">
        <v>498</v>
      </c>
      <c r="C1951" s="176" t="s">
        <v>124</v>
      </c>
      <c r="D1951" s="176" t="s">
        <v>134</v>
      </c>
      <c r="E1951" s="177">
        <v>0.26857560000000003</v>
      </c>
      <c r="F1951" s="107">
        <f>IF(C1951="MAT.",VLOOKUP(A1951,INSUMOS_AUX!A:F,6,0),0)</f>
        <v>0</v>
      </c>
      <c r="G1951" s="106">
        <f>IF(C1951="M.O.",VLOOKUP(A1951,INSUMOS_AUX!A:F,6,0),0)</f>
        <v>14.4</v>
      </c>
    </row>
    <row r="1952" spans="1:7">
      <c r="A1952" s="177">
        <v>7307</v>
      </c>
      <c r="B1952" s="233" t="s">
        <v>1370</v>
      </c>
      <c r="C1952" s="176" t="s">
        <v>123</v>
      </c>
      <c r="D1952" s="176" t="s">
        <v>168</v>
      </c>
      <c r="E1952" s="177">
        <v>8.3898E-2</v>
      </c>
      <c r="F1952" s="107">
        <f>IF(C1952="MAT.",VLOOKUP(A1952,INSUMOS_AUX!A:F,6,0),0)</f>
        <v>44.64</v>
      </c>
      <c r="G1952" s="106">
        <f>IF(C1952="M.O.",VLOOKUP(A1952,INSUMOS_AUX!A:F,6,0),0)</f>
        <v>0</v>
      </c>
    </row>
    <row r="1953" spans="1:7">
      <c r="A1953" s="182"/>
      <c r="B1953" s="230"/>
      <c r="C1953" s="183"/>
      <c r="D1953" s="183"/>
      <c r="E1953" s="183"/>
      <c r="F1953" s="183"/>
      <c r="G1953" s="183"/>
    </row>
    <row r="1954" spans="1:7">
      <c r="A1954" s="178" t="s">
        <v>201</v>
      </c>
      <c r="B1954" s="231" t="s">
        <v>835</v>
      </c>
      <c r="C1954" s="184"/>
      <c r="D1954" s="184"/>
      <c r="E1954" s="184"/>
      <c r="F1954" s="184"/>
      <c r="G1954" s="184"/>
    </row>
    <row r="1955" spans="1:7">
      <c r="A1955" s="182"/>
      <c r="B1955" s="230"/>
      <c r="C1955" s="183"/>
      <c r="D1955" s="183"/>
      <c r="E1955" s="183"/>
      <c r="F1955" s="183"/>
      <c r="G1955" s="183"/>
    </row>
    <row r="1956" spans="1:7">
      <c r="A1956" s="178" t="s">
        <v>101</v>
      </c>
      <c r="B1956" s="231" t="s">
        <v>836</v>
      </c>
      <c r="C1956" s="184"/>
      <c r="D1956" s="184"/>
      <c r="E1956" s="184"/>
      <c r="F1956" s="184"/>
      <c r="G1956" s="184"/>
    </row>
    <row r="1957" spans="1:7">
      <c r="A1957" s="182"/>
      <c r="B1957" s="230"/>
      <c r="C1957" s="183"/>
      <c r="D1957" s="183"/>
      <c r="E1957" s="183"/>
      <c r="F1957" s="183"/>
      <c r="G1957" s="183"/>
    </row>
    <row r="1958" spans="1:7" ht="31.5">
      <c r="A1958" s="179" t="s">
        <v>837</v>
      </c>
      <c r="B1958" s="232" t="s">
        <v>598</v>
      </c>
      <c r="C1958" s="180" t="s">
        <v>46</v>
      </c>
      <c r="D1958" s="180" t="s">
        <v>23</v>
      </c>
      <c r="E1958" s="181">
        <v>45</v>
      </c>
      <c r="F1958" s="181">
        <f t="shared" ref="F1958:G1958" si="123">SUMPRODUCT($E1959:$E1970,F1959:F1970)</f>
        <v>3.9957099999999999</v>
      </c>
      <c r="G1958" s="181">
        <f t="shared" si="123"/>
        <v>5.7576134416000002</v>
      </c>
    </row>
    <row r="1959" spans="1:7">
      <c r="A1959" s="177">
        <v>122</v>
      </c>
      <c r="B1959" s="233" t="s">
        <v>286</v>
      </c>
      <c r="C1959" s="176" t="s">
        <v>123</v>
      </c>
      <c r="D1959" s="176" t="s">
        <v>23</v>
      </c>
      <c r="E1959" s="177">
        <v>7.1000000000000004E-3</v>
      </c>
      <c r="F1959" s="107">
        <f>IF(C1959="MAT.",VLOOKUP(A1959,INSUMOS_AUX!A:F,6,0),0)</f>
        <v>67.239999999999995</v>
      </c>
      <c r="G1959" s="106">
        <f>IF(C1959="M.O.",VLOOKUP(A1959,INSUMOS_AUX!A:F,6,0),0)</f>
        <v>0</v>
      </c>
    </row>
    <row r="1960" spans="1:7" ht="21">
      <c r="A1960" s="177">
        <v>20083</v>
      </c>
      <c r="B1960" s="233" t="s">
        <v>354</v>
      </c>
      <c r="C1960" s="176" t="s">
        <v>123</v>
      </c>
      <c r="D1960" s="176" t="s">
        <v>23</v>
      </c>
      <c r="E1960" s="177">
        <v>8.0000000000000002E-3</v>
      </c>
      <c r="F1960" s="107">
        <f>IF(C1960="MAT.",VLOOKUP(A1960,INSUMOS_AUX!A:F,6,0),0)</f>
        <v>76.19</v>
      </c>
      <c r="G1960" s="106">
        <f>IF(C1960="M.O.",VLOOKUP(A1960,INSUMOS_AUX!A:F,6,0),0)</f>
        <v>0</v>
      </c>
    </row>
    <row r="1961" spans="1:7">
      <c r="A1961" s="177">
        <v>246</v>
      </c>
      <c r="B1961" s="233" t="s">
        <v>185</v>
      </c>
      <c r="C1961" s="176" t="s">
        <v>124</v>
      </c>
      <c r="D1961" s="176" t="s">
        <v>134</v>
      </c>
      <c r="E1961" s="177">
        <v>0.15473296</v>
      </c>
      <c r="F1961" s="107">
        <f>IF(C1961="MAT.",VLOOKUP(A1961,INSUMOS_AUX!A:F,6,0),0)</f>
        <v>0</v>
      </c>
      <c r="G1961" s="106">
        <f>IF(C1961="M.O.",VLOOKUP(A1961,INSUMOS_AUX!A:F,6,0),0)</f>
        <v>14.73</v>
      </c>
    </row>
    <row r="1962" spans="1:7">
      <c r="A1962" s="177">
        <v>2696</v>
      </c>
      <c r="B1962" s="233" t="s">
        <v>154</v>
      </c>
      <c r="C1962" s="176" t="s">
        <v>124</v>
      </c>
      <c r="D1962" s="176" t="s">
        <v>134</v>
      </c>
      <c r="E1962" s="177">
        <v>0.15473296</v>
      </c>
      <c r="F1962" s="107">
        <f>IF(C1962="MAT.",VLOOKUP(A1962,INSUMOS_AUX!A:F,6,0),0)</f>
        <v>0</v>
      </c>
      <c r="G1962" s="106">
        <f>IF(C1962="M.O.",VLOOKUP(A1962,INSUMOS_AUX!A:F,6,0),0)</f>
        <v>22.48</v>
      </c>
    </row>
    <row r="1963" spans="1:7" ht="21">
      <c r="A1963" s="177">
        <v>3529</v>
      </c>
      <c r="B1963" s="233" t="s">
        <v>1069</v>
      </c>
      <c r="C1963" s="176" t="s">
        <v>123</v>
      </c>
      <c r="D1963" s="176" t="s">
        <v>23</v>
      </c>
      <c r="E1963" s="177">
        <v>1</v>
      </c>
      <c r="F1963" s="107">
        <f>IF(C1963="MAT.",VLOOKUP(A1963,INSUMOS_AUX!A:F,6,0),0)</f>
        <v>0.75</v>
      </c>
      <c r="G1963" s="106">
        <f>IF(C1963="M.O.",VLOOKUP(A1963,INSUMOS_AUX!A:F,6,0),0)</f>
        <v>0</v>
      </c>
    </row>
    <row r="1964" spans="1:7" ht="21">
      <c r="A1964" s="177">
        <v>37370</v>
      </c>
      <c r="B1964" s="233" t="s">
        <v>494</v>
      </c>
      <c r="C1964" s="176" t="s">
        <v>123</v>
      </c>
      <c r="D1964" s="176" t="s">
        <v>134</v>
      </c>
      <c r="E1964" s="177">
        <v>0.30399999999999999</v>
      </c>
      <c r="F1964" s="107">
        <f>IF(C1964="MAT.",VLOOKUP(A1964,INSUMOS_AUX!A:F,6,0),0)</f>
        <v>3.32</v>
      </c>
      <c r="G1964" s="106">
        <f>IF(C1964="M.O.",VLOOKUP(A1964,INSUMOS_AUX!A:F,6,0),0)</f>
        <v>0</v>
      </c>
    </row>
    <row r="1965" spans="1:7" ht="21">
      <c r="A1965" s="177">
        <v>37371</v>
      </c>
      <c r="B1965" s="233" t="s">
        <v>495</v>
      </c>
      <c r="C1965" s="176" t="s">
        <v>123</v>
      </c>
      <c r="D1965" s="176" t="s">
        <v>134</v>
      </c>
      <c r="E1965" s="177">
        <v>0.30399999999999999</v>
      </c>
      <c r="F1965" s="107">
        <f>IF(C1965="MAT.",VLOOKUP(A1965,INSUMOS_AUX!A:F,6,0),0)</f>
        <v>0.59</v>
      </c>
      <c r="G1965" s="106">
        <f>IF(C1965="M.O.",VLOOKUP(A1965,INSUMOS_AUX!A:F,6,0),0)</f>
        <v>0</v>
      </c>
    </row>
    <row r="1966" spans="1:7" ht="21">
      <c r="A1966" s="177">
        <v>37372</v>
      </c>
      <c r="B1966" s="233" t="s">
        <v>496</v>
      </c>
      <c r="C1966" s="176" t="s">
        <v>123</v>
      </c>
      <c r="D1966" s="176" t="s">
        <v>134</v>
      </c>
      <c r="E1966" s="177">
        <v>0.30399999999999999</v>
      </c>
      <c r="F1966" s="107">
        <f>IF(C1966="MAT.",VLOOKUP(A1966,INSUMOS_AUX!A:F,6,0),0)</f>
        <v>1.43</v>
      </c>
      <c r="G1966" s="106">
        <f>IF(C1966="M.O.",VLOOKUP(A1966,INSUMOS_AUX!A:F,6,0),0)</f>
        <v>0</v>
      </c>
    </row>
    <row r="1967" spans="1:7" ht="21">
      <c r="A1967" s="177">
        <v>37373</v>
      </c>
      <c r="B1967" s="233" t="s">
        <v>497</v>
      </c>
      <c r="C1967" s="176" t="s">
        <v>123</v>
      </c>
      <c r="D1967" s="176" t="s">
        <v>134</v>
      </c>
      <c r="E1967" s="177">
        <v>0.30399999999999999</v>
      </c>
      <c r="F1967" s="107">
        <f>IF(C1967="MAT.",VLOOKUP(A1967,INSUMOS_AUX!A:F,6,0),0)</f>
        <v>0.08</v>
      </c>
      <c r="G1967" s="106">
        <f>IF(C1967="M.O.",VLOOKUP(A1967,INSUMOS_AUX!A:F,6,0),0)</f>
        <v>0</v>
      </c>
    </row>
    <row r="1968" spans="1:7">
      <c r="A1968" s="177">
        <v>38383</v>
      </c>
      <c r="B1968" s="233" t="s">
        <v>537</v>
      </c>
      <c r="C1968" s="176" t="s">
        <v>123</v>
      </c>
      <c r="D1968" s="176" t="s">
        <v>23</v>
      </c>
      <c r="E1968" s="177">
        <v>3.3799999999999997E-2</v>
      </c>
      <c r="F1968" s="107">
        <f>IF(C1968="MAT.",VLOOKUP(A1968,INSUMOS_AUX!A:F,6,0),0)</f>
        <v>2.17</v>
      </c>
      <c r="G1968" s="106">
        <f>IF(C1968="M.O.",VLOOKUP(A1968,INSUMOS_AUX!A:F,6,0),0)</f>
        <v>0</v>
      </c>
    </row>
    <row r="1969" spans="1:7" ht="21">
      <c r="A1969" s="177">
        <v>43461</v>
      </c>
      <c r="B1969" s="233" t="s">
        <v>155</v>
      </c>
      <c r="C1969" s="176" t="s">
        <v>123</v>
      </c>
      <c r="D1969" s="176" t="s">
        <v>134</v>
      </c>
      <c r="E1969" s="177">
        <v>0.30399999999999999</v>
      </c>
      <c r="F1969" s="107">
        <f>IF(C1969="MAT.",VLOOKUP(A1969,INSUMOS_AUX!A:F,6,0),0)</f>
        <v>0.31</v>
      </c>
      <c r="G1969" s="106">
        <f>IF(C1969="M.O.",VLOOKUP(A1969,INSUMOS_AUX!A:F,6,0),0)</f>
        <v>0</v>
      </c>
    </row>
    <row r="1970" spans="1:7" ht="21">
      <c r="A1970" s="177">
        <v>43485</v>
      </c>
      <c r="B1970" s="233" t="s">
        <v>156</v>
      </c>
      <c r="C1970" s="176" t="s">
        <v>123</v>
      </c>
      <c r="D1970" s="176" t="s">
        <v>134</v>
      </c>
      <c r="E1970" s="177">
        <v>0.30399999999999999</v>
      </c>
      <c r="F1970" s="107">
        <f>IF(C1970="MAT.",VLOOKUP(A1970,INSUMOS_AUX!A:F,6,0),0)</f>
        <v>1.1299999999999999</v>
      </c>
      <c r="G1970" s="106">
        <f>IF(C1970="M.O.",VLOOKUP(A1970,INSUMOS_AUX!A:F,6,0),0)</f>
        <v>0</v>
      </c>
    </row>
    <row r="1971" spans="1:7">
      <c r="A1971" s="182"/>
      <c r="B1971" s="230"/>
      <c r="C1971" s="183"/>
      <c r="D1971" s="183"/>
      <c r="E1971" s="183"/>
      <c r="F1971" s="183"/>
      <c r="G1971" s="183"/>
    </row>
    <row r="1972" spans="1:7" ht="31.5">
      <c r="A1972" s="179" t="s">
        <v>838</v>
      </c>
      <c r="B1972" s="232" t="s">
        <v>600</v>
      </c>
      <c r="C1972" s="180" t="s">
        <v>46</v>
      </c>
      <c r="D1972" s="180" t="s">
        <v>23</v>
      </c>
      <c r="E1972" s="181">
        <v>12</v>
      </c>
      <c r="F1972" s="181">
        <f t="shared" ref="F1972:G1972" si="124">SUMPRODUCT($E1973:$E1984,F1973:F1984)</f>
        <v>6.3357099999999997</v>
      </c>
      <c r="G1972" s="181">
        <f t="shared" si="124"/>
        <v>5.7576134416000002</v>
      </c>
    </row>
    <row r="1973" spans="1:7">
      <c r="A1973" s="177">
        <v>122</v>
      </c>
      <c r="B1973" s="233" t="s">
        <v>286</v>
      </c>
      <c r="C1973" s="176" t="s">
        <v>123</v>
      </c>
      <c r="D1973" s="176" t="s">
        <v>23</v>
      </c>
      <c r="E1973" s="177">
        <v>7.1000000000000004E-3</v>
      </c>
      <c r="F1973" s="107">
        <f>IF(C1973="MAT.",VLOOKUP(A1973,INSUMOS_AUX!A:F,6,0),0)</f>
        <v>67.239999999999995</v>
      </c>
      <c r="G1973" s="106">
        <f>IF(C1973="M.O.",VLOOKUP(A1973,INSUMOS_AUX!A:F,6,0),0)</f>
        <v>0</v>
      </c>
    </row>
    <row r="1974" spans="1:7" ht="21">
      <c r="A1974" s="177">
        <v>1956</v>
      </c>
      <c r="B1974" s="233" t="s">
        <v>1371</v>
      </c>
      <c r="C1974" s="176" t="s">
        <v>123</v>
      </c>
      <c r="D1974" s="176" t="s">
        <v>23</v>
      </c>
      <c r="E1974" s="177">
        <v>1</v>
      </c>
      <c r="F1974" s="107">
        <f>IF(C1974="MAT.",VLOOKUP(A1974,INSUMOS_AUX!A:F,6,0),0)</f>
        <v>3.09</v>
      </c>
      <c r="G1974" s="106">
        <f>IF(C1974="M.O.",VLOOKUP(A1974,INSUMOS_AUX!A:F,6,0),0)</f>
        <v>0</v>
      </c>
    </row>
    <row r="1975" spans="1:7" ht="21">
      <c r="A1975" s="177">
        <v>20083</v>
      </c>
      <c r="B1975" s="233" t="s">
        <v>354</v>
      </c>
      <c r="C1975" s="176" t="s">
        <v>123</v>
      </c>
      <c r="D1975" s="176" t="s">
        <v>23</v>
      </c>
      <c r="E1975" s="177">
        <v>8.0000000000000002E-3</v>
      </c>
      <c r="F1975" s="107">
        <f>IF(C1975="MAT.",VLOOKUP(A1975,INSUMOS_AUX!A:F,6,0),0)</f>
        <v>76.19</v>
      </c>
      <c r="G1975" s="106">
        <f>IF(C1975="M.O.",VLOOKUP(A1975,INSUMOS_AUX!A:F,6,0),0)</f>
        <v>0</v>
      </c>
    </row>
    <row r="1976" spans="1:7">
      <c r="A1976" s="177">
        <v>246</v>
      </c>
      <c r="B1976" s="233" t="s">
        <v>185</v>
      </c>
      <c r="C1976" s="176" t="s">
        <v>124</v>
      </c>
      <c r="D1976" s="176" t="s">
        <v>134</v>
      </c>
      <c r="E1976" s="177">
        <v>0.15473296</v>
      </c>
      <c r="F1976" s="107">
        <f>IF(C1976="MAT.",VLOOKUP(A1976,INSUMOS_AUX!A:F,6,0),0)</f>
        <v>0</v>
      </c>
      <c r="G1976" s="106">
        <f>IF(C1976="M.O.",VLOOKUP(A1976,INSUMOS_AUX!A:F,6,0),0)</f>
        <v>14.73</v>
      </c>
    </row>
    <row r="1977" spans="1:7">
      <c r="A1977" s="177">
        <v>2696</v>
      </c>
      <c r="B1977" s="233" t="s">
        <v>154</v>
      </c>
      <c r="C1977" s="176" t="s">
        <v>124</v>
      </c>
      <c r="D1977" s="176" t="s">
        <v>134</v>
      </c>
      <c r="E1977" s="177">
        <v>0.15473296</v>
      </c>
      <c r="F1977" s="107">
        <f>IF(C1977="MAT.",VLOOKUP(A1977,INSUMOS_AUX!A:F,6,0),0)</f>
        <v>0</v>
      </c>
      <c r="G1977" s="106">
        <f>IF(C1977="M.O.",VLOOKUP(A1977,INSUMOS_AUX!A:F,6,0),0)</f>
        <v>22.48</v>
      </c>
    </row>
    <row r="1978" spans="1:7" ht="21">
      <c r="A1978" s="177">
        <v>37370</v>
      </c>
      <c r="B1978" s="233" t="s">
        <v>494</v>
      </c>
      <c r="C1978" s="176" t="s">
        <v>123</v>
      </c>
      <c r="D1978" s="176" t="s">
        <v>134</v>
      </c>
      <c r="E1978" s="177">
        <v>0.30399999999999999</v>
      </c>
      <c r="F1978" s="107">
        <f>IF(C1978="MAT.",VLOOKUP(A1978,INSUMOS_AUX!A:F,6,0),0)</f>
        <v>3.32</v>
      </c>
      <c r="G1978" s="106">
        <f>IF(C1978="M.O.",VLOOKUP(A1978,INSUMOS_AUX!A:F,6,0),0)</f>
        <v>0</v>
      </c>
    </row>
    <row r="1979" spans="1:7" ht="21">
      <c r="A1979" s="177">
        <v>37371</v>
      </c>
      <c r="B1979" s="233" t="s">
        <v>495</v>
      </c>
      <c r="C1979" s="176" t="s">
        <v>123</v>
      </c>
      <c r="D1979" s="176" t="s">
        <v>134</v>
      </c>
      <c r="E1979" s="177">
        <v>0.30399999999999999</v>
      </c>
      <c r="F1979" s="107">
        <f>IF(C1979="MAT.",VLOOKUP(A1979,INSUMOS_AUX!A:F,6,0),0)</f>
        <v>0.59</v>
      </c>
      <c r="G1979" s="106">
        <f>IF(C1979="M.O.",VLOOKUP(A1979,INSUMOS_AUX!A:F,6,0),0)</f>
        <v>0</v>
      </c>
    </row>
    <row r="1980" spans="1:7" ht="21">
      <c r="A1980" s="177">
        <v>37372</v>
      </c>
      <c r="B1980" s="233" t="s">
        <v>496</v>
      </c>
      <c r="C1980" s="176" t="s">
        <v>123</v>
      </c>
      <c r="D1980" s="176" t="s">
        <v>134</v>
      </c>
      <c r="E1980" s="177">
        <v>0.30399999999999999</v>
      </c>
      <c r="F1980" s="107">
        <f>IF(C1980="MAT.",VLOOKUP(A1980,INSUMOS_AUX!A:F,6,0),0)</f>
        <v>1.43</v>
      </c>
      <c r="G1980" s="106">
        <f>IF(C1980="M.O.",VLOOKUP(A1980,INSUMOS_AUX!A:F,6,0),0)</f>
        <v>0</v>
      </c>
    </row>
    <row r="1981" spans="1:7" ht="21">
      <c r="A1981" s="177">
        <v>37373</v>
      </c>
      <c r="B1981" s="233" t="s">
        <v>497</v>
      </c>
      <c r="C1981" s="176" t="s">
        <v>123</v>
      </c>
      <c r="D1981" s="176" t="s">
        <v>134</v>
      </c>
      <c r="E1981" s="177">
        <v>0.30399999999999999</v>
      </c>
      <c r="F1981" s="107">
        <f>IF(C1981="MAT.",VLOOKUP(A1981,INSUMOS_AUX!A:F,6,0),0)</f>
        <v>0.08</v>
      </c>
      <c r="G1981" s="106">
        <f>IF(C1981="M.O.",VLOOKUP(A1981,INSUMOS_AUX!A:F,6,0),0)</f>
        <v>0</v>
      </c>
    </row>
    <row r="1982" spans="1:7">
      <c r="A1982" s="177">
        <v>38383</v>
      </c>
      <c r="B1982" s="233" t="s">
        <v>537</v>
      </c>
      <c r="C1982" s="176" t="s">
        <v>123</v>
      </c>
      <c r="D1982" s="176" t="s">
        <v>23</v>
      </c>
      <c r="E1982" s="177">
        <v>3.3799999999999997E-2</v>
      </c>
      <c r="F1982" s="107">
        <f>IF(C1982="MAT.",VLOOKUP(A1982,INSUMOS_AUX!A:F,6,0),0)</f>
        <v>2.17</v>
      </c>
      <c r="G1982" s="106">
        <f>IF(C1982="M.O.",VLOOKUP(A1982,INSUMOS_AUX!A:F,6,0),0)</f>
        <v>0</v>
      </c>
    </row>
    <row r="1983" spans="1:7" ht="21">
      <c r="A1983" s="177">
        <v>43461</v>
      </c>
      <c r="B1983" s="233" t="s">
        <v>155</v>
      </c>
      <c r="C1983" s="176" t="s">
        <v>123</v>
      </c>
      <c r="D1983" s="176" t="s">
        <v>134</v>
      </c>
      <c r="E1983" s="177">
        <v>0.30399999999999999</v>
      </c>
      <c r="F1983" s="107">
        <f>IF(C1983="MAT.",VLOOKUP(A1983,INSUMOS_AUX!A:F,6,0),0)</f>
        <v>0.31</v>
      </c>
      <c r="G1983" s="106">
        <f>IF(C1983="M.O.",VLOOKUP(A1983,INSUMOS_AUX!A:F,6,0),0)</f>
        <v>0</v>
      </c>
    </row>
    <row r="1984" spans="1:7" ht="21">
      <c r="A1984" s="177">
        <v>43485</v>
      </c>
      <c r="B1984" s="233" t="s">
        <v>156</v>
      </c>
      <c r="C1984" s="176" t="s">
        <v>123</v>
      </c>
      <c r="D1984" s="176" t="s">
        <v>134</v>
      </c>
      <c r="E1984" s="177">
        <v>0.30399999999999999</v>
      </c>
      <c r="F1984" s="107">
        <f>IF(C1984="MAT.",VLOOKUP(A1984,INSUMOS_AUX!A:F,6,0),0)</f>
        <v>1.1299999999999999</v>
      </c>
      <c r="G1984" s="106">
        <f>IF(C1984="M.O.",VLOOKUP(A1984,INSUMOS_AUX!A:F,6,0),0)</f>
        <v>0</v>
      </c>
    </row>
    <row r="1985" spans="1:7">
      <c r="A1985" s="182"/>
      <c r="B1985" s="230"/>
      <c r="C1985" s="183"/>
      <c r="D1985" s="183"/>
      <c r="E1985" s="183"/>
      <c r="F1985" s="183"/>
      <c r="G1985" s="183"/>
    </row>
    <row r="1986" spans="1:7" ht="31.5">
      <c r="A1986" s="179" t="s">
        <v>839</v>
      </c>
      <c r="B1986" s="232" t="s">
        <v>840</v>
      </c>
      <c r="C1986" s="180" t="s">
        <v>46</v>
      </c>
      <c r="D1986" s="180" t="s">
        <v>23</v>
      </c>
      <c r="E1986" s="181">
        <v>24</v>
      </c>
      <c r="F1986" s="181">
        <f t="shared" ref="F1986:G1986" si="125">SUMPRODUCT($E1987:$E1998,F1987:F1998)</f>
        <v>11.296144</v>
      </c>
      <c r="G1986" s="181">
        <f t="shared" si="125"/>
        <v>5.3636714692800007</v>
      </c>
    </row>
    <row r="1987" spans="1:7">
      <c r="A1987" s="177">
        <v>122</v>
      </c>
      <c r="B1987" s="233" t="s">
        <v>286</v>
      </c>
      <c r="C1987" s="176" t="s">
        <v>123</v>
      </c>
      <c r="D1987" s="176" t="s">
        <v>23</v>
      </c>
      <c r="E1987" s="177">
        <v>5.8999999999999999E-3</v>
      </c>
      <c r="F1987" s="107">
        <f>IF(C1987="MAT.",VLOOKUP(A1987,INSUMOS_AUX!A:F,6,0),0)</f>
        <v>67.239999999999995</v>
      </c>
      <c r="G1987" s="106">
        <f>IF(C1987="M.O.",VLOOKUP(A1987,INSUMOS_AUX!A:F,6,0),0)</f>
        <v>0</v>
      </c>
    </row>
    <row r="1988" spans="1:7" ht="21">
      <c r="A1988" s="177">
        <v>20083</v>
      </c>
      <c r="B1988" s="233" t="s">
        <v>354</v>
      </c>
      <c r="C1988" s="176" t="s">
        <v>123</v>
      </c>
      <c r="D1988" s="176" t="s">
        <v>23</v>
      </c>
      <c r="E1988" s="177">
        <v>7.0000000000000001E-3</v>
      </c>
      <c r="F1988" s="107">
        <f>IF(C1988="MAT.",VLOOKUP(A1988,INSUMOS_AUX!A:F,6,0),0)</f>
        <v>76.19</v>
      </c>
      <c r="G1988" s="106">
        <f>IF(C1988="M.O.",VLOOKUP(A1988,INSUMOS_AUX!A:F,6,0),0)</f>
        <v>0</v>
      </c>
    </row>
    <row r="1989" spans="1:7">
      <c r="A1989" s="177">
        <v>246</v>
      </c>
      <c r="B1989" s="233" t="s">
        <v>185</v>
      </c>
      <c r="C1989" s="176" t="s">
        <v>124</v>
      </c>
      <c r="D1989" s="176" t="s">
        <v>134</v>
      </c>
      <c r="E1989" s="177">
        <v>0.14414596800000001</v>
      </c>
      <c r="F1989" s="107">
        <f>IF(C1989="MAT.",VLOOKUP(A1989,INSUMOS_AUX!A:F,6,0),0)</f>
        <v>0</v>
      </c>
      <c r="G1989" s="106">
        <f>IF(C1989="M.O.",VLOOKUP(A1989,INSUMOS_AUX!A:F,6,0),0)</f>
        <v>14.73</v>
      </c>
    </row>
    <row r="1990" spans="1:7">
      <c r="A1990" s="177">
        <v>2696</v>
      </c>
      <c r="B1990" s="233" t="s">
        <v>154</v>
      </c>
      <c r="C1990" s="176" t="s">
        <v>124</v>
      </c>
      <c r="D1990" s="176" t="s">
        <v>134</v>
      </c>
      <c r="E1990" s="177">
        <v>0.14414596800000001</v>
      </c>
      <c r="F1990" s="107">
        <f>IF(C1990="MAT.",VLOOKUP(A1990,INSUMOS_AUX!A:F,6,0),0)</f>
        <v>0</v>
      </c>
      <c r="G1990" s="106">
        <f>IF(C1990="M.O.",VLOOKUP(A1990,INSUMOS_AUX!A:F,6,0),0)</f>
        <v>22.48</v>
      </c>
    </row>
    <row r="1991" spans="1:7" ht="21">
      <c r="A1991" s="177">
        <v>3524</v>
      </c>
      <c r="B1991" s="233" t="s">
        <v>1372</v>
      </c>
      <c r="C1991" s="176" t="s">
        <v>123</v>
      </c>
      <c r="D1991" s="176" t="s">
        <v>23</v>
      </c>
      <c r="E1991" s="177">
        <v>1</v>
      </c>
      <c r="F1991" s="107">
        <f>IF(C1991="MAT.",VLOOKUP(A1991,INSUMOS_AUX!A:F,6,0),0)</f>
        <v>8.35</v>
      </c>
      <c r="G1991" s="106">
        <f>IF(C1991="M.O.",VLOOKUP(A1991,INSUMOS_AUX!A:F,6,0),0)</f>
        <v>0</v>
      </c>
    </row>
    <row r="1992" spans="1:7" ht="21">
      <c r="A1992" s="177">
        <v>37370</v>
      </c>
      <c r="B1992" s="233" t="s">
        <v>494</v>
      </c>
      <c r="C1992" s="176" t="s">
        <v>123</v>
      </c>
      <c r="D1992" s="176" t="s">
        <v>134</v>
      </c>
      <c r="E1992" s="177">
        <v>0.28320000000000001</v>
      </c>
      <c r="F1992" s="107">
        <f>IF(C1992="MAT.",VLOOKUP(A1992,INSUMOS_AUX!A:F,6,0),0)</f>
        <v>3.32</v>
      </c>
      <c r="G1992" s="106">
        <f>IF(C1992="M.O.",VLOOKUP(A1992,INSUMOS_AUX!A:F,6,0),0)</f>
        <v>0</v>
      </c>
    </row>
    <row r="1993" spans="1:7" ht="21">
      <c r="A1993" s="177">
        <v>37371</v>
      </c>
      <c r="B1993" s="233" t="s">
        <v>495</v>
      </c>
      <c r="C1993" s="176" t="s">
        <v>123</v>
      </c>
      <c r="D1993" s="176" t="s">
        <v>134</v>
      </c>
      <c r="E1993" s="177">
        <v>0.28320000000000001</v>
      </c>
      <c r="F1993" s="107">
        <f>IF(C1993="MAT.",VLOOKUP(A1993,INSUMOS_AUX!A:F,6,0),0)</f>
        <v>0.59</v>
      </c>
      <c r="G1993" s="106">
        <f>IF(C1993="M.O.",VLOOKUP(A1993,INSUMOS_AUX!A:F,6,0),0)</f>
        <v>0</v>
      </c>
    </row>
    <row r="1994" spans="1:7" ht="21">
      <c r="A1994" s="177">
        <v>37372</v>
      </c>
      <c r="B1994" s="233" t="s">
        <v>496</v>
      </c>
      <c r="C1994" s="176" t="s">
        <v>123</v>
      </c>
      <c r="D1994" s="176" t="s">
        <v>134</v>
      </c>
      <c r="E1994" s="177">
        <v>0.28320000000000001</v>
      </c>
      <c r="F1994" s="107">
        <f>IF(C1994="MAT.",VLOOKUP(A1994,INSUMOS_AUX!A:F,6,0),0)</f>
        <v>1.43</v>
      </c>
      <c r="G1994" s="106">
        <f>IF(C1994="M.O.",VLOOKUP(A1994,INSUMOS_AUX!A:F,6,0),0)</f>
        <v>0</v>
      </c>
    </row>
    <row r="1995" spans="1:7" ht="21">
      <c r="A1995" s="177">
        <v>37373</v>
      </c>
      <c r="B1995" s="233" t="s">
        <v>497</v>
      </c>
      <c r="C1995" s="176" t="s">
        <v>123</v>
      </c>
      <c r="D1995" s="176" t="s">
        <v>134</v>
      </c>
      <c r="E1995" s="177">
        <v>0.28320000000000001</v>
      </c>
      <c r="F1995" s="107">
        <f>IF(C1995="MAT.",VLOOKUP(A1995,INSUMOS_AUX!A:F,6,0),0)</f>
        <v>0.08</v>
      </c>
      <c r="G1995" s="106">
        <f>IF(C1995="M.O.",VLOOKUP(A1995,INSUMOS_AUX!A:F,6,0),0)</f>
        <v>0</v>
      </c>
    </row>
    <row r="1996" spans="1:7">
      <c r="A1996" s="177">
        <v>38383</v>
      </c>
      <c r="B1996" s="233" t="s">
        <v>537</v>
      </c>
      <c r="C1996" s="176" t="s">
        <v>123</v>
      </c>
      <c r="D1996" s="176" t="s">
        <v>23</v>
      </c>
      <c r="E1996" s="177">
        <v>3.3799999999999997E-2</v>
      </c>
      <c r="F1996" s="107">
        <f>IF(C1996="MAT.",VLOOKUP(A1996,INSUMOS_AUX!A:F,6,0),0)</f>
        <v>2.17</v>
      </c>
      <c r="G1996" s="106">
        <f>IF(C1996="M.O.",VLOOKUP(A1996,INSUMOS_AUX!A:F,6,0),0)</f>
        <v>0</v>
      </c>
    </row>
    <row r="1997" spans="1:7" ht="21">
      <c r="A1997" s="177">
        <v>43461</v>
      </c>
      <c r="B1997" s="233" t="s">
        <v>155</v>
      </c>
      <c r="C1997" s="176" t="s">
        <v>123</v>
      </c>
      <c r="D1997" s="176" t="s">
        <v>134</v>
      </c>
      <c r="E1997" s="177">
        <v>0.28320000000000001</v>
      </c>
      <c r="F1997" s="107">
        <f>IF(C1997="MAT.",VLOOKUP(A1997,INSUMOS_AUX!A:F,6,0),0)</f>
        <v>0.31</v>
      </c>
      <c r="G1997" s="106">
        <f>IF(C1997="M.O.",VLOOKUP(A1997,INSUMOS_AUX!A:F,6,0),0)</f>
        <v>0</v>
      </c>
    </row>
    <row r="1998" spans="1:7" ht="21">
      <c r="A1998" s="177">
        <v>43485</v>
      </c>
      <c r="B1998" s="233" t="s">
        <v>156</v>
      </c>
      <c r="C1998" s="176" t="s">
        <v>123</v>
      </c>
      <c r="D1998" s="176" t="s">
        <v>134</v>
      </c>
      <c r="E1998" s="177">
        <v>0.28320000000000001</v>
      </c>
      <c r="F1998" s="107">
        <f>IF(C1998="MAT.",VLOOKUP(A1998,INSUMOS_AUX!A:F,6,0),0)</f>
        <v>1.1299999999999999</v>
      </c>
      <c r="G1998" s="106">
        <f>IF(C1998="M.O.",VLOOKUP(A1998,INSUMOS_AUX!A:F,6,0),0)</f>
        <v>0</v>
      </c>
    </row>
    <row r="1999" spans="1:7">
      <c r="A1999" s="182"/>
      <c r="B1999" s="230"/>
      <c r="C1999" s="183"/>
      <c r="D1999" s="183"/>
      <c r="E1999" s="183"/>
      <c r="F1999" s="183"/>
      <c r="G1999" s="183"/>
    </row>
    <row r="2000" spans="1:7" ht="21">
      <c r="A2000" s="179" t="s">
        <v>841</v>
      </c>
      <c r="B2000" s="232" t="s">
        <v>601</v>
      </c>
      <c r="C2000" s="180" t="s">
        <v>46</v>
      </c>
      <c r="D2000" s="180" t="s">
        <v>23</v>
      </c>
      <c r="E2000" s="181">
        <v>9</v>
      </c>
      <c r="F2000" s="181">
        <f t="shared" ref="F2000:G2000" si="126">SUMPRODUCT($E2001:$E2012,F2001:F2012)</f>
        <v>3.4001060000000001</v>
      </c>
      <c r="G2000" s="181">
        <f t="shared" si="126"/>
        <v>3.8371463265400001</v>
      </c>
    </row>
    <row r="2001" spans="1:7">
      <c r="A2001" s="177">
        <v>122</v>
      </c>
      <c r="B2001" s="233" t="s">
        <v>286</v>
      </c>
      <c r="C2001" s="176" t="s">
        <v>123</v>
      </c>
      <c r="D2001" s="176" t="s">
        <v>23</v>
      </c>
      <c r="E2001" s="177">
        <v>7.1000000000000004E-3</v>
      </c>
      <c r="F2001" s="107">
        <f>IF(C2001="MAT.",VLOOKUP(A2001,INSUMOS_AUX!A:F,6,0),0)</f>
        <v>67.239999999999995</v>
      </c>
      <c r="G2001" s="106">
        <f>IF(C2001="M.O.",VLOOKUP(A2001,INSUMOS_AUX!A:F,6,0),0)</f>
        <v>0</v>
      </c>
    </row>
    <row r="2002" spans="1:7" ht="21">
      <c r="A2002" s="177">
        <v>20083</v>
      </c>
      <c r="B2002" s="233" t="s">
        <v>354</v>
      </c>
      <c r="C2002" s="176" t="s">
        <v>123</v>
      </c>
      <c r="D2002" s="176" t="s">
        <v>23</v>
      </c>
      <c r="E2002" s="177">
        <v>8.0000000000000002E-3</v>
      </c>
      <c r="F2002" s="107">
        <f>IF(C2002="MAT.",VLOOKUP(A2002,INSUMOS_AUX!A:F,6,0),0)</f>
        <v>76.19</v>
      </c>
      <c r="G2002" s="106">
        <f>IF(C2002="M.O.",VLOOKUP(A2002,INSUMOS_AUX!A:F,6,0),0)</f>
        <v>0</v>
      </c>
    </row>
    <row r="2003" spans="1:7">
      <c r="A2003" s="177">
        <v>246</v>
      </c>
      <c r="B2003" s="233" t="s">
        <v>185</v>
      </c>
      <c r="C2003" s="176" t="s">
        <v>124</v>
      </c>
      <c r="D2003" s="176" t="s">
        <v>134</v>
      </c>
      <c r="E2003" s="177">
        <v>0.103121374</v>
      </c>
      <c r="F2003" s="107">
        <f>IF(C2003="MAT.",VLOOKUP(A2003,INSUMOS_AUX!A:F,6,0),0)</f>
        <v>0</v>
      </c>
      <c r="G2003" s="106">
        <f>IF(C2003="M.O.",VLOOKUP(A2003,INSUMOS_AUX!A:F,6,0),0)</f>
        <v>14.73</v>
      </c>
    </row>
    <row r="2004" spans="1:7">
      <c r="A2004" s="177">
        <v>2696</v>
      </c>
      <c r="B2004" s="233" t="s">
        <v>154</v>
      </c>
      <c r="C2004" s="176" t="s">
        <v>124</v>
      </c>
      <c r="D2004" s="176" t="s">
        <v>134</v>
      </c>
      <c r="E2004" s="177">
        <v>0.103121374</v>
      </c>
      <c r="F2004" s="107">
        <f>IF(C2004="MAT.",VLOOKUP(A2004,INSUMOS_AUX!A:F,6,0),0)</f>
        <v>0</v>
      </c>
      <c r="G2004" s="106">
        <f>IF(C2004="M.O.",VLOOKUP(A2004,INSUMOS_AUX!A:F,6,0),0)</f>
        <v>22.48</v>
      </c>
    </row>
    <row r="2005" spans="1:7" ht="21">
      <c r="A2005" s="177">
        <v>37370</v>
      </c>
      <c r="B2005" s="233" t="s">
        <v>494</v>
      </c>
      <c r="C2005" s="176" t="s">
        <v>123</v>
      </c>
      <c r="D2005" s="176" t="s">
        <v>134</v>
      </c>
      <c r="E2005" s="177">
        <v>0.2026</v>
      </c>
      <c r="F2005" s="107">
        <f>IF(C2005="MAT.",VLOOKUP(A2005,INSUMOS_AUX!A:F,6,0),0)</f>
        <v>3.32</v>
      </c>
      <c r="G2005" s="106">
        <f>IF(C2005="M.O.",VLOOKUP(A2005,INSUMOS_AUX!A:F,6,0),0)</f>
        <v>0</v>
      </c>
    </row>
    <row r="2006" spans="1:7" ht="21">
      <c r="A2006" s="177">
        <v>37371</v>
      </c>
      <c r="B2006" s="233" t="s">
        <v>495</v>
      </c>
      <c r="C2006" s="176" t="s">
        <v>123</v>
      </c>
      <c r="D2006" s="176" t="s">
        <v>134</v>
      </c>
      <c r="E2006" s="177">
        <v>0.2026</v>
      </c>
      <c r="F2006" s="107">
        <f>IF(C2006="MAT.",VLOOKUP(A2006,INSUMOS_AUX!A:F,6,0),0)</f>
        <v>0.59</v>
      </c>
      <c r="G2006" s="106">
        <f>IF(C2006="M.O.",VLOOKUP(A2006,INSUMOS_AUX!A:F,6,0),0)</f>
        <v>0</v>
      </c>
    </row>
    <row r="2007" spans="1:7" ht="21">
      <c r="A2007" s="177">
        <v>37372</v>
      </c>
      <c r="B2007" s="233" t="s">
        <v>496</v>
      </c>
      <c r="C2007" s="176" t="s">
        <v>123</v>
      </c>
      <c r="D2007" s="176" t="s">
        <v>134</v>
      </c>
      <c r="E2007" s="177">
        <v>0.2026</v>
      </c>
      <c r="F2007" s="107">
        <f>IF(C2007="MAT.",VLOOKUP(A2007,INSUMOS_AUX!A:F,6,0),0)</f>
        <v>1.43</v>
      </c>
      <c r="G2007" s="106">
        <f>IF(C2007="M.O.",VLOOKUP(A2007,INSUMOS_AUX!A:F,6,0),0)</f>
        <v>0</v>
      </c>
    </row>
    <row r="2008" spans="1:7" ht="21">
      <c r="A2008" s="177">
        <v>37373</v>
      </c>
      <c r="B2008" s="233" t="s">
        <v>497</v>
      </c>
      <c r="C2008" s="176" t="s">
        <v>123</v>
      </c>
      <c r="D2008" s="176" t="s">
        <v>134</v>
      </c>
      <c r="E2008" s="177">
        <v>0.2026</v>
      </c>
      <c r="F2008" s="107">
        <f>IF(C2008="MAT.",VLOOKUP(A2008,INSUMOS_AUX!A:F,6,0),0)</f>
        <v>0.08</v>
      </c>
      <c r="G2008" s="106">
        <f>IF(C2008="M.O.",VLOOKUP(A2008,INSUMOS_AUX!A:F,6,0),0)</f>
        <v>0</v>
      </c>
    </row>
    <row r="2009" spans="1:7">
      <c r="A2009" s="177">
        <v>38383</v>
      </c>
      <c r="B2009" s="233" t="s">
        <v>537</v>
      </c>
      <c r="C2009" s="176" t="s">
        <v>123</v>
      </c>
      <c r="D2009" s="176" t="s">
        <v>23</v>
      </c>
      <c r="E2009" s="177">
        <v>3.3799999999999997E-2</v>
      </c>
      <c r="F2009" s="107">
        <f>IF(C2009="MAT.",VLOOKUP(A2009,INSUMOS_AUX!A:F,6,0),0)</f>
        <v>2.17</v>
      </c>
      <c r="G2009" s="106">
        <f>IF(C2009="M.O.",VLOOKUP(A2009,INSUMOS_AUX!A:F,6,0),0)</f>
        <v>0</v>
      </c>
    </row>
    <row r="2010" spans="1:7">
      <c r="A2010" s="177">
        <v>3904</v>
      </c>
      <c r="B2010" s="233" t="s">
        <v>1373</v>
      </c>
      <c r="C2010" s="176" t="s">
        <v>123</v>
      </c>
      <c r="D2010" s="176" t="s">
        <v>23</v>
      </c>
      <c r="E2010" s="177">
        <v>1</v>
      </c>
      <c r="F2010" s="107">
        <f>IF(C2010="MAT.",VLOOKUP(A2010,INSUMOS_AUX!A:F,6,0),0)</f>
        <v>0.85</v>
      </c>
      <c r="G2010" s="106">
        <f>IF(C2010="M.O.",VLOOKUP(A2010,INSUMOS_AUX!A:F,6,0),0)</f>
        <v>0</v>
      </c>
    </row>
    <row r="2011" spans="1:7" ht="21">
      <c r="A2011" s="177">
        <v>43461</v>
      </c>
      <c r="B2011" s="233" t="s">
        <v>155</v>
      </c>
      <c r="C2011" s="176" t="s">
        <v>123</v>
      </c>
      <c r="D2011" s="176" t="s">
        <v>134</v>
      </c>
      <c r="E2011" s="177">
        <v>0.2026</v>
      </c>
      <c r="F2011" s="107">
        <f>IF(C2011="MAT.",VLOOKUP(A2011,INSUMOS_AUX!A:F,6,0),0)</f>
        <v>0.31</v>
      </c>
      <c r="G2011" s="106">
        <f>IF(C2011="M.O.",VLOOKUP(A2011,INSUMOS_AUX!A:F,6,0),0)</f>
        <v>0</v>
      </c>
    </row>
    <row r="2012" spans="1:7" ht="21">
      <c r="A2012" s="177">
        <v>43485</v>
      </c>
      <c r="B2012" s="233" t="s">
        <v>156</v>
      </c>
      <c r="C2012" s="176" t="s">
        <v>123</v>
      </c>
      <c r="D2012" s="176" t="s">
        <v>134</v>
      </c>
      <c r="E2012" s="177">
        <v>0.2026</v>
      </c>
      <c r="F2012" s="107">
        <f>IF(C2012="MAT.",VLOOKUP(A2012,INSUMOS_AUX!A:F,6,0),0)</f>
        <v>1.1299999999999999</v>
      </c>
      <c r="G2012" s="106">
        <f>IF(C2012="M.O.",VLOOKUP(A2012,INSUMOS_AUX!A:F,6,0),0)</f>
        <v>0</v>
      </c>
    </row>
    <row r="2013" spans="1:7">
      <c r="A2013" s="182"/>
      <c r="B2013" s="230"/>
      <c r="C2013" s="183"/>
      <c r="D2013" s="183"/>
      <c r="E2013" s="183"/>
      <c r="F2013" s="183"/>
      <c r="G2013" s="183"/>
    </row>
    <row r="2014" spans="1:7" ht="31.5">
      <c r="A2014" s="179" t="s">
        <v>842</v>
      </c>
      <c r="B2014" s="232" t="s">
        <v>602</v>
      </c>
      <c r="C2014" s="180" t="s">
        <v>46</v>
      </c>
      <c r="D2014" s="180" t="s">
        <v>23</v>
      </c>
      <c r="E2014" s="181">
        <v>7</v>
      </c>
      <c r="F2014" s="181">
        <f t="shared" ref="F2014:G2014" si="127">SUMPRODUCT($E2015:$E2026,F2015:F2026)</f>
        <v>3.2135689999999997</v>
      </c>
      <c r="G2014" s="181">
        <f t="shared" si="127"/>
        <v>3.5757809795200002</v>
      </c>
    </row>
    <row r="2015" spans="1:7">
      <c r="A2015" s="177">
        <v>122</v>
      </c>
      <c r="B2015" s="233" t="s">
        <v>286</v>
      </c>
      <c r="C2015" s="176" t="s">
        <v>123</v>
      </c>
      <c r="D2015" s="176" t="s">
        <v>23</v>
      </c>
      <c r="E2015" s="177">
        <v>5.8999999999999999E-3</v>
      </c>
      <c r="F2015" s="107">
        <f>IF(C2015="MAT.",VLOOKUP(A2015,INSUMOS_AUX!A:F,6,0),0)</f>
        <v>67.239999999999995</v>
      </c>
      <c r="G2015" s="106">
        <f>IF(C2015="M.O.",VLOOKUP(A2015,INSUMOS_AUX!A:F,6,0),0)</f>
        <v>0</v>
      </c>
    </row>
    <row r="2016" spans="1:7" ht="21">
      <c r="A2016" s="177">
        <v>20083</v>
      </c>
      <c r="B2016" s="233" t="s">
        <v>354</v>
      </c>
      <c r="C2016" s="176" t="s">
        <v>123</v>
      </c>
      <c r="D2016" s="176" t="s">
        <v>23</v>
      </c>
      <c r="E2016" s="177">
        <v>7.0000000000000001E-3</v>
      </c>
      <c r="F2016" s="107">
        <f>IF(C2016="MAT.",VLOOKUP(A2016,INSUMOS_AUX!A:F,6,0),0)</f>
        <v>76.19</v>
      </c>
      <c r="G2016" s="106">
        <f>IF(C2016="M.O.",VLOOKUP(A2016,INSUMOS_AUX!A:F,6,0),0)</f>
        <v>0</v>
      </c>
    </row>
    <row r="2017" spans="1:7">
      <c r="A2017" s="177">
        <v>246</v>
      </c>
      <c r="B2017" s="233" t="s">
        <v>185</v>
      </c>
      <c r="C2017" s="176" t="s">
        <v>124</v>
      </c>
      <c r="D2017" s="176" t="s">
        <v>134</v>
      </c>
      <c r="E2017" s="177">
        <v>9.6097312000000004E-2</v>
      </c>
      <c r="F2017" s="107">
        <f>IF(C2017="MAT.",VLOOKUP(A2017,INSUMOS_AUX!A:F,6,0),0)</f>
        <v>0</v>
      </c>
      <c r="G2017" s="106">
        <f>IF(C2017="M.O.",VLOOKUP(A2017,INSUMOS_AUX!A:F,6,0),0)</f>
        <v>14.73</v>
      </c>
    </row>
    <row r="2018" spans="1:7">
      <c r="A2018" s="177">
        <v>2696</v>
      </c>
      <c r="B2018" s="233" t="s">
        <v>154</v>
      </c>
      <c r="C2018" s="176" t="s">
        <v>124</v>
      </c>
      <c r="D2018" s="176" t="s">
        <v>134</v>
      </c>
      <c r="E2018" s="177">
        <v>9.6097312000000004E-2</v>
      </c>
      <c r="F2018" s="107">
        <f>IF(C2018="MAT.",VLOOKUP(A2018,INSUMOS_AUX!A:F,6,0),0)</f>
        <v>0</v>
      </c>
      <c r="G2018" s="106">
        <f>IF(C2018="M.O.",VLOOKUP(A2018,INSUMOS_AUX!A:F,6,0),0)</f>
        <v>22.48</v>
      </c>
    </row>
    <row r="2019" spans="1:7" ht="21">
      <c r="A2019" s="177">
        <v>37370</v>
      </c>
      <c r="B2019" s="233" t="s">
        <v>494</v>
      </c>
      <c r="C2019" s="176" t="s">
        <v>123</v>
      </c>
      <c r="D2019" s="176" t="s">
        <v>134</v>
      </c>
      <c r="E2019" s="177">
        <v>0.1888</v>
      </c>
      <c r="F2019" s="107">
        <f>IF(C2019="MAT.",VLOOKUP(A2019,INSUMOS_AUX!A:F,6,0),0)</f>
        <v>3.32</v>
      </c>
      <c r="G2019" s="106">
        <f>IF(C2019="M.O.",VLOOKUP(A2019,INSUMOS_AUX!A:F,6,0),0)</f>
        <v>0</v>
      </c>
    </row>
    <row r="2020" spans="1:7" ht="21">
      <c r="A2020" s="177">
        <v>37371</v>
      </c>
      <c r="B2020" s="233" t="s">
        <v>495</v>
      </c>
      <c r="C2020" s="176" t="s">
        <v>123</v>
      </c>
      <c r="D2020" s="176" t="s">
        <v>134</v>
      </c>
      <c r="E2020" s="177">
        <v>0.1888</v>
      </c>
      <c r="F2020" s="107">
        <f>IF(C2020="MAT.",VLOOKUP(A2020,INSUMOS_AUX!A:F,6,0),0)</f>
        <v>0.59</v>
      </c>
      <c r="G2020" s="106">
        <f>IF(C2020="M.O.",VLOOKUP(A2020,INSUMOS_AUX!A:F,6,0),0)</f>
        <v>0</v>
      </c>
    </row>
    <row r="2021" spans="1:7" ht="21">
      <c r="A2021" s="177">
        <v>37372</v>
      </c>
      <c r="B2021" s="233" t="s">
        <v>496</v>
      </c>
      <c r="C2021" s="176" t="s">
        <v>123</v>
      </c>
      <c r="D2021" s="176" t="s">
        <v>134</v>
      </c>
      <c r="E2021" s="177">
        <v>0.1888</v>
      </c>
      <c r="F2021" s="107">
        <f>IF(C2021="MAT.",VLOOKUP(A2021,INSUMOS_AUX!A:F,6,0),0)</f>
        <v>1.43</v>
      </c>
      <c r="G2021" s="106">
        <f>IF(C2021="M.O.",VLOOKUP(A2021,INSUMOS_AUX!A:F,6,0),0)</f>
        <v>0</v>
      </c>
    </row>
    <row r="2022" spans="1:7" ht="21">
      <c r="A2022" s="177">
        <v>37373</v>
      </c>
      <c r="B2022" s="233" t="s">
        <v>497</v>
      </c>
      <c r="C2022" s="176" t="s">
        <v>123</v>
      </c>
      <c r="D2022" s="176" t="s">
        <v>134</v>
      </c>
      <c r="E2022" s="177">
        <v>0.1888</v>
      </c>
      <c r="F2022" s="107">
        <f>IF(C2022="MAT.",VLOOKUP(A2022,INSUMOS_AUX!A:F,6,0),0)</f>
        <v>0.08</v>
      </c>
      <c r="G2022" s="106">
        <f>IF(C2022="M.O.",VLOOKUP(A2022,INSUMOS_AUX!A:F,6,0),0)</f>
        <v>0</v>
      </c>
    </row>
    <row r="2023" spans="1:7">
      <c r="A2023" s="177">
        <v>38383</v>
      </c>
      <c r="B2023" s="233" t="s">
        <v>537</v>
      </c>
      <c r="C2023" s="176" t="s">
        <v>123</v>
      </c>
      <c r="D2023" s="176" t="s">
        <v>23</v>
      </c>
      <c r="E2023" s="177">
        <v>3.15E-2</v>
      </c>
      <c r="F2023" s="107">
        <f>IF(C2023="MAT.",VLOOKUP(A2023,INSUMOS_AUX!A:F,6,0),0)</f>
        <v>2.17</v>
      </c>
      <c r="G2023" s="106">
        <f>IF(C2023="M.O.",VLOOKUP(A2023,INSUMOS_AUX!A:F,6,0),0)</f>
        <v>0</v>
      </c>
    </row>
    <row r="2024" spans="1:7" ht="21">
      <c r="A2024" s="177">
        <v>43461</v>
      </c>
      <c r="B2024" s="233" t="s">
        <v>155</v>
      </c>
      <c r="C2024" s="176" t="s">
        <v>123</v>
      </c>
      <c r="D2024" s="176" t="s">
        <v>134</v>
      </c>
      <c r="E2024" s="177">
        <v>0.1888</v>
      </c>
      <c r="F2024" s="107">
        <f>IF(C2024="MAT.",VLOOKUP(A2024,INSUMOS_AUX!A:F,6,0),0)</f>
        <v>0.31</v>
      </c>
      <c r="G2024" s="106">
        <f>IF(C2024="M.O.",VLOOKUP(A2024,INSUMOS_AUX!A:F,6,0),0)</f>
        <v>0</v>
      </c>
    </row>
    <row r="2025" spans="1:7" ht="21">
      <c r="A2025" s="177">
        <v>43485</v>
      </c>
      <c r="B2025" s="233" t="s">
        <v>156</v>
      </c>
      <c r="C2025" s="176" t="s">
        <v>123</v>
      </c>
      <c r="D2025" s="176" t="s">
        <v>134</v>
      </c>
      <c r="E2025" s="177">
        <v>0.1888</v>
      </c>
      <c r="F2025" s="107">
        <f>IF(C2025="MAT.",VLOOKUP(A2025,INSUMOS_AUX!A:F,6,0),0)</f>
        <v>1.1299999999999999</v>
      </c>
      <c r="G2025" s="106">
        <f>IF(C2025="M.O.",VLOOKUP(A2025,INSUMOS_AUX!A:F,6,0),0)</f>
        <v>0</v>
      </c>
    </row>
    <row r="2026" spans="1:7" ht="21">
      <c r="A2026" s="177">
        <v>65</v>
      </c>
      <c r="B2026" s="233" t="s">
        <v>1374</v>
      </c>
      <c r="C2026" s="176" t="s">
        <v>123</v>
      </c>
      <c r="D2026" s="176" t="s">
        <v>23</v>
      </c>
      <c r="E2026" s="177">
        <v>1</v>
      </c>
      <c r="F2026" s="107">
        <f>IF(C2026="MAT.",VLOOKUP(A2026,INSUMOS_AUX!A:F,6,0),0)</f>
        <v>0.92</v>
      </c>
      <c r="G2026" s="106">
        <f>IF(C2026="M.O.",VLOOKUP(A2026,INSUMOS_AUX!A:F,6,0),0)</f>
        <v>0</v>
      </c>
    </row>
    <row r="2027" spans="1:7">
      <c r="A2027" s="182"/>
      <c r="B2027" s="230"/>
      <c r="C2027" s="183"/>
      <c r="D2027" s="183"/>
      <c r="E2027" s="183"/>
      <c r="F2027" s="183"/>
      <c r="G2027" s="183"/>
    </row>
    <row r="2028" spans="1:7" ht="31.5">
      <c r="A2028" s="179" t="s">
        <v>843</v>
      </c>
      <c r="B2028" s="232" t="s">
        <v>590</v>
      </c>
      <c r="C2028" s="180" t="s">
        <v>46</v>
      </c>
      <c r="D2028" s="180" t="s">
        <v>65</v>
      </c>
      <c r="E2028" s="181">
        <v>155.97</v>
      </c>
      <c r="F2028" s="181">
        <f t="shared" ref="F2028:G2028" si="128">SUMPRODUCT($E2029:$E2038,F2029:F2038)</f>
        <v>6.7682719999999987</v>
      </c>
      <c r="G2028" s="181">
        <f t="shared" si="128"/>
        <v>6.0076150778800006</v>
      </c>
    </row>
    <row r="2029" spans="1:7">
      <c r="A2029" s="177">
        <v>246</v>
      </c>
      <c r="B2029" s="233" t="s">
        <v>185</v>
      </c>
      <c r="C2029" s="176" t="s">
        <v>124</v>
      </c>
      <c r="D2029" s="176" t="s">
        <v>134</v>
      </c>
      <c r="E2029" s="177">
        <v>0.16145162800000001</v>
      </c>
      <c r="F2029" s="107">
        <f>IF(C2029="MAT.",VLOOKUP(A2029,INSUMOS_AUX!A:F,6,0),0)</f>
        <v>0</v>
      </c>
      <c r="G2029" s="106">
        <f>IF(C2029="M.O.",VLOOKUP(A2029,INSUMOS_AUX!A:F,6,0),0)</f>
        <v>14.73</v>
      </c>
    </row>
    <row r="2030" spans="1:7">
      <c r="A2030" s="177">
        <v>2696</v>
      </c>
      <c r="B2030" s="233" t="s">
        <v>154</v>
      </c>
      <c r="C2030" s="176" t="s">
        <v>124</v>
      </c>
      <c r="D2030" s="176" t="s">
        <v>134</v>
      </c>
      <c r="E2030" s="177">
        <v>0.16145162800000001</v>
      </c>
      <c r="F2030" s="107">
        <f>IF(C2030="MAT.",VLOOKUP(A2030,INSUMOS_AUX!A:F,6,0),0)</f>
        <v>0</v>
      </c>
      <c r="G2030" s="106">
        <f>IF(C2030="M.O.",VLOOKUP(A2030,INSUMOS_AUX!A:F,6,0),0)</f>
        <v>22.48</v>
      </c>
    </row>
    <row r="2031" spans="1:7" ht="21">
      <c r="A2031" s="177">
        <v>37370</v>
      </c>
      <c r="B2031" s="233" t="s">
        <v>494</v>
      </c>
      <c r="C2031" s="176" t="s">
        <v>123</v>
      </c>
      <c r="D2031" s="176" t="s">
        <v>134</v>
      </c>
      <c r="E2031" s="177">
        <v>0.31719999999999998</v>
      </c>
      <c r="F2031" s="107">
        <f>IF(C2031="MAT.",VLOOKUP(A2031,INSUMOS_AUX!A:F,6,0),0)</f>
        <v>3.32</v>
      </c>
      <c r="G2031" s="106">
        <f>IF(C2031="M.O.",VLOOKUP(A2031,INSUMOS_AUX!A:F,6,0),0)</f>
        <v>0</v>
      </c>
    </row>
    <row r="2032" spans="1:7" ht="21">
      <c r="A2032" s="177">
        <v>37371</v>
      </c>
      <c r="B2032" s="233" t="s">
        <v>495</v>
      </c>
      <c r="C2032" s="176" t="s">
        <v>123</v>
      </c>
      <c r="D2032" s="176" t="s">
        <v>134</v>
      </c>
      <c r="E2032" s="177">
        <v>0.31719999999999998</v>
      </c>
      <c r="F2032" s="107">
        <f>IF(C2032="MAT.",VLOOKUP(A2032,INSUMOS_AUX!A:F,6,0),0)</f>
        <v>0.59</v>
      </c>
      <c r="G2032" s="106">
        <f>IF(C2032="M.O.",VLOOKUP(A2032,INSUMOS_AUX!A:F,6,0),0)</f>
        <v>0</v>
      </c>
    </row>
    <row r="2033" spans="1:7" ht="21">
      <c r="A2033" s="177">
        <v>37372</v>
      </c>
      <c r="B2033" s="233" t="s">
        <v>496</v>
      </c>
      <c r="C2033" s="176" t="s">
        <v>123</v>
      </c>
      <c r="D2033" s="176" t="s">
        <v>134</v>
      </c>
      <c r="E2033" s="177">
        <v>0.31719999999999998</v>
      </c>
      <c r="F2033" s="107">
        <f>IF(C2033="MAT.",VLOOKUP(A2033,INSUMOS_AUX!A:F,6,0),0)</f>
        <v>1.43</v>
      </c>
      <c r="G2033" s="106">
        <f>IF(C2033="M.O.",VLOOKUP(A2033,INSUMOS_AUX!A:F,6,0),0)</f>
        <v>0</v>
      </c>
    </row>
    <row r="2034" spans="1:7" ht="21">
      <c r="A2034" s="177">
        <v>37373</v>
      </c>
      <c r="B2034" s="233" t="s">
        <v>497</v>
      </c>
      <c r="C2034" s="176" t="s">
        <v>123</v>
      </c>
      <c r="D2034" s="176" t="s">
        <v>134</v>
      </c>
      <c r="E2034" s="177">
        <v>0.31719999999999998</v>
      </c>
      <c r="F2034" s="107">
        <f>IF(C2034="MAT.",VLOOKUP(A2034,INSUMOS_AUX!A:F,6,0),0)</f>
        <v>0.08</v>
      </c>
      <c r="G2034" s="106">
        <f>IF(C2034="M.O.",VLOOKUP(A2034,INSUMOS_AUX!A:F,6,0),0)</f>
        <v>0</v>
      </c>
    </row>
    <row r="2035" spans="1:7">
      <c r="A2035" s="177">
        <v>38383</v>
      </c>
      <c r="B2035" s="233" t="s">
        <v>537</v>
      </c>
      <c r="C2035" s="176" t="s">
        <v>123</v>
      </c>
      <c r="D2035" s="176" t="s">
        <v>23</v>
      </c>
      <c r="E2035" s="177">
        <v>3.6999999999999998E-2</v>
      </c>
      <c r="F2035" s="107">
        <f>IF(C2035="MAT.",VLOOKUP(A2035,INSUMOS_AUX!A:F,6,0),0)</f>
        <v>2.17</v>
      </c>
      <c r="G2035" s="106">
        <f>IF(C2035="M.O.",VLOOKUP(A2035,INSUMOS_AUX!A:F,6,0),0)</f>
        <v>0</v>
      </c>
    </row>
    <row r="2036" spans="1:7" ht="21">
      <c r="A2036" s="177">
        <v>43461</v>
      </c>
      <c r="B2036" s="233" t="s">
        <v>155</v>
      </c>
      <c r="C2036" s="176" t="s">
        <v>123</v>
      </c>
      <c r="D2036" s="176" t="s">
        <v>134</v>
      </c>
      <c r="E2036" s="177">
        <v>0.31719999999999998</v>
      </c>
      <c r="F2036" s="107">
        <f>IF(C2036="MAT.",VLOOKUP(A2036,INSUMOS_AUX!A:F,6,0),0)</f>
        <v>0.31</v>
      </c>
      <c r="G2036" s="106">
        <f>IF(C2036="M.O.",VLOOKUP(A2036,INSUMOS_AUX!A:F,6,0),0)</f>
        <v>0</v>
      </c>
    </row>
    <row r="2037" spans="1:7" ht="21">
      <c r="A2037" s="177">
        <v>43485</v>
      </c>
      <c r="B2037" s="233" t="s">
        <v>156</v>
      </c>
      <c r="C2037" s="176" t="s">
        <v>123</v>
      </c>
      <c r="D2037" s="176" t="s">
        <v>134</v>
      </c>
      <c r="E2037" s="177">
        <v>0.31719999999999998</v>
      </c>
      <c r="F2037" s="107">
        <f>IF(C2037="MAT.",VLOOKUP(A2037,INSUMOS_AUX!A:F,6,0),0)</f>
        <v>1.1299999999999999</v>
      </c>
      <c r="G2037" s="106">
        <f>IF(C2037="M.O.",VLOOKUP(A2037,INSUMOS_AUX!A:F,6,0),0)</f>
        <v>0</v>
      </c>
    </row>
    <row r="2038" spans="1:7">
      <c r="A2038" s="177">
        <v>9868</v>
      </c>
      <c r="B2038" s="233" t="s">
        <v>1375</v>
      </c>
      <c r="C2038" s="176" t="s">
        <v>123</v>
      </c>
      <c r="D2038" s="176" t="s">
        <v>65</v>
      </c>
      <c r="E2038" s="177">
        <v>1.0492999999999999</v>
      </c>
      <c r="F2038" s="107">
        <f>IF(C2038="MAT.",VLOOKUP(A2038,INSUMOS_AUX!A:F,6,0),0)</f>
        <v>4.3</v>
      </c>
      <c r="G2038" s="106">
        <f>IF(C2038="M.O.",VLOOKUP(A2038,INSUMOS_AUX!A:F,6,0),0)</f>
        <v>0</v>
      </c>
    </row>
    <row r="2039" spans="1:7">
      <c r="A2039" s="182"/>
      <c r="B2039" s="230"/>
      <c r="C2039" s="183"/>
      <c r="D2039" s="183"/>
      <c r="E2039" s="183"/>
      <c r="F2039" s="183"/>
      <c r="G2039" s="183"/>
    </row>
    <row r="2040" spans="1:7" ht="31.5">
      <c r="A2040" s="179" t="s">
        <v>844</v>
      </c>
      <c r="B2040" s="232" t="s">
        <v>603</v>
      </c>
      <c r="C2040" s="180" t="s">
        <v>46</v>
      </c>
      <c r="D2040" s="180" t="s">
        <v>23</v>
      </c>
      <c r="E2040" s="181">
        <v>3</v>
      </c>
      <c r="F2040" s="181">
        <f t="shared" ref="F2040:G2040" si="129">SUMPRODUCT($E2041:$E2052,F2041:F2052)</f>
        <v>8.9489909999999995</v>
      </c>
      <c r="G2040" s="181">
        <f t="shared" si="129"/>
        <v>3.1969906215200004</v>
      </c>
    </row>
    <row r="2041" spans="1:7">
      <c r="A2041" s="177">
        <v>122</v>
      </c>
      <c r="B2041" s="233" t="s">
        <v>286</v>
      </c>
      <c r="C2041" s="176" t="s">
        <v>123</v>
      </c>
      <c r="D2041" s="176" t="s">
        <v>23</v>
      </c>
      <c r="E2041" s="177">
        <v>5.8999999999999999E-3</v>
      </c>
      <c r="F2041" s="107">
        <f>IF(C2041="MAT.",VLOOKUP(A2041,INSUMOS_AUX!A:F,6,0),0)</f>
        <v>67.239999999999995</v>
      </c>
      <c r="G2041" s="106">
        <f>IF(C2041="M.O.",VLOOKUP(A2041,INSUMOS_AUX!A:F,6,0),0)</f>
        <v>0</v>
      </c>
    </row>
    <row r="2042" spans="1:7" ht="21">
      <c r="A2042" s="177">
        <v>20083</v>
      </c>
      <c r="B2042" s="233" t="s">
        <v>354</v>
      </c>
      <c r="C2042" s="176" t="s">
        <v>123</v>
      </c>
      <c r="D2042" s="176" t="s">
        <v>23</v>
      </c>
      <c r="E2042" s="177">
        <v>7.0000000000000001E-3</v>
      </c>
      <c r="F2042" s="107">
        <f>IF(C2042="MAT.",VLOOKUP(A2042,INSUMOS_AUX!A:F,6,0),0)</f>
        <v>76.19</v>
      </c>
      <c r="G2042" s="106">
        <f>IF(C2042="M.O.",VLOOKUP(A2042,INSUMOS_AUX!A:F,6,0),0)</f>
        <v>0</v>
      </c>
    </row>
    <row r="2043" spans="1:7">
      <c r="A2043" s="177">
        <v>246</v>
      </c>
      <c r="B2043" s="233" t="s">
        <v>185</v>
      </c>
      <c r="C2043" s="176" t="s">
        <v>124</v>
      </c>
      <c r="D2043" s="176" t="s">
        <v>134</v>
      </c>
      <c r="E2043" s="177">
        <v>8.5917512000000001E-2</v>
      </c>
      <c r="F2043" s="107">
        <f>IF(C2043="MAT.",VLOOKUP(A2043,INSUMOS_AUX!A:F,6,0),0)</f>
        <v>0</v>
      </c>
      <c r="G2043" s="106">
        <f>IF(C2043="M.O.",VLOOKUP(A2043,INSUMOS_AUX!A:F,6,0),0)</f>
        <v>14.73</v>
      </c>
    </row>
    <row r="2044" spans="1:7">
      <c r="A2044" s="177">
        <v>2696</v>
      </c>
      <c r="B2044" s="233" t="s">
        <v>154</v>
      </c>
      <c r="C2044" s="176" t="s">
        <v>124</v>
      </c>
      <c r="D2044" s="176" t="s">
        <v>134</v>
      </c>
      <c r="E2044" s="177">
        <v>8.5917512000000001E-2</v>
      </c>
      <c r="F2044" s="107">
        <f>IF(C2044="MAT.",VLOOKUP(A2044,INSUMOS_AUX!A:F,6,0),0)</f>
        <v>0</v>
      </c>
      <c r="G2044" s="106">
        <f>IF(C2044="M.O.",VLOOKUP(A2044,INSUMOS_AUX!A:F,6,0),0)</f>
        <v>22.48</v>
      </c>
    </row>
    <row r="2045" spans="1:7" ht="21">
      <c r="A2045" s="177">
        <v>37370</v>
      </c>
      <c r="B2045" s="233" t="s">
        <v>494</v>
      </c>
      <c r="C2045" s="176" t="s">
        <v>123</v>
      </c>
      <c r="D2045" s="176" t="s">
        <v>134</v>
      </c>
      <c r="E2045" s="177">
        <v>0.16880000000000001</v>
      </c>
      <c r="F2045" s="107">
        <f>IF(C2045="MAT.",VLOOKUP(A2045,INSUMOS_AUX!A:F,6,0),0)</f>
        <v>3.32</v>
      </c>
      <c r="G2045" s="106">
        <f>IF(C2045="M.O.",VLOOKUP(A2045,INSUMOS_AUX!A:F,6,0),0)</f>
        <v>0</v>
      </c>
    </row>
    <row r="2046" spans="1:7" ht="21">
      <c r="A2046" s="177">
        <v>37371</v>
      </c>
      <c r="B2046" s="233" t="s">
        <v>495</v>
      </c>
      <c r="C2046" s="176" t="s">
        <v>123</v>
      </c>
      <c r="D2046" s="176" t="s">
        <v>134</v>
      </c>
      <c r="E2046" s="177">
        <v>0.16880000000000001</v>
      </c>
      <c r="F2046" s="107">
        <f>IF(C2046="MAT.",VLOOKUP(A2046,INSUMOS_AUX!A:F,6,0),0)</f>
        <v>0.59</v>
      </c>
      <c r="G2046" s="106">
        <f>IF(C2046="M.O.",VLOOKUP(A2046,INSUMOS_AUX!A:F,6,0),0)</f>
        <v>0</v>
      </c>
    </row>
    <row r="2047" spans="1:7" ht="21">
      <c r="A2047" s="177">
        <v>37372</v>
      </c>
      <c r="B2047" s="233" t="s">
        <v>496</v>
      </c>
      <c r="C2047" s="176" t="s">
        <v>123</v>
      </c>
      <c r="D2047" s="176" t="s">
        <v>134</v>
      </c>
      <c r="E2047" s="177">
        <v>0.16880000000000001</v>
      </c>
      <c r="F2047" s="107">
        <f>IF(C2047="MAT.",VLOOKUP(A2047,INSUMOS_AUX!A:F,6,0),0)</f>
        <v>1.43</v>
      </c>
      <c r="G2047" s="106">
        <f>IF(C2047="M.O.",VLOOKUP(A2047,INSUMOS_AUX!A:F,6,0),0)</f>
        <v>0</v>
      </c>
    </row>
    <row r="2048" spans="1:7" ht="21">
      <c r="A2048" s="177">
        <v>37373</v>
      </c>
      <c r="B2048" s="233" t="s">
        <v>497</v>
      </c>
      <c r="C2048" s="176" t="s">
        <v>123</v>
      </c>
      <c r="D2048" s="176" t="s">
        <v>134</v>
      </c>
      <c r="E2048" s="177">
        <v>0.16880000000000001</v>
      </c>
      <c r="F2048" s="107">
        <f>IF(C2048="MAT.",VLOOKUP(A2048,INSUMOS_AUX!A:F,6,0),0)</f>
        <v>0.08</v>
      </c>
      <c r="G2048" s="106">
        <f>IF(C2048="M.O.",VLOOKUP(A2048,INSUMOS_AUX!A:F,6,0),0)</f>
        <v>0</v>
      </c>
    </row>
    <row r="2049" spans="1:7">
      <c r="A2049" s="177">
        <v>38383</v>
      </c>
      <c r="B2049" s="233" t="s">
        <v>537</v>
      </c>
      <c r="C2049" s="176" t="s">
        <v>123</v>
      </c>
      <c r="D2049" s="176" t="s">
        <v>23</v>
      </c>
      <c r="E2049" s="177">
        <v>2.81E-2</v>
      </c>
      <c r="F2049" s="107">
        <f>IF(C2049="MAT.",VLOOKUP(A2049,INSUMOS_AUX!A:F,6,0),0)</f>
        <v>2.17</v>
      </c>
      <c r="G2049" s="106">
        <f>IF(C2049="M.O.",VLOOKUP(A2049,INSUMOS_AUX!A:F,6,0),0)</f>
        <v>0</v>
      </c>
    </row>
    <row r="2050" spans="1:7">
      <c r="A2050" s="177">
        <v>3870</v>
      </c>
      <c r="B2050" s="233" t="s">
        <v>1376</v>
      </c>
      <c r="C2050" s="176" t="s">
        <v>123</v>
      </c>
      <c r="D2050" s="176" t="s">
        <v>23</v>
      </c>
      <c r="E2050" s="177">
        <v>1</v>
      </c>
      <c r="F2050" s="107">
        <f>IF(C2050="MAT.",VLOOKUP(A2050,INSUMOS_AUX!A:F,6,0),0)</f>
        <v>6.8</v>
      </c>
      <c r="G2050" s="106">
        <f>IF(C2050="M.O.",VLOOKUP(A2050,INSUMOS_AUX!A:F,6,0),0)</f>
        <v>0</v>
      </c>
    </row>
    <row r="2051" spans="1:7" ht="21">
      <c r="A2051" s="177">
        <v>43461</v>
      </c>
      <c r="B2051" s="233" t="s">
        <v>155</v>
      </c>
      <c r="C2051" s="176" t="s">
        <v>123</v>
      </c>
      <c r="D2051" s="176" t="s">
        <v>134</v>
      </c>
      <c r="E2051" s="177">
        <v>0.16880000000000001</v>
      </c>
      <c r="F2051" s="107">
        <f>IF(C2051="MAT.",VLOOKUP(A2051,INSUMOS_AUX!A:F,6,0),0)</f>
        <v>0.31</v>
      </c>
      <c r="G2051" s="106">
        <f>IF(C2051="M.O.",VLOOKUP(A2051,INSUMOS_AUX!A:F,6,0),0)</f>
        <v>0</v>
      </c>
    </row>
    <row r="2052" spans="1:7" ht="21">
      <c r="A2052" s="177">
        <v>43485</v>
      </c>
      <c r="B2052" s="233" t="s">
        <v>156</v>
      </c>
      <c r="C2052" s="176" t="s">
        <v>123</v>
      </c>
      <c r="D2052" s="176" t="s">
        <v>134</v>
      </c>
      <c r="E2052" s="177">
        <v>0.16880000000000001</v>
      </c>
      <c r="F2052" s="107">
        <f>IF(C2052="MAT.",VLOOKUP(A2052,INSUMOS_AUX!A:F,6,0),0)</f>
        <v>1.1299999999999999</v>
      </c>
      <c r="G2052" s="106">
        <f>IF(C2052="M.O.",VLOOKUP(A2052,INSUMOS_AUX!A:F,6,0),0)</f>
        <v>0</v>
      </c>
    </row>
    <row r="2053" spans="1:7">
      <c r="A2053" s="182"/>
      <c r="B2053" s="230"/>
      <c r="C2053" s="183"/>
      <c r="D2053" s="183"/>
      <c r="E2053" s="183"/>
      <c r="F2053" s="183"/>
      <c r="G2053" s="183"/>
    </row>
    <row r="2054" spans="1:7" ht="31.5">
      <c r="A2054" s="179" t="s">
        <v>845</v>
      </c>
      <c r="B2054" s="232" t="s">
        <v>604</v>
      </c>
      <c r="C2054" s="180" t="s">
        <v>46</v>
      </c>
      <c r="D2054" s="180" t="s">
        <v>23</v>
      </c>
      <c r="E2054" s="181">
        <v>9</v>
      </c>
      <c r="F2054" s="181">
        <f t="shared" ref="F2054:G2054" si="130">SUMPRODUCT($E2055:$E2066,F2055:F2066)</f>
        <v>5.4513890000000007</v>
      </c>
      <c r="G2054" s="181">
        <f t="shared" si="130"/>
        <v>6.8636812869600003</v>
      </c>
    </row>
    <row r="2055" spans="1:7">
      <c r="A2055" s="177">
        <v>122</v>
      </c>
      <c r="B2055" s="233" t="s">
        <v>286</v>
      </c>
      <c r="C2055" s="176" t="s">
        <v>123</v>
      </c>
      <c r="D2055" s="176" t="s">
        <v>23</v>
      </c>
      <c r="E2055" s="177">
        <v>1.06E-2</v>
      </c>
      <c r="F2055" s="107">
        <f>IF(C2055="MAT.",VLOOKUP(A2055,INSUMOS_AUX!A:F,6,0),0)</f>
        <v>67.239999999999995</v>
      </c>
      <c r="G2055" s="106">
        <f>IF(C2055="M.O.",VLOOKUP(A2055,INSUMOS_AUX!A:F,6,0),0)</f>
        <v>0</v>
      </c>
    </row>
    <row r="2056" spans="1:7" ht="21">
      <c r="A2056" s="177">
        <v>20083</v>
      </c>
      <c r="B2056" s="233" t="s">
        <v>354</v>
      </c>
      <c r="C2056" s="176" t="s">
        <v>123</v>
      </c>
      <c r="D2056" s="176" t="s">
        <v>23</v>
      </c>
      <c r="E2056" s="177">
        <v>1.2E-2</v>
      </c>
      <c r="F2056" s="107">
        <f>IF(C2056="MAT.",VLOOKUP(A2056,INSUMOS_AUX!A:F,6,0),0)</f>
        <v>76.19</v>
      </c>
      <c r="G2056" s="106">
        <f>IF(C2056="M.O.",VLOOKUP(A2056,INSUMOS_AUX!A:F,6,0),0)</f>
        <v>0</v>
      </c>
    </row>
    <row r="2057" spans="1:7">
      <c r="A2057" s="177">
        <v>246</v>
      </c>
      <c r="B2057" s="233" t="s">
        <v>185</v>
      </c>
      <c r="C2057" s="176" t="s">
        <v>124</v>
      </c>
      <c r="D2057" s="176" t="s">
        <v>134</v>
      </c>
      <c r="E2057" s="177">
        <v>0.184457976</v>
      </c>
      <c r="F2057" s="107">
        <f>IF(C2057="MAT.",VLOOKUP(A2057,INSUMOS_AUX!A:F,6,0),0)</f>
        <v>0</v>
      </c>
      <c r="G2057" s="106">
        <f>IF(C2057="M.O.",VLOOKUP(A2057,INSUMOS_AUX!A:F,6,0),0)</f>
        <v>14.73</v>
      </c>
    </row>
    <row r="2058" spans="1:7">
      <c r="A2058" s="177">
        <v>2696</v>
      </c>
      <c r="B2058" s="233" t="s">
        <v>154</v>
      </c>
      <c r="C2058" s="176" t="s">
        <v>124</v>
      </c>
      <c r="D2058" s="176" t="s">
        <v>134</v>
      </c>
      <c r="E2058" s="177">
        <v>0.184457976</v>
      </c>
      <c r="F2058" s="107">
        <f>IF(C2058="MAT.",VLOOKUP(A2058,INSUMOS_AUX!A:F,6,0),0)</f>
        <v>0</v>
      </c>
      <c r="G2058" s="106">
        <f>IF(C2058="M.O.",VLOOKUP(A2058,INSUMOS_AUX!A:F,6,0),0)</f>
        <v>22.48</v>
      </c>
    </row>
    <row r="2059" spans="1:7" ht="21">
      <c r="A2059" s="177">
        <v>37370</v>
      </c>
      <c r="B2059" s="233" t="s">
        <v>494</v>
      </c>
      <c r="C2059" s="176" t="s">
        <v>123</v>
      </c>
      <c r="D2059" s="176" t="s">
        <v>134</v>
      </c>
      <c r="E2059" s="177">
        <v>0.3624</v>
      </c>
      <c r="F2059" s="107">
        <f>IF(C2059="MAT.",VLOOKUP(A2059,INSUMOS_AUX!A:F,6,0),0)</f>
        <v>3.32</v>
      </c>
      <c r="G2059" s="106">
        <f>IF(C2059="M.O.",VLOOKUP(A2059,INSUMOS_AUX!A:F,6,0),0)</f>
        <v>0</v>
      </c>
    </row>
    <row r="2060" spans="1:7" ht="21">
      <c r="A2060" s="177">
        <v>37371</v>
      </c>
      <c r="B2060" s="233" t="s">
        <v>495</v>
      </c>
      <c r="C2060" s="176" t="s">
        <v>123</v>
      </c>
      <c r="D2060" s="176" t="s">
        <v>134</v>
      </c>
      <c r="E2060" s="177">
        <v>0.3624</v>
      </c>
      <c r="F2060" s="107">
        <f>IF(C2060="MAT.",VLOOKUP(A2060,INSUMOS_AUX!A:F,6,0),0)</f>
        <v>0.59</v>
      </c>
      <c r="G2060" s="106">
        <f>IF(C2060="M.O.",VLOOKUP(A2060,INSUMOS_AUX!A:F,6,0),0)</f>
        <v>0</v>
      </c>
    </row>
    <row r="2061" spans="1:7" ht="21">
      <c r="A2061" s="177">
        <v>37372</v>
      </c>
      <c r="B2061" s="233" t="s">
        <v>496</v>
      </c>
      <c r="C2061" s="176" t="s">
        <v>123</v>
      </c>
      <c r="D2061" s="176" t="s">
        <v>134</v>
      </c>
      <c r="E2061" s="177">
        <v>0.3624</v>
      </c>
      <c r="F2061" s="107">
        <f>IF(C2061="MAT.",VLOOKUP(A2061,INSUMOS_AUX!A:F,6,0),0)</f>
        <v>1.43</v>
      </c>
      <c r="G2061" s="106">
        <f>IF(C2061="M.O.",VLOOKUP(A2061,INSUMOS_AUX!A:F,6,0),0)</f>
        <v>0</v>
      </c>
    </row>
    <row r="2062" spans="1:7" ht="21">
      <c r="A2062" s="177">
        <v>37373</v>
      </c>
      <c r="B2062" s="233" t="s">
        <v>497</v>
      </c>
      <c r="C2062" s="176" t="s">
        <v>123</v>
      </c>
      <c r="D2062" s="176" t="s">
        <v>134</v>
      </c>
      <c r="E2062" s="177">
        <v>0.3624</v>
      </c>
      <c r="F2062" s="107">
        <f>IF(C2062="MAT.",VLOOKUP(A2062,INSUMOS_AUX!A:F,6,0),0)</f>
        <v>0.08</v>
      </c>
      <c r="G2062" s="106">
        <f>IF(C2062="M.O.",VLOOKUP(A2062,INSUMOS_AUX!A:F,6,0),0)</f>
        <v>0</v>
      </c>
    </row>
    <row r="2063" spans="1:7">
      <c r="A2063" s="177">
        <v>38383</v>
      </c>
      <c r="B2063" s="233" t="s">
        <v>537</v>
      </c>
      <c r="C2063" s="176" t="s">
        <v>123</v>
      </c>
      <c r="D2063" s="176" t="s">
        <v>23</v>
      </c>
      <c r="E2063" s="177">
        <v>4.53E-2</v>
      </c>
      <c r="F2063" s="107">
        <f>IF(C2063="MAT.",VLOOKUP(A2063,INSUMOS_AUX!A:F,6,0),0)</f>
        <v>2.17</v>
      </c>
      <c r="G2063" s="106">
        <f>IF(C2063="M.O.",VLOOKUP(A2063,INSUMOS_AUX!A:F,6,0),0)</f>
        <v>0</v>
      </c>
    </row>
    <row r="2064" spans="1:7" ht="21">
      <c r="A2064" s="177">
        <v>43461</v>
      </c>
      <c r="B2064" s="233" t="s">
        <v>155</v>
      </c>
      <c r="C2064" s="176" t="s">
        <v>123</v>
      </c>
      <c r="D2064" s="176" t="s">
        <v>134</v>
      </c>
      <c r="E2064" s="177">
        <v>0.3624</v>
      </c>
      <c r="F2064" s="107">
        <f>IF(C2064="MAT.",VLOOKUP(A2064,INSUMOS_AUX!A:F,6,0),0)</f>
        <v>0.31</v>
      </c>
      <c r="G2064" s="106">
        <f>IF(C2064="M.O.",VLOOKUP(A2064,INSUMOS_AUX!A:F,6,0),0)</f>
        <v>0</v>
      </c>
    </row>
    <row r="2065" spans="1:7" ht="21">
      <c r="A2065" s="177">
        <v>43485</v>
      </c>
      <c r="B2065" s="233" t="s">
        <v>156</v>
      </c>
      <c r="C2065" s="176" t="s">
        <v>123</v>
      </c>
      <c r="D2065" s="176" t="s">
        <v>134</v>
      </c>
      <c r="E2065" s="177">
        <v>0.3624</v>
      </c>
      <c r="F2065" s="107">
        <f>IF(C2065="MAT.",VLOOKUP(A2065,INSUMOS_AUX!A:F,6,0),0)</f>
        <v>1.1299999999999999</v>
      </c>
      <c r="G2065" s="106">
        <f>IF(C2065="M.O.",VLOOKUP(A2065,INSUMOS_AUX!A:F,6,0),0)</f>
        <v>0</v>
      </c>
    </row>
    <row r="2066" spans="1:7" ht="21">
      <c r="A2066" s="177">
        <v>7139</v>
      </c>
      <c r="B2066" s="233" t="s">
        <v>1377</v>
      </c>
      <c r="C2066" s="176" t="s">
        <v>123</v>
      </c>
      <c r="D2066" s="176" t="s">
        <v>23</v>
      </c>
      <c r="E2066" s="177">
        <v>1</v>
      </c>
      <c r="F2066" s="107">
        <f>IF(C2066="MAT.",VLOOKUP(A2066,INSUMOS_AUX!A:F,6,0),0)</f>
        <v>1.24</v>
      </c>
      <c r="G2066" s="106">
        <f>IF(C2066="M.O.",VLOOKUP(A2066,INSUMOS_AUX!A:F,6,0),0)</f>
        <v>0</v>
      </c>
    </row>
    <row r="2067" spans="1:7">
      <c r="A2067" s="182"/>
      <c r="B2067" s="230"/>
      <c r="C2067" s="183"/>
      <c r="D2067" s="183"/>
      <c r="E2067" s="183"/>
      <c r="F2067" s="183"/>
      <c r="G2067" s="183"/>
    </row>
    <row r="2068" spans="1:7" ht="21">
      <c r="A2068" s="179" t="s">
        <v>846</v>
      </c>
      <c r="B2068" s="232" t="s">
        <v>591</v>
      </c>
      <c r="C2068" s="180" t="s">
        <v>46</v>
      </c>
      <c r="D2068" s="180" t="s">
        <v>65</v>
      </c>
      <c r="E2068" s="181">
        <v>3</v>
      </c>
      <c r="F2068" s="181">
        <f t="shared" ref="F2068:G2068" si="131">SUMPRODUCT($E2069:$E2078,F2069:F2078)</f>
        <v>46.420723999999993</v>
      </c>
      <c r="G2068" s="181">
        <f t="shared" si="131"/>
        <v>1.8712243685200001</v>
      </c>
    </row>
    <row r="2069" spans="1:7">
      <c r="A2069" s="177">
        <v>246</v>
      </c>
      <c r="B2069" s="233" t="s">
        <v>185</v>
      </c>
      <c r="C2069" s="176" t="s">
        <v>124</v>
      </c>
      <c r="D2069" s="176" t="s">
        <v>134</v>
      </c>
      <c r="E2069" s="177">
        <v>5.0288211999999999E-2</v>
      </c>
      <c r="F2069" s="107">
        <f>IF(C2069="MAT.",VLOOKUP(A2069,INSUMOS_AUX!A:F,6,0),0)</f>
        <v>0</v>
      </c>
      <c r="G2069" s="106">
        <f>IF(C2069="M.O.",VLOOKUP(A2069,INSUMOS_AUX!A:F,6,0),0)</f>
        <v>14.73</v>
      </c>
    </row>
    <row r="2070" spans="1:7">
      <c r="A2070" s="177">
        <v>2696</v>
      </c>
      <c r="B2070" s="233" t="s">
        <v>154</v>
      </c>
      <c r="C2070" s="176" t="s">
        <v>124</v>
      </c>
      <c r="D2070" s="176" t="s">
        <v>134</v>
      </c>
      <c r="E2070" s="177">
        <v>5.0288211999999999E-2</v>
      </c>
      <c r="F2070" s="107">
        <f>IF(C2070="MAT.",VLOOKUP(A2070,INSUMOS_AUX!A:F,6,0),0)</f>
        <v>0</v>
      </c>
      <c r="G2070" s="106">
        <f>IF(C2070="M.O.",VLOOKUP(A2070,INSUMOS_AUX!A:F,6,0),0)</f>
        <v>22.48</v>
      </c>
    </row>
    <row r="2071" spans="1:7" ht="21">
      <c r="A2071" s="177">
        <v>37370</v>
      </c>
      <c r="B2071" s="233" t="s">
        <v>494</v>
      </c>
      <c r="C2071" s="176" t="s">
        <v>123</v>
      </c>
      <c r="D2071" s="176" t="s">
        <v>134</v>
      </c>
      <c r="E2071" s="177">
        <v>9.8799999999999999E-2</v>
      </c>
      <c r="F2071" s="107">
        <f>IF(C2071="MAT.",VLOOKUP(A2071,INSUMOS_AUX!A:F,6,0),0)</f>
        <v>3.32</v>
      </c>
      <c r="G2071" s="106">
        <f>IF(C2071="M.O.",VLOOKUP(A2071,INSUMOS_AUX!A:F,6,0),0)</f>
        <v>0</v>
      </c>
    </row>
    <row r="2072" spans="1:7" ht="21">
      <c r="A2072" s="177">
        <v>37371</v>
      </c>
      <c r="B2072" s="233" t="s">
        <v>495</v>
      </c>
      <c r="C2072" s="176" t="s">
        <v>123</v>
      </c>
      <c r="D2072" s="176" t="s">
        <v>134</v>
      </c>
      <c r="E2072" s="177">
        <v>9.8799999999999999E-2</v>
      </c>
      <c r="F2072" s="107">
        <f>IF(C2072="MAT.",VLOOKUP(A2072,INSUMOS_AUX!A:F,6,0),0)</f>
        <v>0.59</v>
      </c>
      <c r="G2072" s="106">
        <f>IF(C2072="M.O.",VLOOKUP(A2072,INSUMOS_AUX!A:F,6,0),0)</f>
        <v>0</v>
      </c>
    </row>
    <row r="2073" spans="1:7" ht="21">
      <c r="A2073" s="177">
        <v>37372</v>
      </c>
      <c r="B2073" s="233" t="s">
        <v>496</v>
      </c>
      <c r="C2073" s="176" t="s">
        <v>123</v>
      </c>
      <c r="D2073" s="176" t="s">
        <v>134</v>
      </c>
      <c r="E2073" s="177">
        <v>9.8799999999999999E-2</v>
      </c>
      <c r="F2073" s="107">
        <f>IF(C2073="MAT.",VLOOKUP(A2073,INSUMOS_AUX!A:F,6,0),0)</f>
        <v>1.43</v>
      </c>
      <c r="G2073" s="106">
        <f>IF(C2073="M.O.",VLOOKUP(A2073,INSUMOS_AUX!A:F,6,0),0)</f>
        <v>0</v>
      </c>
    </row>
    <row r="2074" spans="1:7" ht="21">
      <c r="A2074" s="177">
        <v>37373</v>
      </c>
      <c r="B2074" s="233" t="s">
        <v>497</v>
      </c>
      <c r="C2074" s="176" t="s">
        <v>123</v>
      </c>
      <c r="D2074" s="176" t="s">
        <v>134</v>
      </c>
      <c r="E2074" s="177">
        <v>9.8799999999999999E-2</v>
      </c>
      <c r="F2074" s="107">
        <f>IF(C2074="MAT.",VLOOKUP(A2074,INSUMOS_AUX!A:F,6,0),0)</f>
        <v>0.08</v>
      </c>
      <c r="G2074" s="106">
        <f>IF(C2074="M.O.",VLOOKUP(A2074,INSUMOS_AUX!A:F,6,0),0)</f>
        <v>0</v>
      </c>
    </row>
    <row r="2075" spans="1:7">
      <c r="A2075" s="177">
        <v>38383</v>
      </c>
      <c r="B2075" s="233" t="s">
        <v>537</v>
      </c>
      <c r="C2075" s="176" t="s">
        <v>123</v>
      </c>
      <c r="D2075" s="176" t="s">
        <v>23</v>
      </c>
      <c r="E2075" s="177">
        <v>1.15E-2</v>
      </c>
      <c r="F2075" s="107">
        <f>IF(C2075="MAT.",VLOOKUP(A2075,INSUMOS_AUX!A:F,6,0),0)</f>
        <v>2.17</v>
      </c>
      <c r="G2075" s="106">
        <f>IF(C2075="M.O.",VLOOKUP(A2075,INSUMOS_AUX!A:F,6,0),0)</f>
        <v>0</v>
      </c>
    </row>
    <row r="2076" spans="1:7" ht="21">
      <c r="A2076" s="177">
        <v>43461</v>
      </c>
      <c r="B2076" s="233" t="s">
        <v>155</v>
      </c>
      <c r="C2076" s="176" t="s">
        <v>123</v>
      </c>
      <c r="D2076" s="176" t="s">
        <v>134</v>
      </c>
      <c r="E2076" s="177">
        <v>9.8799999999999999E-2</v>
      </c>
      <c r="F2076" s="107">
        <f>IF(C2076="MAT.",VLOOKUP(A2076,INSUMOS_AUX!A:F,6,0),0)</f>
        <v>0.31</v>
      </c>
      <c r="G2076" s="106">
        <f>IF(C2076="M.O.",VLOOKUP(A2076,INSUMOS_AUX!A:F,6,0),0)</f>
        <v>0</v>
      </c>
    </row>
    <row r="2077" spans="1:7" ht="21">
      <c r="A2077" s="177">
        <v>43485</v>
      </c>
      <c r="B2077" s="233" t="s">
        <v>156</v>
      </c>
      <c r="C2077" s="176" t="s">
        <v>123</v>
      </c>
      <c r="D2077" s="176" t="s">
        <v>134</v>
      </c>
      <c r="E2077" s="177">
        <v>9.8799999999999999E-2</v>
      </c>
      <c r="F2077" s="107">
        <f>IF(C2077="MAT.",VLOOKUP(A2077,INSUMOS_AUX!A:F,6,0),0)</f>
        <v>1.1299999999999999</v>
      </c>
      <c r="G2077" s="106">
        <f>IF(C2077="M.O.",VLOOKUP(A2077,INSUMOS_AUX!A:F,6,0),0)</f>
        <v>0</v>
      </c>
    </row>
    <row r="2078" spans="1:7">
      <c r="A2078" s="177">
        <v>9871</v>
      </c>
      <c r="B2078" s="233" t="s">
        <v>1378</v>
      </c>
      <c r="C2078" s="176" t="s">
        <v>123</v>
      </c>
      <c r="D2078" s="176" t="s">
        <v>65</v>
      </c>
      <c r="E2078" s="177">
        <v>1.0492999999999999</v>
      </c>
      <c r="F2078" s="107">
        <f>IF(C2078="MAT.",VLOOKUP(A2078,INSUMOS_AUX!A:F,6,0),0)</f>
        <v>43.57</v>
      </c>
      <c r="G2078" s="106">
        <f>IF(C2078="M.O.",VLOOKUP(A2078,INSUMOS_AUX!A:F,6,0),0)</f>
        <v>0</v>
      </c>
    </row>
    <row r="2079" spans="1:7">
      <c r="A2079" s="182"/>
      <c r="B2079" s="230"/>
      <c r="C2079" s="183"/>
      <c r="D2079" s="183"/>
      <c r="E2079" s="183"/>
      <c r="F2079" s="183"/>
      <c r="G2079" s="183"/>
    </row>
    <row r="2080" spans="1:7" ht="21">
      <c r="A2080" s="179" t="s">
        <v>847</v>
      </c>
      <c r="B2080" s="232" t="s">
        <v>605</v>
      </c>
      <c r="C2080" s="180" t="s">
        <v>46</v>
      </c>
      <c r="D2080" s="180" t="s">
        <v>23</v>
      </c>
      <c r="E2080" s="181">
        <v>5</v>
      </c>
      <c r="F2080" s="181">
        <f t="shared" ref="F2080:G2080" si="132">SUMPRODUCT($E2081:$E2092,F2081:F2092)</f>
        <v>15.780645</v>
      </c>
      <c r="G2080" s="181">
        <f t="shared" si="132"/>
        <v>3.9659350482599995</v>
      </c>
    </row>
    <row r="2081" spans="1:7">
      <c r="A2081" s="177">
        <v>122</v>
      </c>
      <c r="B2081" s="233" t="s">
        <v>286</v>
      </c>
      <c r="C2081" s="176" t="s">
        <v>123</v>
      </c>
      <c r="D2081" s="176" t="s">
        <v>23</v>
      </c>
      <c r="E2081" s="177">
        <v>1.18E-2</v>
      </c>
      <c r="F2081" s="107">
        <f>IF(C2081="MAT.",VLOOKUP(A2081,INSUMOS_AUX!A:F,6,0),0)</f>
        <v>67.239999999999995</v>
      </c>
      <c r="G2081" s="106">
        <f>IF(C2081="M.O.",VLOOKUP(A2081,INSUMOS_AUX!A:F,6,0),0)</f>
        <v>0</v>
      </c>
    </row>
    <row r="2082" spans="1:7" ht="21">
      <c r="A2082" s="177">
        <v>1958</v>
      </c>
      <c r="B2082" s="233" t="s">
        <v>1379</v>
      </c>
      <c r="C2082" s="176" t="s">
        <v>123</v>
      </c>
      <c r="D2082" s="176" t="s">
        <v>23</v>
      </c>
      <c r="E2082" s="177">
        <v>1</v>
      </c>
      <c r="F2082" s="107">
        <f>IF(C2082="MAT.",VLOOKUP(A2082,INSUMOS_AUX!A:F,6,0),0)</f>
        <v>12.45</v>
      </c>
      <c r="G2082" s="106">
        <f>IF(C2082="M.O.",VLOOKUP(A2082,INSUMOS_AUX!A:F,6,0),0)</f>
        <v>0</v>
      </c>
    </row>
    <row r="2083" spans="1:7" ht="21">
      <c r="A2083" s="177">
        <v>20083</v>
      </c>
      <c r="B2083" s="233" t="s">
        <v>354</v>
      </c>
      <c r="C2083" s="176" t="s">
        <v>123</v>
      </c>
      <c r="D2083" s="176" t="s">
        <v>23</v>
      </c>
      <c r="E2083" s="177">
        <v>1.4E-2</v>
      </c>
      <c r="F2083" s="107">
        <f>IF(C2083="MAT.",VLOOKUP(A2083,INSUMOS_AUX!A:F,6,0),0)</f>
        <v>76.19</v>
      </c>
      <c r="G2083" s="106">
        <f>IF(C2083="M.O.",VLOOKUP(A2083,INSUMOS_AUX!A:F,6,0),0)</f>
        <v>0</v>
      </c>
    </row>
    <row r="2084" spans="1:7">
      <c r="A2084" s="177">
        <v>246</v>
      </c>
      <c r="B2084" s="233" t="s">
        <v>185</v>
      </c>
      <c r="C2084" s="176" t="s">
        <v>124</v>
      </c>
      <c r="D2084" s="176" t="s">
        <v>134</v>
      </c>
      <c r="E2084" s="177">
        <v>0.10658250599999999</v>
      </c>
      <c r="F2084" s="107">
        <f>IF(C2084="MAT.",VLOOKUP(A2084,INSUMOS_AUX!A:F,6,0),0)</f>
        <v>0</v>
      </c>
      <c r="G2084" s="106">
        <f>IF(C2084="M.O.",VLOOKUP(A2084,INSUMOS_AUX!A:F,6,0),0)</f>
        <v>14.73</v>
      </c>
    </row>
    <row r="2085" spans="1:7">
      <c r="A2085" s="177">
        <v>2696</v>
      </c>
      <c r="B2085" s="233" t="s">
        <v>154</v>
      </c>
      <c r="C2085" s="176" t="s">
        <v>124</v>
      </c>
      <c r="D2085" s="176" t="s">
        <v>134</v>
      </c>
      <c r="E2085" s="177">
        <v>0.10658250599999999</v>
      </c>
      <c r="F2085" s="107">
        <f>IF(C2085="MAT.",VLOOKUP(A2085,INSUMOS_AUX!A:F,6,0),0)</f>
        <v>0</v>
      </c>
      <c r="G2085" s="106">
        <f>IF(C2085="M.O.",VLOOKUP(A2085,INSUMOS_AUX!A:F,6,0),0)</f>
        <v>22.48</v>
      </c>
    </row>
    <row r="2086" spans="1:7" ht="21">
      <c r="A2086" s="177">
        <v>37370</v>
      </c>
      <c r="B2086" s="233" t="s">
        <v>494</v>
      </c>
      <c r="C2086" s="176" t="s">
        <v>123</v>
      </c>
      <c r="D2086" s="176" t="s">
        <v>134</v>
      </c>
      <c r="E2086" s="177">
        <v>0.2094</v>
      </c>
      <c r="F2086" s="107">
        <f>IF(C2086="MAT.",VLOOKUP(A2086,INSUMOS_AUX!A:F,6,0),0)</f>
        <v>3.32</v>
      </c>
      <c r="G2086" s="106">
        <f>IF(C2086="M.O.",VLOOKUP(A2086,INSUMOS_AUX!A:F,6,0),0)</f>
        <v>0</v>
      </c>
    </row>
    <row r="2087" spans="1:7" ht="21">
      <c r="A2087" s="177">
        <v>37371</v>
      </c>
      <c r="B2087" s="233" t="s">
        <v>495</v>
      </c>
      <c r="C2087" s="176" t="s">
        <v>123</v>
      </c>
      <c r="D2087" s="176" t="s">
        <v>134</v>
      </c>
      <c r="E2087" s="177">
        <v>0.2094</v>
      </c>
      <c r="F2087" s="107">
        <f>IF(C2087="MAT.",VLOOKUP(A2087,INSUMOS_AUX!A:F,6,0),0)</f>
        <v>0.59</v>
      </c>
      <c r="G2087" s="106">
        <f>IF(C2087="M.O.",VLOOKUP(A2087,INSUMOS_AUX!A:F,6,0),0)</f>
        <v>0</v>
      </c>
    </row>
    <row r="2088" spans="1:7" ht="21">
      <c r="A2088" s="177">
        <v>37372</v>
      </c>
      <c r="B2088" s="233" t="s">
        <v>496</v>
      </c>
      <c r="C2088" s="176" t="s">
        <v>123</v>
      </c>
      <c r="D2088" s="176" t="s">
        <v>134</v>
      </c>
      <c r="E2088" s="177">
        <v>0.2094</v>
      </c>
      <c r="F2088" s="107">
        <f>IF(C2088="MAT.",VLOOKUP(A2088,INSUMOS_AUX!A:F,6,0),0)</f>
        <v>1.43</v>
      </c>
      <c r="G2088" s="106">
        <f>IF(C2088="M.O.",VLOOKUP(A2088,INSUMOS_AUX!A:F,6,0),0)</f>
        <v>0</v>
      </c>
    </row>
    <row r="2089" spans="1:7" ht="21">
      <c r="A2089" s="177">
        <v>37373</v>
      </c>
      <c r="B2089" s="233" t="s">
        <v>497</v>
      </c>
      <c r="C2089" s="176" t="s">
        <v>123</v>
      </c>
      <c r="D2089" s="176" t="s">
        <v>134</v>
      </c>
      <c r="E2089" s="177">
        <v>0.2094</v>
      </c>
      <c r="F2089" s="107">
        <f>IF(C2089="MAT.",VLOOKUP(A2089,INSUMOS_AUX!A:F,6,0),0)</f>
        <v>0.08</v>
      </c>
      <c r="G2089" s="106">
        <f>IF(C2089="M.O.",VLOOKUP(A2089,INSUMOS_AUX!A:F,6,0),0)</f>
        <v>0</v>
      </c>
    </row>
    <row r="2090" spans="1:7">
      <c r="A2090" s="177">
        <v>38383</v>
      </c>
      <c r="B2090" s="233" t="s">
        <v>537</v>
      </c>
      <c r="C2090" s="176" t="s">
        <v>123</v>
      </c>
      <c r="D2090" s="176" t="s">
        <v>23</v>
      </c>
      <c r="E2090" s="177">
        <v>1.5699999999999999E-2</v>
      </c>
      <c r="F2090" s="107">
        <f>IF(C2090="MAT.",VLOOKUP(A2090,INSUMOS_AUX!A:F,6,0),0)</f>
        <v>2.17</v>
      </c>
      <c r="G2090" s="106">
        <f>IF(C2090="M.O.",VLOOKUP(A2090,INSUMOS_AUX!A:F,6,0),0)</f>
        <v>0</v>
      </c>
    </row>
    <row r="2091" spans="1:7" ht="21">
      <c r="A2091" s="177">
        <v>43461</v>
      </c>
      <c r="B2091" s="233" t="s">
        <v>155</v>
      </c>
      <c r="C2091" s="176" t="s">
        <v>123</v>
      </c>
      <c r="D2091" s="176" t="s">
        <v>134</v>
      </c>
      <c r="E2091" s="177">
        <v>0.2094</v>
      </c>
      <c r="F2091" s="107">
        <f>IF(C2091="MAT.",VLOOKUP(A2091,INSUMOS_AUX!A:F,6,0),0)</f>
        <v>0.31</v>
      </c>
      <c r="G2091" s="106">
        <f>IF(C2091="M.O.",VLOOKUP(A2091,INSUMOS_AUX!A:F,6,0),0)</f>
        <v>0</v>
      </c>
    </row>
    <row r="2092" spans="1:7" ht="21">
      <c r="A2092" s="177">
        <v>43485</v>
      </c>
      <c r="B2092" s="233" t="s">
        <v>156</v>
      </c>
      <c r="C2092" s="176" t="s">
        <v>123</v>
      </c>
      <c r="D2092" s="176" t="s">
        <v>134</v>
      </c>
      <c r="E2092" s="177">
        <v>0.2094</v>
      </c>
      <c r="F2092" s="107">
        <f>IF(C2092="MAT.",VLOOKUP(A2092,INSUMOS_AUX!A:F,6,0),0)</f>
        <v>1.1299999999999999</v>
      </c>
      <c r="G2092" s="106">
        <f>IF(C2092="M.O.",VLOOKUP(A2092,INSUMOS_AUX!A:F,6,0),0)</f>
        <v>0</v>
      </c>
    </row>
    <row r="2093" spans="1:7">
      <c r="A2093" s="182"/>
      <c r="B2093" s="230"/>
      <c r="C2093" s="183"/>
      <c r="D2093" s="183"/>
      <c r="E2093" s="183"/>
      <c r="F2093" s="183"/>
      <c r="G2093" s="183"/>
    </row>
    <row r="2094" spans="1:7" ht="21">
      <c r="A2094" s="179" t="s">
        <v>848</v>
      </c>
      <c r="B2094" s="232" t="s">
        <v>606</v>
      </c>
      <c r="C2094" s="180" t="s">
        <v>46</v>
      </c>
      <c r="D2094" s="180" t="s">
        <v>23</v>
      </c>
      <c r="E2094" s="181">
        <v>1</v>
      </c>
      <c r="F2094" s="181">
        <f t="shared" ref="F2094:G2094" si="133">SUMPRODUCT($E2095:$E2106,F2095:F2106)</f>
        <v>18.080681999999999</v>
      </c>
      <c r="G2094" s="181">
        <f t="shared" si="133"/>
        <v>4.8144254501799999</v>
      </c>
    </row>
    <row r="2095" spans="1:7">
      <c r="A2095" s="177">
        <v>122</v>
      </c>
      <c r="B2095" s="233" t="s">
        <v>286</v>
      </c>
      <c r="C2095" s="176" t="s">
        <v>123</v>
      </c>
      <c r="D2095" s="176" t="s">
        <v>23</v>
      </c>
      <c r="E2095" s="177">
        <v>1.6500000000000001E-2</v>
      </c>
      <c r="F2095" s="107">
        <f>IF(C2095="MAT.",VLOOKUP(A2095,INSUMOS_AUX!A:F,6,0),0)</f>
        <v>67.239999999999995</v>
      </c>
      <c r="G2095" s="106">
        <f>IF(C2095="M.O.",VLOOKUP(A2095,INSUMOS_AUX!A:F,6,0),0)</f>
        <v>0</v>
      </c>
    </row>
    <row r="2096" spans="1:7" ht="21">
      <c r="A2096" s="177">
        <v>1959</v>
      </c>
      <c r="B2096" s="233" t="s">
        <v>1380</v>
      </c>
      <c r="C2096" s="176" t="s">
        <v>123</v>
      </c>
      <c r="D2096" s="176" t="s">
        <v>23</v>
      </c>
      <c r="E2096" s="177">
        <v>1</v>
      </c>
      <c r="F2096" s="107">
        <f>IF(C2096="MAT.",VLOOKUP(A2096,INSUMOS_AUX!A:F,6,0),0)</f>
        <v>13.51</v>
      </c>
      <c r="G2096" s="106">
        <f>IF(C2096="M.O.",VLOOKUP(A2096,INSUMOS_AUX!A:F,6,0),0)</f>
        <v>0</v>
      </c>
    </row>
    <row r="2097" spans="1:7" ht="21">
      <c r="A2097" s="177">
        <v>20083</v>
      </c>
      <c r="B2097" s="233" t="s">
        <v>354</v>
      </c>
      <c r="C2097" s="176" t="s">
        <v>123</v>
      </c>
      <c r="D2097" s="176" t="s">
        <v>23</v>
      </c>
      <c r="E2097" s="177">
        <v>2.1999999999999999E-2</v>
      </c>
      <c r="F2097" s="107">
        <f>IF(C2097="MAT.",VLOOKUP(A2097,INSUMOS_AUX!A:F,6,0),0)</f>
        <v>76.19</v>
      </c>
      <c r="G2097" s="106">
        <f>IF(C2097="M.O.",VLOOKUP(A2097,INSUMOS_AUX!A:F,6,0),0)</f>
        <v>0</v>
      </c>
    </row>
    <row r="2098" spans="1:7">
      <c r="A2098" s="177">
        <v>246</v>
      </c>
      <c r="B2098" s="233" t="s">
        <v>185</v>
      </c>
      <c r="C2098" s="176" t="s">
        <v>124</v>
      </c>
      <c r="D2098" s="176" t="s">
        <v>134</v>
      </c>
      <c r="E2098" s="177">
        <v>0.129385258</v>
      </c>
      <c r="F2098" s="107">
        <f>IF(C2098="MAT.",VLOOKUP(A2098,INSUMOS_AUX!A:F,6,0),0)</f>
        <v>0</v>
      </c>
      <c r="G2098" s="106">
        <f>IF(C2098="M.O.",VLOOKUP(A2098,INSUMOS_AUX!A:F,6,0),0)</f>
        <v>14.73</v>
      </c>
    </row>
    <row r="2099" spans="1:7">
      <c r="A2099" s="177">
        <v>2696</v>
      </c>
      <c r="B2099" s="233" t="s">
        <v>154</v>
      </c>
      <c r="C2099" s="176" t="s">
        <v>124</v>
      </c>
      <c r="D2099" s="176" t="s">
        <v>134</v>
      </c>
      <c r="E2099" s="177">
        <v>0.129385258</v>
      </c>
      <c r="F2099" s="107">
        <f>IF(C2099="MAT.",VLOOKUP(A2099,INSUMOS_AUX!A:F,6,0),0)</f>
        <v>0</v>
      </c>
      <c r="G2099" s="106">
        <f>IF(C2099="M.O.",VLOOKUP(A2099,INSUMOS_AUX!A:F,6,0),0)</f>
        <v>22.48</v>
      </c>
    </row>
    <row r="2100" spans="1:7" ht="21">
      <c r="A2100" s="177">
        <v>37370</v>
      </c>
      <c r="B2100" s="233" t="s">
        <v>494</v>
      </c>
      <c r="C2100" s="176" t="s">
        <v>123</v>
      </c>
      <c r="D2100" s="176" t="s">
        <v>134</v>
      </c>
      <c r="E2100" s="177">
        <v>0.25419999999999998</v>
      </c>
      <c r="F2100" s="107">
        <f>IF(C2100="MAT.",VLOOKUP(A2100,INSUMOS_AUX!A:F,6,0),0)</f>
        <v>3.32</v>
      </c>
      <c r="G2100" s="106">
        <f>IF(C2100="M.O.",VLOOKUP(A2100,INSUMOS_AUX!A:F,6,0),0)</f>
        <v>0</v>
      </c>
    </row>
    <row r="2101" spans="1:7" ht="21">
      <c r="A2101" s="177">
        <v>37371</v>
      </c>
      <c r="B2101" s="233" t="s">
        <v>495</v>
      </c>
      <c r="C2101" s="176" t="s">
        <v>123</v>
      </c>
      <c r="D2101" s="176" t="s">
        <v>134</v>
      </c>
      <c r="E2101" s="177">
        <v>0.25419999999999998</v>
      </c>
      <c r="F2101" s="107">
        <f>IF(C2101="MAT.",VLOOKUP(A2101,INSUMOS_AUX!A:F,6,0),0)</f>
        <v>0.59</v>
      </c>
      <c r="G2101" s="106">
        <f>IF(C2101="M.O.",VLOOKUP(A2101,INSUMOS_AUX!A:F,6,0),0)</f>
        <v>0</v>
      </c>
    </row>
    <row r="2102" spans="1:7" ht="21">
      <c r="A2102" s="177">
        <v>37372</v>
      </c>
      <c r="B2102" s="233" t="s">
        <v>496</v>
      </c>
      <c r="C2102" s="176" t="s">
        <v>123</v>
      </c>
      <c r="D2102" s="176" t="s">
        <v>134</v>
      </c>
      <c r="E2102" s="177">
        <v>0.25419999999999998</v>
      </c>
      <c r="F2102" s="107">
        <f>IF(C2102="MAT.",VLOOKUP(A2102,INSUMOS_AUX!A:F,6,0),0)</f>
        <v>1.43</v>
      </c>
      <c r="G2102" s="106">
        <f>IF(C2102="M.O.",VLOOKUP(A2102,INSUMOS_AUX!A:F,6,0),0)</f>
        <v>0</v>
      </c>
    </row>
    <row r="2103" spans="1:7" ht="21">
      <c r="A2103" s="177">
        <v>37373</v>
      </c>
      <c r="B2103" s="233" t="s">
        <v>497</v>
      </c>
      <c r="C2103" s="176" t="s">
        <v>123</v>
      </c>
      <c r="D2103" s="176" t="s">
        <v>134</v>
      </c>
      <c r="E2103" s="177">
        <v>0.25419999999999998</v>
      </c>
      <c r="F2103" s="107">
        <f>IF(C2103="MAT.",VLOOKUP(A2103,INSUMOS_AUX!A:F,6,0),0)</f>
        <v>0.08</v>
      </c>
      <c r="G2103" s="106">
        <f>IF(C2103="M.O.",VLOOKUP(A2103,INSUMOS_AUX!A:F,6,0),0)</f>
        <v>0</v>
      </c>
    </row>
    <row r="2104" spans="1:7">
      <c r="A2104" s="177">
        <v>38383</v>
      </c>
      <c r="B2104" s="233" t="s">
        <v>537</v>
      </c>
      <c r="C2104" s="176" t="s">
        <v>123</v>
      </c>
      <c r="D2104" s="176" t="s">
        <v>23</v>
      </c>
      <c r="E2104" s="177">
        <v>1.9E-2</v>
      </c>
      <c r="F2104" s="107">
        <f>IF(C2104="MAT.",VLOOKUP(A2104,INSUMOS_AUX!A:F,6,0),0)</f>
        <v>2.17</v>
      </c>
      <c r="G2104" s="106">
        <f>IF(C2104="M.O.",VLOOKUP(A2104,INSUMOS_AUX!A:F,6,0),0)</f>
        <v>0</v>
      </c>
    </row>
    <row r="2105" spans="1:7" ht="21">
      <c r="A2105" s="177">
        <v>43461</v>
      </c>
      <c r="B2105" s="233" t="s">
        <v>155</v>
      </c>
      <c r="C2105" s="176" t="s">
        <v>123</v>
      </c>
      <c r="D2105" s="176" t="s">
        <v>134</v>
      </c>
      <c r="E2105" s="177">
        <v>0.25419999999999998</v>
      </c>
      <c r="F2105" s="107">
        <f>IF(C2105="MAT.",VLOOKUP(A2105,INSUMOS_AUX!A:F,6,0),0)</f>
        <v>0.31</v>
      </c>
      <c r="G2105" s="106">
        <f>IF(C2105="M.O.",VLOOKUP(A2105,INSUMOS_AUX!A:F,6,0),0)</f>
        <v>0</v>
      </c>
    </row>
    <row r="2106" spans="1:7" ht="21">
      <c r="A2106" s="177">
        <v>43485</v>
      </c>
      <c r="B2106" s="233" t="s">
        <v>156</v>
      </c>
      <c r="C2106" s="176" t="s">
        <v>123</v>
      </c>
      <c r="D2106" s="176" t="s">
        <v>134</v>
      </c>
      <c r="E2106" s="177">
        <v>0.25419999999999998</v>
      </c>
      <c r="F2106" s="107">
        <f>IF(C2106="MAT.",VLOOKUP(A2106,INSUMOS_AUX!A:F,6,0),0)</f>
        <v>1.1299999999999999</v>
      </c>
      <c r="G2106" s="106">
        <f>IF(C2106="M.O.",VLOOKUP(A2106,INSUMOS_AUX!A:F,6,0),0)</f>
        <v>0</v>
      </c>
    </row>
    <row r="2107" spans="1:7">
      <c r="A2107" s="182"/>
      <c r="B2107" s="230"/>
      <c r="C2107" s="183"/>
      <c r="D2107" s="183"/>
      <c r="E2107" s="183"/>
      <c r="F2107" s="183"/>
      <c r="G2107" s="183"/>
    </row>
    <row r="2108" spans="1:7" ht="21">
      <c r="A2108" s="179" t="s">
        <v>849</v>
      </c>
      <c r="B2108" s="232" t="s">
        <v>607</v>
      </c>
      <c r="C2108" s="180" t="s">
        <v>46</v>
      </c>
      <c r="D2108" s="180" t="s">
        <v>23</v>
      </c>
      <c r="E2108" s="181">
        <v>3</v>
      </c>
      <c r="F2108" s="181">
        <f t="shared" ref="F2108:G2108" si="134">SUMPRODUCT($E2109:$E2120,F2109:F2120)</f>
        <v>96.53477500000001</v>
      </c>
      <c r="G2108" s="181">
        <f t="shared" si="134"/>
        <v>6.996257912259999</v>
      </c>
    </row>
    <row r="2109" spans="1:7">
      <c r="A2109" s="177">
        <v>122</v>
      </c>
      <c r="B2109" s="233" t="s">
        <v>286</v>
      </c>
      <c r="C2109" s="176" t="s">
        <v>123</v>
      </c>
      <c r="D2109" s="176" t="s">
        <v>23</v>
      </c>
      <c r="E2109" s="177">
        <v>2.5899999999999999E-2</v>
      </c>
      <c r="F2109" s="107">
        <f>IF(C2109="MAT.",VLOOKUP(A2109,INSUMOS_AUX!A:F,6,0),0)</f>
        <v>67.239999999999995</v>
      </c>
      <c r="G2109" s="106">
        <f>IF(C2109="M.O.",VLOOKUP(A2109,INSUMOS_AUX!A:F,6,0),0)</f>
        <v>0</v>
      </c>
    </row>
    <row r="2110" spans="1:7" ht="21">
      <c r="A2110" s="177">
        <v>20083</v>
      </c>
      <c r="B2110" s="233" t="s">
        <v>354</v>
      </c>
      <c r="C2110" s="176" t="s">
        <v>123</v>
      </c>
      <c r="D2110" s="176" t="s">
        <v>23</v>
      </c>
      <c r="E2110" s="177">
        <v>0.05</v>
      </c>
      <c r="F2110" s="107">
        <f>IF(C2110="MAT.",VLOOKUP(A2110,INSUMOS_AUX!A:F,6,0),0)</f>
        <v>76.19</v>
      </c>
      <c r="G2110" s="106">
        <f>IF(C2110="M.O.",VLOOKUP(A2110,INSUMOS_AUX!A:F,6,0),0)</f>
        <v>0</v>
      </c>
    </row>
    <row r="2111" spans="1:7">
      <c r="A2111" s="177">
        <v>246</v>
      </c>
      <c r="B2111" s="233" t="s">
        <v>185</v>
      </c>
      <c r="C2111" s="176" t="s">
        <v>124</v>
      </c>
      <c r="D2111" s="176" t="s">
        <v>134</v>
      </c>
      <c r="E2111" s="177">
        <v>0.18802090599999999</v>
      </c>
      <c r="F2111" s="107">
        <f>IF(C2111="MAT.",VLOOKUP(A2111,INSUMOS_AUX!A:F,6,0),0)</f>
        <v>0</v>
      </c>
      <c r="G2111" s="106">
        <f>IF(C2111="M.O.",VLOOKUP(A2111,INSUMOS_AUX!A:F,6,0),0)</f>
        <v>14.73</v>
      </c>
    </row>
    <row r="2112" spans="1:7">
      <c r="A2112" s="177">
        <v>2696</v>
      </c>
      <c r="B2112" s="233" t="s">
        <v>154</v>
      </c>
      <c r="C2112" s="176" t="s">
        <v>124</v>
      </c>
      <c r="D2112" s="176" t="s">
        <v>134</v>
      </c>
      <c r="E2112" s="177">
        <v>0.18802090599999999</v>
      </c>
      <c r="F2112" s="107">
        <f>IF(C2112="MAT.",VLOOKUP(A2112,INSUMOS_AUX!A:F,6,0),0)</f>
        <v>0</v>
      </c>
      <c r="G2112" s="106">
        <f>IF(C2112="M.O.",VLOOKUP(A2112,INSUMOS_AUX!A:F,6,0),0)</f>
        <v>22.48</v>
      </c>
    </row>
    <row r="2113" spans="1:7" ht="21">
      <c r="A2113" s="177">
        <v>3511</v>
      </c>
      <c r="B2113" s="233" t="s">
        <v>1381</v>
      </c>
      <c r="C2113" s="176" t="s">
        <v>123</v>
      </c>
      <c r="D2113" s="176" t="s">
        <v>23</v>
      </c>
      <c r="E2113" s="177">
        <v>1</v>
      </c>
      <c r="F2113" s="107">
        <f>IF(C2113="MAT.",VLOOKUP(A2113,INSUMOS_AUX!A:F,6,0),0)</f>
        <v>88.39</v>
      </c>
      <c r="G2113" s="106">
        <f>IF(C2113="M.O.",VLOOKUP(A2113,INSUMOS_AUX!A:F,6,0),0)</f>
        <v>0</v>
      </c>
    </row>
    <row r="2114" spans="1:7" ht="21">
      <c r="A2114" s="177">
        <v>37370</v>
      </c>
      <c r="B2114" s="233" t="s">
        <v>494</v>
      </c>
      <c r="C2114" s="176" t="s">
        <v>123</v>
      </c>
      <c r="D2114" s="176" t="s">
        <v>134</v>
      </c>
      <c r="E2114" s="177">
        <v>0.36940000000000001</v>
      </c>
      <c r="F2114" s="107">
        <f>IF(C2114="MAT.",VLOOKUP(A2114,INSUMOS_AUX!A:F,6,0),0)</f>
        <v>3.32</v>
      </c>
      <c r="G2114" s="106">
        <f>IF(C2114="M.O.",VLOOKUP(A2114,INSUMOS_AUX!A:F,6,0),0)</f>
        <v>0</v>
      </c>
    </row>
    <row r="2115" spans="1:7" ht="21">
      <c r="A2115" s="177">
        <v>37371</v>
      </c>
      <c r="B2115" s="233" t="s">
        <v>495</v>
      </c>
      <c r="C2115" s="176" t="s">
        <v>123</v>
      </c>
      <c r="D2115" s="176" t="s">
        <v>134</v>
      </c>
      <c r="E2115" s="177">
        <v>0.36940000000000001</v>
      </c>
      <c r="F2115" s="107">
        <f>IF(C2115="MAT.",VLOOKUP(A2115,INSUMOS_AUX!A:F,6,0),0)</f>
        <v>0.59</v>
      </c>
      <c r="G2115" s="106">
        <f>IF(C2115="M.O.",VLOOKUP(A2115,INSUMOS_AUX!A:F,6,0),0)</f>
        <v>0</v>
      </c>
    </row>
    <row r="2116" spans="1:7" ht="21">
      <c r="A2116" s="177">
        <v>37372</v>
      </c>
      <c r="B2116" s="233" t="s">
        <v>496</v>
      </c>
      <c r="C2116" s="176" t="s">
        <v>123</v>
      </c>
      <c r="D2116" s="176" t="s">
        <v>134</v>
      </c>
      <c r="E2116" s="177">
        <v>0.36940000000000001</v>
      </c>
      <c r="F2116" s="107">
        <f>IF(C2116="MAT.",VLOOKUP(A2116,INSUMOS_AUX!A:F,6,0),0)</f>
        <v>1.43</v>
      </c>
      <c r="G2116" s="106">
        <f>IF(C2116="M.O.",VLOOKUP(A2116,INSUMOS_AUX!A:F,6,0),0)</f>
        <v>0</v>
      </c>
    </row>
    <row r="2117" spans="1:7" ht="21">
      <c r="A2117" s="177">
        <v>37373</v>
      </c>
      <c r="B2117" s="233" t="s">
        <v>497</v>
      </c>
      <c r="C2117" s="176" t="s">
        <v>123</v>
      </c>
      <c r="D2117" s="176" t="s">
        <v>134</v>
      </c>
      <c r="E2117" s="177">
        <v>0.36940000000000001</v>
      </c>
      <c r="F2117" s="107">
        <f>IF(C2117="MAT.",VLOOKUP(A2117,INSUMOS_AUX!A:F,6,0),0)</f>
        <v>0.08</v>
      </c>
      <c r="G2117" s="106">
        <f>IF(C2117="M.O.",VLOOKUP(A2117,INSUMOS_AUX!A:F,6,0),0)</f>
        <v>0</v>
      </c>
    </row>
    <row r="2118" spans="1:7">
      <c r="A2118" s="177">
        <v>38383</v>
      </c>
      <c r="B2118" s="233" t="s">
        <v>537</v>
      </c>
      <c r="C2118" s="176" t="s">
        <v>123</v>
      </c>
      <c r="D2118" s="176" t="s">
        <v>23</v>
      </c>
      <c r="E2118" s="177">
        <v>2.75E-2</v>
      </c>
      <c r="F2118" s="107">
        <f>IF(C2118="MAT.",VLOOKUP(A2118,INSUMOS_AUX!A:F,6,0),0)</f>
        <v>2.17</v>
      </c>
      <c r="G2118" s="106">
        <f>IF(C2118="M.O.",VLOOKUP(A2118,INSUMOS_AUX!A:F,6,0),0)</f>
        <v>0</v>
      </c>
    </row>
    <row r="2119" spans="1:7" ht="21">
      <c r="A2119" s="177">
        <v>43461</v>
      </c>
      <c r="B2119" s="233" t="s">
        <v>155</v>
      </c>
      <c r="C2119" s="176" t="s">
        <v>123</v>
      </c>
      <c r="D2119" s="176" t="s">
        <v>134</v>
      </c>
      <c r="E2119" s="177">
        <v>0.36940000000000001</v>
      </c>
      <c r="F2119" s="107">
        <f>IF(C2119="MAT.",VLOOKUP(A2119,INSUMOS_AUX!A:F,6,0),0)</f>
        <v>0.31</v>
      </c>
      <c r="G2119" s="106">
        <f>IF(C2119="M.O.",VLOOKUP(A2119,INSUMOS_AUX!A:F,6,0),0)</f>
        <v>0</v>
      </c>
    </row>
    <row r="2120" spans="1:7" ht="21">
      <c r="A2120" s="177">
        <v>43485</v>
      </c>
      <c r="B2120" s="233" t="s">
        <v>156</v>
      </c>
      <c r="C2120" s="176" t="s">
        <v>123</v>
      </c>
      <c r="D2120" s="176" t="s">
        <v>134</v>
      </c>
      <c r="E2120" s="177">
        <v>0.36940000000000001</v>
      </c>
      <c r="F2120" s="107">
        <f>IF(C2120="MAT.",VLOOKUP(A2120,INSUMOS_AUX!A:F,6,0),0)</f>
        <v>1.1299999999999999</v>
      </c>
      <c r="G2120" s="106">
        <f>IF(C2120="M.O.",VLOOKUP(A2120,INSUMOS_AUX!A:F,6,0),0)</f>
        <v>0</v>
      </c>
    </row>
    <row r="2121" spans="1:7">
      <c r="A2121" s="182"/>
      <c r="B2121" s="230"/>
      <c r="C2121" s="183"/>
      <c r="D2121" s="183"/>
      <c r="E2121" s="183"/>
      <c r="F2121" s="183"/>
      <c r="G2121" s="183"/>
    </row>
    <row r="2122" spans="1:7" ht="21">
      <c r="A2122" s="179" t="s">
        <v>850</v>
      </c>
      <c r="B2122" s="232" t="s">
        <v>612</v>
      </c>
      <c r="C2122" s="180" t="s">
        <v>46</v>
      </c>
      <c r="D2122" s="180" t="s">
        <v>23</v>
      </c>
      <c r="E2122" s="181">
        <v>1</v>
      </c>
      <c r="F2122" s="181">
        <f t="shared" ref="F2122:G2122" si="135">SUMPRODUCT($E2123:$E2134,F2123:F2134)</f>
        <v>27.510019</v>
      </c>
      <c r="G2122" s="181">
        <f t="shared" si="135"/>
        <v>4.6363939819199995</v>
      </c>
    </row>
    <row r="2123" spans="1:7">
      <c r="A2123" s="177">
        <v>122</v>
      </c>
      <c r="B2123" s="233" t="s">
        <v>286</v>
      </c>
      <c r="C2123" s="176" t="s">
        <v>123</v>
      </c>
      <c r="D2123" s="176" t="s">
        <v>23</v>
      </c>
      <c r="E2123" s="177">
        <v>2.5899999999999999E-2</v>
      </c>
      <c r="F2123" s="107">
        <f>IF(C2123="MAT.",VLOOKUP(A2123,INSUMOS_AUX!A:F,6,0),0)</f>
        <v>67.239999999999995</v>
      </c>
      <c r="G2123" s="106">
        <f>IF(C2123="M.O.",VLOOKUP(A2123,INSUMOS_AUX!A:F,6,0),0)</f>
        <v>0</v>
      </c>
    </row>
    <row r="2124" spans="1:7" ht="21">
      <c r="A2124" s="177">
        <v>20083</v>
      </c>
      <c r="B2124" s="233" t="s">
        <v>354</v>
      </c>
      <c r="C2124" s="176" t="s">
        <v>123</v>
      </c>
      <c r="D2124" s="176" t="s">
        <v>23</v>
      </c>
      <c r="E2124" s="177">
        <v>0.05</v>
      </c>
      <c r="F2124" s="107">
        <f>IF(C2124="MAT.",VLOOKUP(A2124,INSUMOS_AUX!A:F,6,0),0)</f>
        <v>76.19</v>
      </c>
      <c r="G2124" s="106">
        <f>IF(C2124="M.O.",VLOOKUP(A2124,INSUMOS_AUX!A:F,6,0),0)</f>
        <v>0</v>
      </c>
    </row>
    <row r="2125" spans="1:7">
      <c r="A2125" s="177">
        <v>246</v>
      </c>
      <c r="B2125" s="233" t="s">
        <v>185</v>
      </c>
      <c r="C2125" s="176" t="s">
        <v>124</v>
      </c>
      <c r="D2125" s="176" t="s">
        <v>134</v>
      </c>
      <c r="E2125" s="177">
        <v>0.124600752</v>
      </c>
      <c r="F2125" s="107">
        <f>IF(C2125="MAT.",VLOOKUP(A2125,INSUMOS_AUX!A:F,6,0),0)</f>
        <v>0</v>
      </c>
      <c r="G2125" s="106">
        <f>IF(C2125="M.O.",VLOOKUP(A2125,INSUMOS_AUX!A:F,6,0),0)</f>
        <v>14.73</v>
      </c>
    </row>
    <row r="2126" spans="1:7">
      <c r="A2126" s="177">
        <v>2696</v>
      </c>
      <c r="B2126" s="233" t="s">
        <v>154</v>
      </c>
      <c r="C2126" s="176" t="s">
        <v>124</v>
      </c>
      <c r="D2126" s="176" t="s">
        <v>134</v>
      </c>
      <c r="E2126" s="177">
        <v>0.124600752</v>
      </c>
      <c r="F2126" s="107">
        <f>IF(C2126="MAT.",VLOOKUP(A2126,INSUMOS_AUX!A:F,6,0),0)</f>
        <v>0</v>
      </c>
      <c r="G2126" s="106">
        <f>IF(C2126="M.O.",VLOOKUP(A2126,INSUMOS_AUX!A:F,6,0),0)</f>
        <v>22.48</v>
      </c>
    </row>
    <row r="2127" spans="1:7" ht="21">
      <c r="A2127" s="177">
        <v>37370</v>
      </c>
      <c r="B2127" s="233" t="s">
        <v>494</v>
      </c>
      <c r="C2127" s="176" t="s">
        <v>123</v>
      </c>
      <c r="D2127" s="176" t="s">
        <v>134</v>
      </c>
      <c r="E2127" s="177">
        <v>0.24479999999999999</v>
      </c>
      <c r="F2127" s="107">
        <f>IF(C2127="MAT.",VLOOKUP(A2127,INSUMOS_AUX!A:F,6,0),0)</f>
        <v>3.32</v>
      </c>
      <c r="G2127" s="106">
        <f>IF(C2127="M.O.",VLOOKUP(A2127,INSUMOS_AUX!A:F,6,0),0)</f>
        <v>0</v>
      </c>
    </row>
    <row r="2128" spans="1:7" ht="21">
      <c r="A2128" s="177">
        <v>37371</v>
      </c>
      <c r="B2128" s="233" t="s">
        <v>495</v>
      </c>
      <c r="C2128" s="176" t="s">
        <v>123</v>
      </c>
      <c r="D2128" s="176" t="s">
        <v>134</v>
      </c>
      <c r="E2128" s="177">
        <v>0.24479999999999999</v>
      </c>
      <c r="F2128" s="107">
        <f>IF(C2128="MAT.",VLOOKUP(A2128,INSUMOS_AUX!A:F,6,0),0)</f>
        <v>0.59</v>
      </c>
      <c r="G2128" s="106">
        <f>IF(C2128="M.O.",VLOOKUP(A2128,INSUMOS_AUX!A:F,6,0),0)</f>
        <v>0</v>
      </c>
    </row>
    <row r="2129" spans="1:7" ht="21">
      <c r="A2129" s="177">
        <v>37372</v>
      </c>
      <c r="B2129" s="233" t="s">
        <v>496</v>
      </c>
      <c r="C2129" s="176" t="s">
        <v>123</v>
      </c>
      <c r="D2129" s="176" t="s">
        <v>134</v>
      </c>
      <c r="E2129" s="177">
        <v>0.24479999999999999</v>
      </c>
      <c r="F2129" s="107">
        <f>IF(C2129="MAT.",VLOOKUP(A2129,INSUMOS_AUX!A:F,6,0),0)</f>
        <v>1.43</v>
      </c>
      <c r="G2129" s="106">
        <f>IF(C2129="M.O.",VLOOKUP(A2129,INSUMOS_AUX!A:F,6,0),0)</f>
        <v>0</v>
      </c>
    </row>
    <row r="2130" spans="1:7" ht="21">
      <c r="A2130" s="177">
        <v>37373</v>
      </c>
      <c r="B2130" s="233" t="s">
        <v>497</v>
      </c>
      <c r="C2130" s="176" t="s">
        <v>123</v>
      </c>
      <c r="D2130" s="176" t="s">
        <v>134</v>
      </c>
      <c r="E2130" s="177">
        <v>0.24479999999999999</v>
      </c>
      <c r="F2130" s="107">
        <f>IF(C2130="MAT.",VLOOKUP(A2130,INSUMOS_AUX!A:F,6,0),0)</f>
        <v>0.08</v>
      </c>
      <c r="G2130" s="106">
        <f>IF(C2130="M.O.",VLOOKUP(A2130,INSUMOS_AUX!A:F,6,0),0)</f>
        <v>0</v>
      </c>
    </row>
    <row r="2131" spans="1:7">
      <c r="A2131" s="177">
        <v>38383</v>
      </c>
      <c r="B2131" s="233" t="s">
        <v>537</v>
      </c>
      <c r="C2131" s="176" t="s">
        <v>123</v>
      </c>
      <c r="D2131" s="176" t="s">
        <v>23</v>
      </c>
      <c r="E2131" s="177">
        <v>2.75E-2</v>
      </c>
      <c r="F2131" s="107">
        <f>IF(C2131="MAT.",VLOOKUP(A2131,INSUMOS_AUX!A:F,6,0),0)</f>
        <v>2.17</v>
      </c>
      <c r="G2131" s="106">
        <f>IF(C2131="M.O.",VLOOKUP(A2131,INSUMOS_AUX!A:F,6,0),0)</f>
        <v>0</v>
      </c>
    </row>
    <row r="2132" spans="1:7">
      <c r="A2132" s="177">
        <v>3865</v>
      </c>
      <c r="B2132" s="233" t="s">
        <v>1382</v>
      </c>
      <c r="C2132" s="176" t="s">
        <v>123</v>
      </c>
      <c r="D2132" s="176" t="s">
        <v>23</v>
      </c>
      <c r="E2132" s="177">
        <v>1</v>
      </c>
      <c r="F2132" s="107">
        <f>IF(C2132="MAT.",VLOOKUP(A2132,INSUMOS_AUX!A:F,6,0),0)</f>
        <v>20.22</v>
      </c>
      <c r="G2132" s="106">
        <f>IF(C2132="M.O.",VLOOKUP(A2132,INSUMOS_AUX!A:F,6,0),0)</f>
        <v>0</v>
      </c>
    </row>
    <row r="2133" spans="1:7" ht="21">
      <c r="A2133" s="177">
        <v>43461</v>
      </c>
      <c r="B2133" s="233" t="s">
        <v>155</v>
      </c>
      <c r="C2133" s="176" t="s">
        <v>123</v>
      </c>
      <c r="D2133" s="176" t="s">
        <v>134</v>
      </c>
      <c r="E2133" s="177">
        <v>0.24479999999999999</v>
      </c>
      <c r="F2133" s="107">
        <f>IF(C2133="MAT.",VLOOKUP(A2133,INSUMOS_AUX!A:F,6,0),0)</f>
        <v>0.31</v>
      </c>
      <c r="G2133" s="106">
        <f>IF(C2133="M.O.",VLOOKUP(A2133,INSUMOS_AUX!A:F,6,0),0)</f>
        <v>0</v>
      </c>
    </row>
    <row r="2134" spans="1:7" ht="21">
      <c r="A2134" s="177">
        <v>43485</v>
      </c>
      <c r="B2134" s="233" t="s">
        <v>156</v>
      </c>
      <c r="C2134" s="176" t="s">
        <v>123</v>
      </c>
      <c r="D2134" s="176" t="s">
        <v>134</v>
      </c>
      <c r="E2134" s="177">
        <v>0.24479999999999999</v>
      </c>
      <c r="F2134" s="107">
        <f>IF(C2134="MAT.",VLOOKUP(A2134,INSUMOS_AUX!A:F,6,0),0)</f>
        <v>1.1299999999999999</v>
      </c>
      <c r="G2134" s="106">
        <f>IF(C2134="M.O.",VLOOKUP(A2134,INSUMOS_AUX!A:F,6,0),0)</f>
        <v>0</v>
      </c>
    </row>
    <row r="2135" spans="1:7">
      <c r="A2135" s="182"/>
      <c r="B2135" s="230"/>
      <c r="C2135" s="183"/>
      <c r="D2135" s="183"/>
      <c r="E2135" s="183"/>
      <c r="F2135" s="183"/>
      <c r="G2135" s="183"/>
    </row>
    <row r="2136" spans="1:7" ht="31.5">
      <c r="A2136" s="179" t="s">
        <v>851</v>
      </c>
      <c r="B2136" s="232" t="s">
        <v>613</v>
      </c>
      <c r="C2136" s="180" t="s">
        <v>46</v>
      </c>
      <c r="D2136" s="180" t="s">
        <v>23</v>
      </c>
      <c r="E2136" s="181">
        <v>2</v>
      </c>
      <c r="F2136" s="181">
        <f t="shared" ref="F2136:G2136" si="136">SUMPRODUCT($E2137:$E2148,F2137:F2148)</f>
        <v>24.393474999999999</v>
      </c>
      <c r="G2136" s="181">
        <f t="shared" si="136"/>
        <v>5.8598868382599996</v>
      </c>
    </row>
    <row r="2137" spans="1:7">
      <c r="A2137" s="177">
        <v>122</v>
      </c>
      <c r="B2137" s="233" t="s">
        <v>286</v>
      </c>
      <c r="C2137" s="176" t="s">
        <v>123</v>
      </c>
      <c r="D2137" s="176" t="s">
        <v>23</v>
      </c>
      <c r="E2137" s="177">
        <v>2.12E-2</v>
      </c>
      <c r="F2137" s="107">
        <f>IF(C2137="MAT.",VLOOKUP(A2137,INSUMOS_AUX!A:F,6,0),0)</f>
        <v>67.239999999999995</v>
      </c>
      <c r="G2137" s="106">
        <f>IF(C2137="M.O.",VLOOKUP(A2137,INSUMOS_AUX!A:F,6,0),0)</f>
        <v>0</v>
      </c>
    </row>
    <row r="2138" spans="1:7" ht="21">
      <c r="A2138" s="177">
        <v>20083</v>
      </c>
      <c r="B2138" s="233" t="s">
        <v>354</v>
      </c>
      <c r="C2138" s="176" t="s">
        <v>123</v>
      </c>
      <c r="D2138" s="176" t="s">
        <v>23</v>
      </c>
      <c r="E2138" s="177">
        <v>2.7E-2</v>
      </c>
      <c r="F2138" s="107">
        <f>IF(C2138="MAT.",VLOOKUP(A2138,INSUMOS_AUX!A:F,6,0),0)</f>
        <v>76.19</v>
      </c>
      <c r="G2138" s="106">
        <f>IF(C2138="M.O.",VLOOKUP(A2138,INSUMOS_AUX!A:F,6,0),0)</f>
        <v>0</v>
      </c>
    </row>
    <row r="2139" spans="1:7">
      <c r="A2139" s="177">
        <v>246</v>
      </c>
      <c r="B2139" s="233" t="s">
        <v>185</v>
      </c>
      <c r="C2139" s="176" t="s">
        <v>124</v>
      </c>
      <c r="D2139" s="176" t="s">
        <v>134</v>
      </c>
      <c r="E2139" s="177">
        <v>0.15748150599999999</v>
      </c>
      <c r="F2139" s="107">
        <f>IF(C2139="MAT.",VLOOKUP(A2139,INSUMOS_AUX!A:F,6,0),0)</f>
        <v>0</v>
      </c>
      <c r="G2139" s="106">
        <f>IF(C2139="M.O.",VLOOKUP(A2139,INSUMOS_AUX!A:F,6,0),0)</f>
        <v>14.73</v>
      </c>
    </row>
    <row r="2140" spans="1:7">
      <c r="A2140" s="177">
        <v>2696</v>
      </c>
      <c r="B2140" s="233" t="s">
        <v>154</v>
      </c>
      <c r="C2140" s="176" t="s">
        <v>124</v>
      </c>
      <c r="D2140" s="176" t="s">
        <v>134</v>
      </c>
      <c r="E2140" s="177">
        <v>0.15748150599999999</v>
      </c>
      <c r="F2140" s="107">
        <f>IF(C2140="MAT.",VLOOKUP(A2140,INSUMOS_AUX!A:F,6,0),0)</f>
        <v>0</v>
      </c>
      <c r="G2140" s="106">
        <f>IF(C2140="M.O.",VLOOKUP(A2140,INSUMOS_AUX!A:F,6,0),0)</f>
        <v>22.48</v>
      </c>
    </row>
    <row r="2141" spans="1:7" ht="21">
      <c r="A2141" s="177">
        <v>37370</v>
      </c>
      <c r="B2141" s="233" t="s">
        <v>494</v>
      </c>
      <c r="C2141" s="176" t="s">
        <v>123</v>
      </c>
      <c r="D2141" s="176" t="s">
        <v>134</v>
      </c>
      <c r="E2141" s="177">
        <v>0.30940000000000001</v>
      </c>
      <c r="F2141" s="107">
        <f>IF(C2141="MAT.",VLOOKUP(A2141,INSUMOS_AUX!A:F,6,0),0)</f>
        <v>3.32</v>
      </c>
      <c r="G2141" s="106">
        <f>IF(C2141="M.O.",VLOOKUP(A2141,INSUMOS_AUX!A:F,6,0),0)</f>
        <v>0</v>
      </c>
    </row>
    <row r="2142" spans="1:7" ht="21">
      <c r="A2142" s="177">
        <v>37371</v>
      </c>
      <c r="B2142" s="233" t="s">
        <v>495</v>
      </c>
      <c r="C2142" s="176" t="s">
        <v>123</v>
      </c>
      <c r="D2142" s="176" t="s">
        <v>134</v>
      </c>
      <c r="E2142" s="177">
        <v>0.30940000000000001</v>
      </c>
      <c r="F2142" s="107">
        <f>IF(C2142="MAT.",VLOOKUP(A2142,INSUMOS_AUX!A:F,6,0),0)</f>
        <v>0.59</v>
      </c>
      <c r="G2142" s="106">
        <f>IF(C2142="M.O.",VLOOKUP(A2142,INSUMOS_AUX!A:F,6,0),0)</f>
        <v>0</v>
      </c>
    </row>
    <row r="2143" spans="1:7" ht="21">
      <c r="A2143" s="177">
        <v>37372</v>
      </c>
      <c r="B2143" s="233" t="s">
        <v>496</v>
      </c>
      <c r="C2143" s="176" t="s">
        <v>123</v>
      </c>
      <c r="D2143" s="176" t="s">
        <v>134</v>
      </c>
      <c r="E2143" s="177">
        <v>0.30940000000000001</v>
      </c>
      <c r="F2143" s="107">
        <f>IF(C2143="MAT.",VLOOKUP(A2143,INSUMOS_AUX!A:F,6,0),0)</f>
        <v>1.43</v>
      </c>
      <c r="G2143" s="106">
        <f>IF(C2143="M.O.",VLOOKUP(A2143,INSUMOS_AUX!A:F,6,0),0)</f>
        <v>0</v>
      </c>
    </row>
    <row r="2144" spans="1:7" ht="21">
      <c r="A2144" s="177">
        <v>37373</v>
      </c>
      <c r="B2144" s="233" t="s">
        <v>497</v>
      </c>
      <c r="C2144" s="176" t="s">
        <v>123</v>
      </c>
      <c r="D2144" s="176" t="s">
        <v>134</v>
      </c>
      <c r="E2144" s="177">
        <v>0.30940000000000001</v>
      </c>
      <c r="F2144" s="107">
        <f>IF(C2144="MAT.",VLOOKUP(A2144,INSUMOS_AUX!A:F,6,0),0)</f>
        <v>0.08</v>
      </c>
      <c r="G2144" s="106">
        <f>IF(C2144="M.O.",VLOOKUP(A2144,INSUMOS_AUX!A:F,6,0),0)</f>
        <v>0</v>
      </c>
    </row>
    <row r="2145" spans="1:7">
      <c r="A2145" s="177">
        <v>38383</v>
      </c>
      <c r="B2145" s="233" t="s">
        <v>537</v>
      </c>
      <c r="C2145" s="176" t="s">
        <v>123</v>
      </c>
      <c r="D2145" s="176" t="s">
        <v>23</v>
      </c>
      <c r="E2145" s="177">
        <v>2.69E-2</v>
      </c>
      <c r="F2145" s="107">
        <f>IF(C2145="MAT.",VLOOKUP(A2145,INSUMOS_AUX!A:F,6,0),0)</f>
        <v>2.17</v>
      </c>
      <c r="G2145" s="106">
        <f>IF(C2145="M.O.",VLOOKUP(A2145,INSUMOS_AUX!A:F,6,0),0)</f>
        <v>0</v>
      </c>
    </row>
    <row r="2146" spans="1:7" ht="21">
      <c r="A2146" s="177">
        <v>43461</v>
      </c>
      <c r="B2146" s="233" t="s">
        <v>155</v>
      </c>
      <c r="C2146" s="176" t="s">
        <v>123</v>
      </c>
      <c r="D2146" s="176" t="s">
        <v>134</v>
      </c>
      <c r="E2146" s="177">
        <v>0.30940000000000001</v>
      </c>
      <c r="F2146" s="107">
        <f>IF(C2146="MAT.",VLOOKUP(A2146,INSUMOS_AUX!A:F,6,0),0)</f>
        <v>0.31</v>
      </c>
      <c r="G2146" s="106">
        <f>IF(C2146="M.O.",VLOOKUP(A2146,INSUMOS_AUX!A:F,6,0),0)</f>
        <v>0</v>
      </c>
    </row>
    <row r="2147" spans="1:7" ht="21">
      <c r="A2147" s="177">
        <v>43485</v>
      </c>
      <c r="B2147" s="233" t="s">
        <v>156</v>
      </c>
      <c r="C2147" s="176" t="s">
        <v>123</v>
      </c>
      <c r="D2147" s="176" t="s">
        <v>134</v>
      </c>
      <c r="E2147" s="177">
        <v>0.30940000000000001</v>
      </c>
      <c r="F2147" s="107">
        <f>IF(C2147="MAT.",VLOOKUP(A2147,INSUMOS_AUX!A:F,6,0),0)</f>
        <v>1.1299999999999999</v>
      </c>
      <c r="G2147" s="106">
        <f>IF(C2147="M.O.",VLOOKUP(A2147,INSUMOS_AUX!A:F,6,0),0)</f>
        <v>0</v>
      </c>
    </row>
    <row r="2148" spans="1:7" ht="21">
      <c r="A2148" s="177">
        <v>7131</v>
      </c>
      <c r="B2148" s="233" t="s">
        <v>1383</v>
      </c>
      <c r="C2148" s="176" t="s">
        <v>123</v>
      </c>
      <c r="D2148" s="176" t="s">
        <v>23</v>
      </c>
      <c r="E2148" s="177">
        <v>1</v>
      </c>
      <c r="F2148" s="107">
        <f>IF(C2148="MAT.",VLOOKUP(A2148,INSUMOS_AUX!A:F,6,0),0)</f>
        <v>18.73</v>
      </c>
      <c r="G2148" s="106">
        <f>IF(C2148="M.O.",VLOOKUP(A2148,INSUMOS_AUX!A:F,6,0),0)</f>
        <v>0</v>
      </c>
    </row>
    <row r="2149" spans="1:7">
      <c r="A2149" s="182"/>
      <c r="B2149" s="230"/>
      <c r="C2149" s="183"/>
      <c r="D2149" s="183"/>
      <c r="E2149" s="183"/>
      <c r="F2149" s="183"/>
      <c r="G2149" s="183"/>
    </row>
    <row r="2150" spans="1:7" ht="21">
      <c r="A2150" s="179" t="s">
        <v>852</v>
      </c>
      <c r="B2150" s="232" t="s">
        <v>614</v>
      </c>
      <c r="C2150" s="180" t="s">
        <v>46</v>
      </c>
      <c r="D2150" s="180" t="s">
        <v>23</v>
      </c>
      <c r="E2150" s="181">
        <v>3</v>
      </c>
      <c r="F2150" s="181">
        <f t="shared" ref="F2150:G2150" si="137">SUMPRODUCT($E2151:$E2162,F2151:F2162)</f>
        <v>71.246531000000004</v>
      </c>
      <c r="G2150" s="181">
        <f t="shared" si="137"/>
        <v>9.3144549032199997</v>
      </c>
    </row>
    <row r="2151" spans="1:7">
      <c r="A2151" s="177">
        <v>122</v>
      </c>
      <c r="B2151" s="233" t="s">
        <v>286</v>
      </c>
      <c r="C2151" s="176" t="s">
        <v>123</v>
      </c>
      <c r="D2151" s="176" t="s">
        <v>23</v>
      </c>
      <c r="E2151" s="177">
        <v>3.8800000000000001E-2</v>
      </c>
      <c r="F2151" s="107">
        <f>IF(C2151="MAT.",VLOOKUP(A2151,INSUMOS_AUX!A:F,6,0),0)</f>
        <v>67.239999999999995</v>
      </c>
      <c r="G2151" s="106">
        <f>IF(C2151="M.O.",VLOOKUP(A2151,INSUMOS_AUX!A:F,6,0),0)</f>
        <v>0</v>
      </c>
    </row>
    <row r="2152" spans="1:7" ht="21">
      <c r="A2152" s="177">
        <v>20083</v>
      </c>
      <c r="B2152" s="233" t="s">
        <v>354</v>
      </c>
      <c r="C2152" s="176" t="s">
        <v>123</v>
      </c>
      <c r="D2152" s="176" t="s">
        <v>23</v>
      </c>
      <c r="E2152" s="177">
        <v>7.4999999999999997E-2</v>
      </c>
      <c r="F2152" s="107">
        <f>IF(C2152="MAT.",VLOOKUP(A2152,INSUMOS_AUX!A:F,6,0),0)</f>
        <v>76.19</v>
      </c>
      <c r="G2152" s="106">
        <f>IF(C2152="M.O.",VLOOKUP(A2152,INSUMOS_AUX!A:F,6,0),0)</f>
        <v>0</v>
      </c>
    </row>
    <row r="2153" spans="1:7">
      <c r="A2153" s="177">
        <v>246</v>
      </c>
      <c r="B2153" s="233" t="s">
        <v>185</v>
      </c>
      <c r="C2153" s="176" t="s">
        <v>124</v>
      </c>
      <c r="D2153" s="176" t="s">
        <v>134</v>
      </c>
      <c r="E2153" s="177">
        <v>0.25032128199999998</v>
      </c>
      <c r="F2153" s="107">
        <f>IF(C2153="MAT.",VLOOKUP(A2153,INSUMOS_AUX!A:F,6,0),0)</f>
        <v>0</v>
      </c>
      <c r="G2153" s="106">
        <f>IF(C2153="M.O.",VLOOKUP(A2153,INSUMOS_AUX!A:F,6,0),0)</f>
        <v>14.73</v>
      </c>
    </row>
    <row r="2154" spans="1:7">
      <c r="A2154" s="177">
        <v>2696</v>
      </c>
      <c r="B2154" s="233" t="s">
        <v>154</v>
      </c>
      <c r="C2154" s="176" t="s">
        <v>124</v>
      </c>
      <c r="D2154" s="176" t="s">
        <v>134</v>
      </c>
      <c r="E2154" s="177">
        <v>0.25032128199999998</v>
      </c>
      <c r="F2154" s="107">
        <f>IF(C2154="MAT.",VLOOKUP(A2154,INSUMOS_AUX!A:F,6,0),0)</f>
        <v>0</v>
      </c>
      <c r="G2154" s="106">
        <f>IF(C2154="M.O.",VLOOKUP(A2154,INSUMOS_AUX!A:F,6,0),0)</f>
        <v>22.48</v>
      </c>
    </row>
    <row r="2155" spans="1:7" ht="21">
      <c r="A2155" s="177">
        <v>37370</v>
      </c>
      <c r="B2155" s="233" t="s">
        <v>494</v>
      </c>
      <c r="C2155" s="176" t="s">
        <v>123</v>
      </c>
      <c r="D2155" s="176" t="s">
        <v>134</v>
      </c>
      <c r="E2155" s="177">
        <v>0.49180000000000001</v>
      </c>
      <c r="F2155" s="107">
        <f>IF(C2155="MAT.",VLOOKUP(A2155,INSUMOS_AUX!A:F,6,0),0)</f>
        <v>3.32</v>
      </c>
      <c r="G2155" s="106">
        <f>IF(C2155="M.O.",VLOOKUP(A2155,INSUMOS_AUX!A:F,6,0),0)</f>
        <v>0</v>
      </c>
    </row>
    <row r="2156" spans="1:7" ht="21">
      <c r="A2156" s="177">
        <v>37371</v>
      </c>
      <c r="B2156" s="233" t="s">
        <v>495</v>
      </c>
      <c r="C2156" s="176" t="s">
        <v>123</v>
      </c>
      <c r="D2156" s="176" t="s">
        <v>134</v>
      </c>
      <c r="E2156" s="177">
        <v>0.49180000000000001</v>
      </c>
      <c r="F2156" s="107">
        <f>IF(C2156="MAT.",VLOOKUP(A2156,INSUMOS_AUX!A:F,6,0),0)</f>
        <v>0.59</v>
      </c>
      <c r="G2156" s="106">
        <f>IF(C2156="M.O.",VLOOKUP(A2156,INSUMOS_AUX!A:F,6,0),0)</f>
        <v>0</v>
      </c>
    </row>
    <row r="2157" spans="1:7" ht="21">
      <c r="A2157" s="177">
        <v>37372</v>
      </c>
      <c r="B2157" s="233" t="s">
        <v>496</v>
      </c>
      <c r="C2157" s="176" t="s">
        <v>123</v>
      </c>
      <c r="D2157" s="176" t="s">
        <v>134</v>
      </c>
      <c r="E2157" s="177">
        <v>0.49180000000000001</v>
      </c>
      <c r="F2157" s="107">
        <f>IF(C2157="MAT.",VLOOKUP(A2157,INSUMOS_AUX!A:F,6,0),0)</f>
        <v>1.43</v>
      </c>
      <c r="G2157" s="106">
        <f>IF(C2157="M.O.",VLOOKUP(A2157,INSUMOS_AUX!A:F,6,0),0)</f>
        <v>0</v>
      </c>
    </row>
    <row r="2158" spans="1:7" ht="21">
      <c r="A2158" s="177">
        <v>37373</v>
      </c>
      <c r="B2158" s="233" t="s">
        <v>497</v>
      </c>
      <c r="C2158" s="176" t="s">
        <v>123</v>
      </c>
      <c r="D2158" s="176" t="s">
        <v>134</v>
      </c>
      <c r="E2158" s="177">
        <v>0.49180000000000001</v>
      </c>
      <c r="F2158" s="107">
        <f>IF(C2158="MAT.",VLOOKUP(A2158,INSUMOS_AUX!A:F,6,0),0)</f>
        <v>0.08</v>
      </c>
      <c r="G2158" s="106">
        <f>IF(C2158="M.O.",VLOOKUP(A2158,INSUMOS_AUX!A:F,6,0),0)</f>
        <v>0</v>
      </c>
    </row>
    <row r="2159" spans="1:7">
      <c r="A2159" s="177">
        <v>38383</v>
      </c>
      <c r="B2159" s="233" t="s">
        <v>537</v>
      </c>
      <c r="C2159" s="176" t="s">
        <v>123</v>
      </c>
      <c r="D2159" s="176" t="s">
        <v>23</v>
      </c>
      <c r="E2159" s="177">
        <v>4.1300000000000003E-2</v>
      </c>
      <c r="F2159" s="107">
        <f>IF(C2159="MAT.",VLOOKUP(A2159,INSUMOS_AUX!A:F,6,0),0)</f>
        <v>2.17</v>
      </c>
      <c r="G2159" s="106">
        <f>IF(C2159="M.O.",VLOOKUP(A2159,INSUMOS_AUX!A:F,6,0),0)</f>
        <v>0</v>
      </c>
    </row>
    <row r="2160" spans="1:7" ht="21">
      <c r="A2160" s="177">
        <v>43461</v>
      </c>
      <c r="B2160" s="233" t="s">
        <v>155</v>
      </c>
      <c r="C2160" s="176" t="s">
        <v>123</v>
      </c>
      <c r="D2160" s="176" t="s">
        <v>134</v>
      </c>
      <c r="E2160" s="177">
        <v>0.49180000000000001</v>
      </c>
      <c r="F2160" s="107">
        <f>IF(C2160="MAT.",VLOOKUP(A2160,INSUMOS_AUX!A:F,6,0),0)</f>
        <v>0.31</v>
      </c>
      <c r="G2160" s="106">
        <f>IF(C2160="M.O.",VLOOKUP(A2160,INSUMOS_AUX!A:F,6,0),0)</f>
        <v>0</v>
      </c>
    </row>
    <row r="2161" spans="1:7" ht="21">
      <c r="A2161" s="177">
        <v>43485</v>
      </c>
      <c r="B2161" s="233" t="s">
        <v>156</v>
      </c>
      <c r="C2161" s="176" t="s">
        <v>123</v>
      </c>
      <c r="D2161" s="176" t="s">
        <v>134</v>
      </c>
      <c r="E2161" s="177">
        <v>0.49180000000000001</v>
      </c>
      <c r="F2161" s="107">
        <f>IF(C2161="MAT.",VLOOKUP(A2161,INSUMOS_AUX!A:F,6,0),0)</f>
        <v>1.1299999999999999</v>
      </c>
      <c r="G2161" s="106">
        <f>IF(C2161="M.O.",VLOOKUP(A2161,INSUMOS_AUX!A:F,6,0),0)</f>
        <v>0</v>
      </c>
    </row>
    <row r="2162" spans="1:7" ht="21">
      <c r="A2162" s="177">
        <v>7144</v>
      </c>
      <c r="B2162" s="233" t="s">
        <v>1384</v>
      </c>
      <c r="C2162" s="176" t="s">
        <v>123</v>
      </c>
      <c r="D2162" s="176" t="s">
        <v>23</v>
      </c>
      <c r="E2162" s="177">
        <v>1</v>
      </c>
      <c r="F2162" s="107">
        <f>IF(C2162="MAT.",VLOOKUP(A2162,INSUMOS_AUX!A:F,6,0),0)</f>
        <v>59.46</v>
      </c>
      <c r="G2162" s="106">
        <f>IF(C2162="M.O.",VLOOKUP(A2162,INSUMOS_AUX!A:F,6,0),0)</f>
        <v>0</v>
      </c>
    </row>
    <row r="2163" spans="1:7">
      <c r="A2163" s="182"/>
      <c r="B2163" s="230"/>
      <c r="C2163" s="183"/>
      <c r="D2163" s="183"/>
      <c r="E2163" s="183"/>
      <c r="F2163" s="183"/>
      <c r="G2163" s="183"/>
    </row>
    <row r="2164" spans="1:7" ht="31.5">
      <c r="A2164" s="179" t="s">
        <v>853</v>
      </c>
      <c r="B2164" s="232" t="s">
        <v>615</v>
      </c>
      <c r="C2164" s="180" t="s">
        <v>46</v>
      </c>
      <c r="D2164" s="180" t="s">
        <v>23</v>
      </c>
      <c r="E2164" s="181">
        <v>2</v>
      </c>
      <c r="F2164" s="181">
        <f t="shared" ref="F2164:G2164" si="138">SUMPRODUCT($E2165:$E2176,F2165:F2176)</f>
        <v>53.282426000000001</v>
      </c>
      <c r="G2164" s="181">
        <f t="shared" si="138"/>
        <v>7.8674757356599994</v>
      </c>
    </row>
    <row r="2165" spans="1:7">
      <c r="A2165" s="177">
        <v>122</v>
      </c>
      <c r="B2165" s="233" t="s">
        <v>286</v>
      </c>
      <c r="C2165" s="176" t="s">
        <v>123</v>
      </c>
      <c r="D2165" s="176" t="s">
        <v>23</v>
      </c>
      <c r="E2165" s="177">
        <v>3.1800000000000002E-2</v>
      </c>
      <c r="F2165" s="107">
        <f>IF(C2165="MAT.",VLOOKUP(A2165,INSUMOS_AUX!A:F,6,0),0)</f>
        <v>67.239999999999995</v>
      </c>
      <c r="G2165" s="106">
        <f>IF(C2165="M.O.",VLOOKUP(A2165,INSUMOS_AUX!A:F,6,0),0)</f>
        <v>0</v>
      </c>
    </row>
    <row r="2166" spans="1:7" ht="21">
      <c r="A2166" s="177">
        <v>20083</v>
      </c>
      <c r="B2166" s="233" t="s">
        <v>354</v>
      </c>
      <c r="C2166" s="176" t="s">
        <v>123</v>
      </c>
      <c r="D2166" s="176" t="s">
        <v>23</v>
      </c>
      <c r="E2166" s="177">
        <v>5.3999999999999999E-2</v>
      </c>
      <c r="F2166" s="107">
        <f>IF(C2166="MAT.",VLOOKUP(A2166,INSUMOS_AUX!A:F,6,0),0)</f>
        <v>76.19</v>
      </c>
      <c r="G2166" s="106">
        <f>IF(C2166="M.O.",VLOOKUP(A2166,INSUMOS_AUX!A:F,6,0),0)</f>
        <v>0</v>
      </c>
    </row>
    <row r="2167" spans="1:7">
      <c r="A2167" s="177">
        <v>246</v>
      </c>
      <c r="B2167" s="233" t="s">
        <v>185</v>
      </c>
      <c r="C2167" s="176" t="s">
        <v>124</v>
      </c>
      <c r="D2167" s="176" t="s">
        <v>134</v>
      </c>
      <c r="E2167" s="177">
        <v>0.211434446</v>
      </c>
      <c r="F2167" s="107">
        <f>IF(C2167="MAT.",VLOOKUP(A2167,INSUMOS_AUX!A:F,6,0),0)</f>
        <v>0</v>
      </c>
      <c r="G2167" s="106">
        <f>IF(C2167="M.O.",VLOOKUP(A2167,INSUMOS_AUX!A:F,6,0),0)</f>
        <v>14.73</v>
      </c>
    </row>
    <row r="2168" spans="1:7">
      <c r="A2168" s="177">
        <v>2696</v>
      </c>
      <c r="B2168" s="233" t="s">
        <v>154</v>
      </c>
      <c r="C2168" s="176" t="s">
        <v>124</v>
      </c>
      <c r="D2168" s="176" t="s">
        <v>134</v>
      </c>
      <c r="E2168" s="177">
        <v>0.211434446</v>
      </c>
      <c r="F2168" s="107">
        <f>IF(C2168="MAT.",VLOOKUP(A2168,INSUMOS_AUX!A:F,6,0),0)</f>
        <v>0</v>
      </c>
      <c r="G2168" s="106">
        <f>IF(C2168="M.O.",VLOOKUP(A2168,INSUMOS_AUX!A:F,6,0),0)</f>
        <v>22.48</v>
      </c>
    </row>
    <row r="2169" spans="1:7" ht="21">
      <c r="A2169" s="177">
        <v>37370</v>
      </c>
      <c r="B2169" s="233" t="s">
        <v>494</v>
      </c>
      <c r="C2169" s="176" t="s">
        <v>123</v>
      </c>
      <c r="D2169" s="176" t="s">
        <v>134</v>
      </c>
      <c r="E2169" s="177">
        <v>0.41539999999999999</v>
      </c>
      <c r="F2169" s="107">
        <f>IF(C2169="MAT.",VLOOKUP(A2169,INSUMOS_AUX!A:F,6,0),0)</f>
        <v>3.32</v>
      </c>
      <c r="G2169" s="106">
        <f>IF(C2169="M.O.",VLOOKUP(A2169,INSUMOS_AUX!A:F,6,0),0)</f>
        <v>0</v>
      </c>
    </row>
    <row r="2170" spans="1:7" ht="21">
      <c r="A2170" s="177">
        <v>37371</v>
      </c>
      <c r="B2170" s="233" t="s">
        <v>495</v>
      </c>
      <c r="C2170" s="176" t="s">
        <v>123</v>
      </c>
      <c r="D2170" s="176" t="s">
        <v>134</v>
      </c>
      <c r="E2170" s="177">
        <v>0.41539999999999999</v>
      </c>
      <c r="F2170" s="107">
        <f>IF(C2170="MAT.",VLOOKUP(A2170,INSUMOS_AUX!A:F,6,0),0)</f>
        <v>0.59</v>
      </c>
      <c r="G2170" s="106">
        <f>IF(C2170="M.O.",VLOOKUP(A2170,INSUMOS_AUX!A:F,6,0),0)</f>
        <v>0</v>
      </c>
    </row>
    <row r="2171" spans="1:7" ht="21">
      <c r="A2171" s="177">
        <v>37372</v>
      </c>
      <c r="B2171" s="233" t="s">
        <v>496</v>
      </c>
      <c r="C2171" s="176" t="s">
        <v>123</v>
      </c>
      <c r="D2171" s="176" t="s">
        <v>134</v>
      </c>
      <c r="E2171" s="177">
        <v>0.41539999999999999</v>
      </c>
      <c r="F2171" s="107">
        <f>IF(C2171="MAT.",VLOOKUP(A2171,INSUMOS_AUX!A:F,6,0),0)</f>
        <v>1.43</v>
      </c>
      <c r="G2171" s="106">
        <f>IF(C2171="M.O.",VLOOKUP(A2171,INSUMOS_AUX!A:F,6,0),0)</f>
        <v>0</v>
      </c>
    </row>
    <row r="2172" spans="1:7" ht="21">
      <c r="A2172" s="177">
        <v>37373</v>
      </c>
      <c r="B2172" s="233" t="s">
        <v>497</v>
      </c>
      <c r="C2172" s="176" t="s">
        <v>123</v>
      </c>
      <c r="D2172" s="176" t="s">
        <v>134</v>
      </c>
      <c r="E2172" s="177">
        <v>0.41539999999999999</v>
      </c>
      <c r="F2172" s="107">
        <f>IF(C2172="MAT.",VLOOKUP(A2172,INSUMOS_AUX!A:F,6,0),0)</f>
        <v>0.08</v>
      </c>
      <c r="G2172" s="106">
        <f>IF(C2172="M.O.",VLOOKUP(A2172,INSUMOS_AUX!A:F,6,0),0)</f>
        <v>0</v>
      </c>
    </row>
    <row r="2173" spans="1:7">
      <c r="A2173" s="177">
        <v>38383</v>
      </c>
      <c r="B2173" s="233" t="s">
        <v>537</v>
      </c>
      <c r="C2173" s="176" t="s">
        <v>123</v>
      </c>
      <c r="D2173" s="176" t="s">
        <v>23</v>
      </c>
      <c r="E2173" s="177">
        <v>3.6999999999999998E-2</v>
      </c>
      <c r="F2173" s="107">
        <f>IF(C2173="MAT.",VLOOKUP(A2173,INSUMOS_AUX!A:F,6,0),0)</f>
        <v>2.17</v>
      </c>
      <c r="G2173" s="106">
        <f>IF(C2173="M.O.",VLOOKUP(A2173,INSUMOS_AUX!A:F,6,0),0)</f>
        <v>0</v>
      </c>
    </row>
    <row r="2174" spans="1:7" ht="21">
      <c r="A2174" s="177">
        <v>43461</v>
      </c>
      <c r="B2174" s="233" t="s">
        <v>155</v>
      </c>
      <c r="C2174" s="176" t="s">
        <v>123</v>
      </c>
      <c r="D2174" s="176" t="s">
        <v>134</v>
      </c>
      <c r="E2174" s="177">
        <v>0.41539999999999999</v>
      </c>
      <c r="F2174" s="107">
        <f>IF(C2174="MAT.",VLOOKUP(A2174,INSUMOS_AUX!A:F,6,0),0)</f>
        <v>0.31</v>
      </c>
      <c r="G2174" s="106">
        <f>IF(C2174="M.O.",VLOOKUP(A2174,INSUMOS_AUX!A:F,6,0),0)</f>
        <v>0</v>
      </c>
    </row>
    <row r="2175" spans="1:7" ht="21">
      <c r="A2175" s="177">
        <v>43485</v>
      </c>
      <c r="B2175" s="233" t="s">
        <v>156</v>
      </c>
      <c r="C2175" s="176" t="s">
        <v>123</v>
      </c>
      <c r="D2175" s="176" t="s">
        <v>134</v>
      </c>
      <c r="E2175" s="177">
        <v>0.41539999999999999</v>
      </c>
      <c r="F2175" s="107">
        <f>IF(C2175="MAT.",VLOOKUP(A2175,INSUMOS_AUX!A:F,6,0),0)</f>
        <v>1.1299999999999999</v>
      </c>
      <c r="G2175" s="106">
        <f>IF(C2175="M.O.",VLOOKUP(A2175,INSUMOS_AUX!A:F,6,0),0)</f>
        <v>0</v>
      </c>
    </row>
    <row r="2176" spans="1:7" ht="21">
      <c r="A2176" s="177">
        <v>7132</v>
      </c>
      <c r="B2176" s="233" t="s">
        <v>1385</v>
      </c>
      <c r="C2176" s="176" t="s">
        <v>123</v>
      </c>
      <c r="D2176" s="176" t="s">
        <v>23</v>
      </c>
      <c r="E2176" s="177">
        <v>1</v>
      </c>
      <c r="F2176" s="107">
        <f>IF(C2176="MAT.",VLOOKUP(A2176,INSUMOS_AUX!A:F,6,0),0)</f>
        <v>44.1</v>
      </c>
      <c r="G2176" s="106">
        <f>IF(C2176="M.O.",VLOOKUP(A2176,INSUMOS_AUX!A:F,6,0),0)</f>
        <v>0</v>
      </c>
    </row>
    <row r="2177" spans="1:7">
      <c r="A2177" s="182"/>
      <c r="B2177" s="230"/>
      <c r="C2177" s="183"/>
      <c r="D2177" s="183"/>
      <c r="E2177" s="183"/>
      <c r="F2177" s="183"/>
      <c r="G2177" s="183"/>
    </row>
    <row r="2178" spans="1:7" ht="31.5">
      <c r="A2178" s="179" t="s">
        <v>854</v>
      </c>
      <c r="B2178" s="232" t="s">
        <v>407</v>
      </c>
      <c r="C2178" s="180" t="s">
        <v>46</v>
      </c>
      <c r="D2178" s="180" t="s">
        <v>23</v>
      </c>
      <c r="E2178" s="181">
        <v>9</v>
      </c>
      <c r="F2178" s="181">
        <f t="shared" ref="F2178:G2178" si="139">SUMPRODUCT($E2179:$E2188,F2179:F2188)</f>
        <v>83.081780000000009</v>
      </c>
      <c r="G2178" s="181">
        <f t="shared" si="139"/>
        <v>8.3788427189599997</v>
      </c>
    </row>
    <row r="2179" spans="1:7">
      <c r="A2179" s="177">
        <v>246</v>
      </c>
      <c r="B2179" s="233" t="s">
        <v>185</v>
      </c>
      <c r="C2179" s="176" t="s">
        <v>124</v>
      </c>
      <c r="D2179" s="176" t="s">
        <v>134</v>
      </c>
      <c r="E2179" s="177">
        <v>0.22517717600000001</v>
      </c>
      <c r="F2179" s="107">
        <f>IF(C2179="MAT.",VLOOKUP(A2179,INSUMOS_AUX!A:F,6,0),0)</f>
        <v>0</v>
      </c>
      <c r="G2179" s="106">
        <f>IF(C2179="M.O.",VLOOKUP(A2179,INSUMOS_AUX!A:F,6,0),0)</f>
        <v>14.73</v>
      </c>
    </row>
    <row r="2180" spans="1:7">
      <c r="A2180" s="177">
        <v>2696</v>
      </c>
      <c r="B2180" s="233" t="s">
        <v>154</v>
      </c>
      <c r="C2180" s="176" t="s">
        <v>124</v>
      </c>
      <c r="D2180" s="176" t="s">
        <v>134</v>
      </c>
      <c r="E2180" s="177">
        <v>0.22517717600000001</v>
      </c>
      <c r="F2180" s="107">
        <f>IF(C2180="MAT.",VLOOKUP(A2180,INSUMOS_AUX!A:F,6,0),0)</f>
        <v>0</v>
      </c>
      <c r="G2180" s="106">
        <f>IF(C2180="M.O.",VLOOKUP(A2180,INSUMOS_AUX!A:F,6,0),0)</f>
        <v>22.48</v>
      </c>
    </row>
    <row r="2181" spans="1:7">
      <c r="A2181" s="177">
        <v>3148</v>
      </c>
      <c r="B2181" s="233" t="s">
        <v>1386</v>
      </c>
      <c r="C2181" s="176" t="s">
        <v>123</v>
      </c>
      <c r="D2181" s="176" t="s">
        <v>23</v>
      </c>
      <c r="E2181" s="177">
        <v>1.06E-2</v>
      </c>
      <c r="F2181" s="107">
        <f>IF(C2181="MAT.",VLOOKUP(A2181,INSUMOS_AUX!A:F,6,0),0)</f>
        <v>13.86</v>
      </c>
      <c r="G2181" s="106">
        <f>IF(C2181="M.O.",VLOOKUP(A2181,INSUMOS_AUX!A:F,6,0),0)</f>
        <v>0</v>
      </c>
    </row>
    <row r="2182" spans="1:7" ht="21">
      <c r="A2182" s="177">
        <v>37370</v>
      </c>
      <c r="B2182" s="233" t="s">
        <v>494</v>
      </c>
      <c r="C2182" s="176" t="s">
        <v>123</v>
      </c>
      <c r="D2182" s="176" t="s">
        <v>134</v>
      </c>
      <c r="E2182" s="177">
        <v>0.44240000000000002</v>
      </c>
      <c r="F2182" s="107">
        <f>IF(C2182="MAT.",VLOOKUP(A2182,INSUMOS_AUX!A:F,6,0),0)</f>
        <v>3.32</v>
      </c>
      <c r="G2182" s="106">
        <f>IF(C2182="M.O.",VLOOKUP(A2182,INSUMOS_AUX!A:F,6,0),0)</f>
        <v>0</v>
      </c>
    </row>
    <row r="2183" spans="1:7" ht="21">
      <c r="A2183" s="177">
        <v>37371</v>
      </c>
      <c r="B2183" s="233" t="s">
        <v>495</v>
      </c>
      <c r="C2183" s="176" t="s">
        <v>123</v>
      </c>
      <c r="D2183" s="176" t="s">
        <v>134</v>
      </c>
      <c r="E2183" s="177">
        <v>0.44240000000000002</v>
      </c>
      <c r="F2183" s="107">
        <f>IF(C2183="MAT.",VLOOKUP(A2183,INSUMOS_AUX!A:F,6,0),0)</f>
        <v>0.59</v>
      </c>
      <c r="G2183" s="106">
        <f>IF(C2183="M.O.",VLOOKUP(A2183,INSUMOS_AUX!A:F,6,0),0)</f>
        <v>0</v>
      </c>
    </row>
    <row r="2184" spans="1:7" ht="21">
      <c r="A2184" s="177">
        <v>37372</v>
      </c>
      <c r="B2184" s="233" t="s">
        <v>496</v>
      </c>
      <c r="C2184" s="176" t="s">
        <v>123</v>
      </c>
      <c r="D2184" s="176" t="s">
        <v>134</v>
      </c>
      <c r="E2184" s="177">
        <v>0.44240000000000002</v>
      </c>
      <c r="F2184" s="107">
        <f>IF(C2184="MAT.",VLOOKUP(A2184,INSUMOS_AUX!A:F,6,0),0)</f>
        <v>1.43</v>
      </c>
      <c r="G2184" s="106">
        <f>IF(C2184="M.O.",VLOOKUP(A2184,INSUMOS_AUX!A:F,6,0),0)</f>
        <v>0</v>
      </c>
    </row>
    <row r="2185" spans="1:7" ht="21">
      <c r="A2185" s="177">
        <v>37373</v>
      </c>
      <c r="B2185" s="233" t="s">
        <v>497</v>
      </c>
      <c r="C2185" s="176" t="s">
        <v>123</v>
      </c>
      <c r="D2185" s="176" t="s">
        <v>134</v>
      </c>
      <c r="E2185" s="177">
        <v>0.44240000000000002</v>
      </c>
      <c r="F2185" s="107">
        <f>IF(C2185="MAT.",VLOOKUP(A2185,INSUMOS_AUX!A:F,6,0),0)</f>
        <v>0.08</v>
      </c>
      <c r="G2185" s="106">
        <f>IF(C2185="M.O.",VLOOKUP(A2185,INSUMOS_AUX!A:F,6,0),0)</f>
        <v>0</v>
      </c>
    </row>
    <row r="2186" spans="1:7" ht="21">
      <c r="A2186" s="177">
        <v>43461</v>
      </c>
      <c r="B2186" s="233" t="s">
        <v>155</v>
      </c>
      <c r="C2186" s="176" t="s">
        <v>123</v>
      </c>
      <c r="D2186" s="176" t="s">
        <v>134</v>
      </c>
      <c r="E2186" s="177">
        <v>0.44240000000000002</v>
      </c>
      <c r="F2186" s="107">
        <f>IF(C2186="MAT.",VLOOKUP(A2186,INSUMOS_AUX!A:F,6,0),0)</f>
        <v>0.31</v>
      </c>
      <c r="G2186" s="106">
        <f>IF(C2186="M.O.",VLOOKUP(A2186,INSUMOS_AUX!A:F,6,0),0)</f>
        <v>0</v>
      </c>
    </row>
    <row r="2187" spans="1:7" ht="21">
      <c r="A2187" s="177">
        <v>43485</v>
      </c>
      <c r="B2187" s="233" t="s">
        <v>156</v>
      </c>
      <c r="C2187" s="176" t="s">
        <v>123</v>
      </c>
      <c r="D2187" s="176" t="s">
        <v>134</v>
      </c>
      <c r="E2187" s="177">
        <v>0.44240000000000002</v>
      </c>
      <c r="F2187" s="107">
        <f>IF(C2187="MAT.",VLOOKUP(A2187,INSUMOS_AUX!A:F,6,0),0)</f>
        <v>1.1299999999999999</v>
      </c>
      <c r="G2187" s="106">
        <f>IF(C2187="M.O.",VLOOKUP(A2187,INSUMOS_AUX!A:F,6,0),0)</f>
        <v>0</v>
      </c>
    </row>
    <row r="2188" spans="1:7" ht="21">
      <c r="A2188" s="177">
        <v>6005</v>
      </c>
      <c r="B2188" s="233" t="s">
        <v>1387</v>
      </c>
      <c r="C2188" s="176" t="s">
        <v>123</v>
      </c>
      <c r="D2188" s="176" t="s">
        <v>23</v>
      </c>
      <c r="E2188" s="177">
        <v>1</v>
      </c>
      <c r="F2188" s="107">
        <f>IF(C2188="MAT.",VLOOKUP(A2188,INSUMOS_AUX!A:F,6,0),0)</f>
        <v>79.900000000000006</v>
      </c>
      <c r="G2188" s="106">
        <f>IF(C2188="M.O.",VLOOKUP(A2188,INSUMOS_AUX!A:F,6,0),0)</f>
        <v>0</v>
      </c>
    </row>
    <row r="2189" spans="1:7">
      <c r="A2189" s="182"/>
      <c r="B2189" s="230"/>
      <c r="C2189" s="183"/>
      <c r="D2189" s="183"/>
      <c r="E2189" s="183"/>
      <c r="F2189" s="183"/>
      <c r="G2189" s="183"/>
    </row>
    <row r="2190" spans="1:7" ht="31.5">
      <c r="A2190" s="179" t="s">
        <v>855</v>
      </c>
      <c r="B2190" s="232" t="s">
        <v>628</v>
      </c>
      <c r="C2190" s="180" t="s">
        <v>46</v>
      </c>
      <c r="D2190" s="180" t="s">
        <v>23</v>
      </c>
      <c r="E2190" s="181">
        <v>3</v>
      </c>
      <c r="F2190" s="181">
        <f t="shared" ref="F2190:G2190" si="140">SUMPRODUCT($E2191:$E2202,F2191:F2202)</f>
        <v>15.485699</v>
      </c>
      <c r="G2190" s="181">
        <f t="shared" si="140"/>
        <v>7.1477740554600002</v>
      </c>
    </row>
    <row r="2191" spans="1:7">
      <c r="A2191" s="177">
        <v>122</v>
      </c>
      <c r="B2191" s="233" t="s">
        <v>286</v>
      </c>
      <c r="C2191" s="176" t="s">
        <v>123</v>
      </c>
      <c r="D2191" s="176" t="s">
        <v>23</v>
      </c>
      <c r="E2191" s="177">
        <v>8.8000000000000005E-3</v>
      </c>
      <c r="F2191" s="107">
        <f>IF(C2191="MAT.",VLOOKUP(A2191,INSUMOS_AUX!A:F,6,0),0)</f>
        <v>67.239999999999995</v>
      </c>
      <c r="G2191" s="106">
        <f>IF(C2191="M.O.",VLOOKUP(A2191,INSUMOS_AUX!A:F,6,0),0)</f>
        <v>0</v>
      </c>
    </row>
    <row r="2192" spans="1:7" ht="21">
      <c r="A2192" s="177">
        <v>20083</v>
      </c>
      <c r="B2192" s="233" t="s">
        <v>354</v>
      </c>
      <c r="C2192" s="176" t="s">
        <v>123</v>
      </c>
      <c r="D2192" s="176" t="s">
        <v>23</v>
      </c>
      <c r="E2192" s="177">
        <v>1.0500000000000001E-2</v>
      </c>
      <c r="F2192" s="107">
        <f>IF(C2192="MAT.",VLOOKUP(A2192,INSUMOS_AUX!A:F,6,0),0)</f>
        <v>76.19</v>
      </c>
      <c r="G2192" s="106">
        <f>IF(C2192="M.O.",VLOOKUP(A2192,INSUMOS_AUX!A:F,6,0),0)</f>
        <v>0</v>
      </c>
    </row>
    <row r="2193" spans="1:7">
      <c r="A2193" s="177">
        <v>246</v>
      </c>
      <c r="B2193" s="233" t="s">
        <v>185</v>
      </c>
      <c r="C2193" s="176" t="s">
        <v>124</v>
      </c>
      <c r="D2193" s="176" t="s">
        <v>134</v>
      </c>
      <c r="E2193" s="177">
        <v>0.19209282599999999</v>
      </c>
      <c r="F2193" s="107">
        <f>IF(C2193="MAT.",VLOOKUP(A2193,INSUMOS_AUX!A:F,6,0),0)</f>
        <v>0</v>
      </c>
      <c r="G2193" s="106">
        <f>IF(C2193="M.O.",VLOOKUP(A2193,INSUMOS_AUX!A:F,6,0),0)</f>
        <v>14.73</v>
      </c>
    </row>
    <row r="2194" spans="1:7">
      <c r="A2194" s="177">
        <v>2696</v>
      </c>
      <c r="B2194" s="233" t="s">
        <v>154</v>
      </c>
      <c r="C2194" s="176" t="s">
        <v>124</v>
      </c>
      <c r="D2194" s="176" t="s">
        <v>134</v>
      </c>
      <c r="E2194" s="177">
        <v>0.19209282599999999</v>
      </c>
      <c r="F2194" s="107">
        <f>IF(C2194="MAT.",VLOOKUP(A2194,INSUMOS_AUX!A:F,6,0),0)</f>
        <v>0</v>
      </c>
      <c r="G2194" s="106">
        <f>IF(C2194="M.O.",VLOOKUP(A2194,INSUMOS_AUX!A:F,6,0),0)</f>
        <v>22.48</v>
      </c>
    </row>
    <row r="2195" spans="1:7" ht="21">
      <c r="A2195" s="177">
        <v>37370</v>
      </c>
      <c r="B2195" s="233" t="s">
        <v>494</v>
      </c>
      <c r="C2195" s="176" t="s">
        <v>123</v>
      </c>
      <c r="D2195" s="176" t="s">
        <v>134</v>
      </c>
      <c r="E2195" s="177">
        <v>0.37740000000000001</v>
      </c>
      <c r="F2195" s="107">
        <f>IF(C2195="MAT.",VLOOKUP(A2195,INSUMOS_AUX!A:F,6,0),0)</f>
        <v>3.32</v>
      </c>
      <c r="G2195" s="106">
        <f>IF(C2195="M.O.",VLOOKUP(A2195,INSUMOS_AUX!A:F,6,0),0)</f>
        <v>0</v>
      </c>
    </row>
    <row r="2196" spans="1:7" ht="21">
      <c r="A2196" s="177">
        <v>37371</v>
      </c>
      <c r="B2196" s="233" t="s">
        <v>495</v>
      </c>
      <c r="C2196" s="176" t="s">
        <v>123</v>
      </c>
      <c r="D2196" s="176" t="s">
        <v>134</v>
      </c>
      <c r="E2196" s="177">
        <v>0.37740000000000001</v>
      </c>
      <c r="F2196" s="107">
        <f>IF(C2196="MAT.",VLOOKUP(A2196,INSUMOS_AUX!A:F,6,0),0)</f>
        <v>0.59</v>
      </c>
      <c r="G2196" s="106">
        <f>IF(C2196="M.O.",VLOOKUP(A2196,INSUMOS_AUX!A:F,6,0),0)</f>
        <v>0</v>
      </c>
    </row>
    <row r="2197" spans="1:7" ht="21">
      <c r="A2197" s="177">
        <v>37372</v>
      </c>
      <c r="B2197" s="233" t="s">
        <v>496</v>
      </c>
      <c r="C2197" s="176" t="s">
        <v>123</v>
      </c>
      <c r="D2197" s="176" t="s">
        <v>134</v>
      </c>
      <c r="E2197" s="177">
        <v>0.37740000000000001</v>
      </c>
      <c r="F2197" s="107">
        <f>IF(C2197="MAT.",VLOOKUP(A2197,INSUMOS_AUX!A:F,6,0),0)</f>
        <v>1.43</v>
      </c>
      <c r="G2197" s="106">
        <f>IF(C2197="M.O.",VLOOKUP(A2197,INSUMOS_AUX!A:F,6,0),0)</f>
        <v>0</v>
      </c>
    </row>
    <row r="2198" spans="1:7" ht="21">
      <c r="A2198" s="177">
        <v>37373</v>
      </c>
      <c r="B2198" s="233" t="s">
        <v>497</v>
      </c>
      <c r="C2198" s="176" t="s">
        <v>123</v>
      </c>
      <c r="D2198" s="176" t="s">
        <v>134</v>
      </c>
      <c r="E2198" s="177">
        <v>0.37740000000000001</v>
      </c>
      <c r="F2198" s="107">
        <f>IF(C2198="MAT.",VLOOKUP(A2198,INSUMOS_AUX!A:F,6,0),0)</f>
        <v>0.08</v>
      </c>
      <c r="G2198" s="106">
        <f>IF(C2198="M.O.",VLOOKUP(A2198,INSUMOS_AUX!A:F,6,0),0)</f>
        <v>0</v>
      </c>
    </row>
    <row r="2199" spans="1:7">
      <c r="A2199" s="177">
        <v>38383</v>
      </c>
      <c r="B2199" s="233" t="s">
        <v>537</v>
      </c>
      <c r="C2199" s="176" t="s">
        <v>123</v>
      </c>
      <c r="D2199" s="176" t="s">
        <v>23</v>
      </c>
      <c r="E2199" s="177">
        <v>4.8399999999999999E-2</v>
      </c>
      <c r="F2199" s="107">
        <f>IF(C2199="MAT.",VLOOKUP(A2199,INSUMOS_AUX!A:F,6,0),0)</f>
        <v>2.17</v>
      </c>
      <c r="G2199" s="106">
        <f>IF(C2199="M.O.",VLOOKUP(A2199,INSUMOS_AUX!A:F,6,0),0)</f>
        <v>0</v>
      </c>
    </row>
    <row r="2200" spans="1:7" ht="21">
      <c r="A2200" s="177">
        <v>43461</v>
      </c>
      <c r="B2200" s="233" t="s">
        <v>155</v>
      </c>
      <c r="C2200" s="176" t="s">
        <v>123</v>
      </c>
      <c r="D2200" s="176" t="s">
        <v>134</v>
      </c>
      <c r="E2200" s="177">
        <v>0.37740000000000001</v>
      </c>
      <c r="F2200" s="107">
        <f>IF(C2200="MAT.",VLOOKUP(A2200,INSUMOS_AUX!A:F,6,0),0)</f>
        <v>0.31</v>
      </c>
      <c r="G2200" s="106">
        <f>IF(C2200="M.O.",VLOOKUP(A2200,INSUMOS_AUX!A:F,6,0),0)</f>
        <v>0</v>
      </c>
    </row>
    <row r="2201" spans="1:7" ht="21">
      <c r="A2201" s="177">
        <v>43485</v>
      </c>
      <c r="B2201" s="233" t="s">
        <v>156</v>
      </c>
      <c r="C2201" s="176" t="s">
        <v>123</v>
      </c>
      <c r="D2201" s="176" t="s">
        <v>134</v>
      </c>
      <c r="E2201" s="177">
        <v>0.37740000000000001</v>
      </c>
      <c r="F2201" s="107">
        <f>IF(C2201="MAT.",VLOOKUP(A2201,INSUMOS_AUX!A:F,6,0),0)</f>
        <v>1.1299999999999999</v>
      </c>
      <c r="G2201" s="106">
        <f>IF(C2201="M.O.",VLOOKUP(A2201,INSUMOS_AUX!A:F,6,0),0)</f>
        <v>0</v>
      </c>
    </row>
    <row r="2202" spans="1:7" ht="21">
      <c r="A2202" s="177">
        <v>7122</v>
      </c>
      <c r="B2202" s="233" t="s">
        <v>1388</v>
      </c>
      <c r="C2202" s="176" t="s">
        <v>123</v>
      </c>
      <c r="D2202" s="176" t="s">
        <v>23</v>
      </c>
      <c r="E2202" s="177">
        <v>1</v>
      </c>
      <c r="F2202" s="107">
        <f>IF(C2202="MAT.",VLOOKUP(A2202,INSUMOS_AUX!A:F,6,0),0)</f>
        <v>11.4</v>
      </c>
      <c r="G2202" s="106">
        <f>IF(C2202="M.O.",VLOOKUP(A2202,INSUMOS_AUX!A:F,6,0),0)</f>
        <v>0</v>
      </c>
    </row>
    <row r="2203" spans="1:7">
      <c r="A2203" s="182"/>
      <c r="B2203" s="230"/>
      <c r="C2203" s="183"/>
      <c r="D2203" s="183"/>
      <c r="E2203" s="183"/>
      <c r="F2203" s="183"/>
      <c r="G2203" s="183"/>
    </row>
    <row r="2204" spans="1:7" ht="21">
      <c r="A2204" s="179" t="s">
        <v>856</v>
      </c>
      <c r="B2204" s="232" t="s">
        <v>857</v>
      </c>
      <c r="C2204" s="180" t="s">
        <v>46</v>
      </c>
      <c r="D2204" s="180" t="s">
        <v>23</v>
      </c>
      <c r="E2204" s="181">
        <v>2</v>
      </c>
      <c r="F2204" s="181">
        <f t="shared" ref="F2204:G2204" si="141">SUMPRODUCT($E2205:$E2216,F2205:F2216)</f>
        <v>18.119905000000003</v>
      </c>
      <c r="G2204" s="181">
        <f t="shared" si="141"/>
        <v>3.0113833460999997</v>
      </c>
    </row>
    <row r="2205" spans="1:7" ht="21">
      <c r="A2205" s="177">
        <v>11674</v>
      </c>
      <c r="B2205" s="233" t="s">
        <v>1389</v>
      </c>
      <c r="C2205" s="176" t="s">
        <v>123</v>
      </c>
      <c r="D2205" s="176" t="s">
        <v>23</v>
      </c>
      <c r="E2205" s="177">
        <v>1</v>
      </c>
      <c r="F2205" s="107">
        <f>IF(C2205="MAT.",VLOOKUP(A2205,INSUMOS_AUX!A:F,6,0),0)</f>
        <v>15.41</v>
      </c>
      <c r="G2205" s="106">
        <f>IF(C2205="M.O.",VLOOKUP(A2205,INSUMOS_AUX!A:F,6,0),0)</f>
        <v>0</v>
      </c>
    </row>
    <row r="2206" spans="1:7">
      <c r="A2206" s="177">
        <v>20080</v>
      </c>
      <c r="B2206" s="233" t="s">
        <v>1390</v>
      </c>
      <c r="C2206" s="176" t="s">
        <v>123</v>
      </c>
      <c r="D2206" s="176" t="s">
        <v>23</v>
      </c>
      <c r="E2206" s="177">
        <v>0.04</v>
      </c>
      <c r="F2206" s="107">
        <f>IF(C2206="MAT.",VLOOKUP(A2206,INSUMOS_AUX!A:F,6,0),0)</f>
        <v>21.95</v>
      </c>
      <c r="G2206" s="106">
        <f>IF(C2206="M.O.",VLOOKUP(A2206,INSUMOS_AUX!A:F,6,0),0)</f>
        <v>0</v>
      </c>
    </row>
    <row r="2207" spans="1:7" ht="21">
      <c r="A2207" s="177">
        <v>20083</v>
      </c>
      <c r="B2207" s="233" t="s">
        <v>354</v>
      </c>
      <c r="C2207" s="176" t="s">
        <v>123</v>
      </c>
      <c r="D2207" s="176" t="s">
        <v>23</v>
      </c>
      <c r="E2207" s="177">
        <v>9.4999999999999998E-3</v>
      </c>
      <c r="F2207" s="107">
        <f>IF(C2207="MAT.",VLOOKUP(A2207,INSUMOS_AUX!A:F,6,0),0)</f>
        <v>76.19</v>
      </c>
      <c r="G2207" s="106">
        <f>IF(C2207="M.O.",VLOOKUP(A2207,INSUMOS_AUX!A:F,6,0),0)</f>
        <v>0</v>
      </c>
    </row>
    <row r="2208" spans="1:7">
      <c r="A2208" s="177">
        <v>246</v>
      </c>
      <c r="B2208" s="233" t="s">
        <v>185</v>
      </c>
      <c r="C2208" s="176" t="s">
        <v>124</v>
      </c>
      <c r="D2208" s="176" t="s">
        <v>134</v>
      </c>
      <c r="E2208" s="177">
        <v>8.0929409999999993E-2</v>
      </c>
      <c r="F2208" s="107">
        <f>IF(C2208="MAT.",VLOOKUP(A2208,INSUMOS_AUX!A:F,6,0),0)</f>
        <v>0</v>
      </c>
      <c r="G2208" s="106">
        <f>IF(C2208="M.O.",VLOOKUP(A2208,INSUMOS_AUX!A:F,6,0),0)</f>
        <v>14.73</v>
      </c>
    </row>
    <row r="2209" spans="1:7">
      <c r="A2209" s="177">
        <v>2696</v>
      </c>
      <c r="B2209" s="233" t="s">
        <v>154</v>
      </c>
      <c r="C2209" s="176" t="s">
        <v>124</v>
      </c>
      <c r="D2209" s="176" t="s">
        <v>134</v>
      </c>
      <c r="E2209" s="177">
        <v>8.0929409999999993E-2</v>
      </c>
      <c r="F2209" s="107">
        <f>IF(C2209="MAT.",VLOOKUP(A2209,INSUMOS_AUX!A:F,6,0),0)</f>
        <v>0</v>
      </c>
      <c r="G2209" s="106">
        <f>IF(C2209="M.O.",VLOOKUP(A2209,INSUMOS_AUX!A:F,6,0),0)</f>
        <v>22.48</v>
      </c>
    </row>
    <row r="2210" spans="1:7" ht="21">
      <c r="A2210" s="177">
        <v>37370</v>
      </c>
      <c r="B2210" s="233" t="s">
        <v>494</v>
      </c>
      <c r="C2210" s="176" t="s">
        <v>123</v>
      </c>
      <c r="D2210" s="176" t="s">
        <v>134</v>
      </c>
      <c r="E2210" s="177">
        <v>0.159</v>
      </c>
      <c r="F2210" s="107">
        <f>IF(C2210="MAT.",VLOOKUP(A2210,INSUMOS_AUX!A:F,6,0),0)</f>
        <v>3.32</v>
      </c>
      <c r="G2210" s="106">
        <f>IF(C2210="M.O.",VLOOKUP(A2210,INSUMOS_AUX!A:F,6,0),0)</f>
        <v>0</v>
      </c>
    </row>
    <row r="2211" spans="1:7" ht="21">
      <c r="A2211" s="177">
        <v>37371</v>
      </c>
      <c r="B2211" s="233" t="s">
        <v>495</v>
      </c>
      <c r="C2211" s="176" t="s">
        <v>123</v>
      </c>
      <c r="D2211" s="176" t="s">
        <v>134</v>
      </c>
      <c r="E2211" s="177">
        <v>0.159</v>
      </c>
      <c r="F2211" s="107">
        <f>IF(C2211="MAT.",VLOOKUP(A2211,INSUMOS_AUX!A:F,6,0),0)</f>
        <v>0.59</v>
      </c>
      <c r="G2211" s="106">
        <f>IF(C2211="M.O.",VLOOKUP(A2211,INSUMOS_AUX!A:F,6,0),0)</f>
        <v>0</v>
      </c>
    </row>
    <row r="2212" spans="1:7" ht="21">
      <c r="A2212" s="177">
        <v>37372</v>
      </c>
      <c r="B2212" s="233" t="s">
        <v>496</v>
      </c>
      <c r="C2212" s="176" t="s">
        <v>123</v>
      </c>
      <c r="D2212" s="176" t="s">
        <v>134</v>
      </c>
      <c r="E2212" s="177">
        <v>0.159</v>
      </c>
      <c r="F2212" s="107">
        <f>IF(C2212="MAT.",VLOOKUP(A2212,INSUMOS_AUX!A:F,6,0),0)</f>
        <v>1.43</v>
      </c>
      <c r="G2212" s="106">
        <f>IF(C2212="M.O.",VLOOKUP(A2212,INSUMOS_AUX!A:F,6,0),0)</f>
        <v>0</v>
      </c>
    </row>
    <row r="2213" spans="1:7" ht="21">
      <c r="A2213" s="177">
        <v>37373</v>
      </c>
      <c r="B2213" s="233" t="s">
        <v>497</v>
      </c>
      <c r="C2213" s="176" t="s">
        <v>123</v>
      </c>
      <c r="D2213" s="176" t="s">
        <v>134</v>
      </c>
      <c r="E2213" s="177">
        <v>0.159</v>
      </c>
      <c r="F2213" s="107">
        <f>IF(C2213="MAT.",VLOOKUP(A2213,INSUMOS_AUX!A:F,6,0),0)</f>
        <v>0.08</v>
      </c>
      <c r="G2213" s="106">
        <f>IF(C2213="M.O.",VLOOKUP(A2213,INSUMOS_AUX!A:F,6,0),0)</f>
        <v>0</v>
      </c>
    </row>
    <row r="2214" spans="1:7">
      <c r="A2214" s="177">
        <v>38383</v>
      </c>
      <c r="B2214" s="233" t="s">
        <v>537</v>
      </c>
      <c r="C2214" s="176" t="s">
        <v>123</v>
      </c>
      <c r="D2214" s="176" t="s">
        <v>23</v>
      </c>
      <c r="E2214" s="177">
        <v>8.0000000000000002E-3</v>
      </c>
      <c r="F2214" s="107">
        <f>IF(C2214="MAT.",VLOOKUP(A2214,INSUMOS_AUX!A:F,6,0),0)</f>
        <v>2.17</v>
      </c>
      <c r="G2214" s="106">
        <f>IF(C2214="M.O.",VLOOKUP(A2214,INSUMOS_AUX!A:F,6,0),0)</f>
        <v>0</v>
      </c>
    </row>
    <row r="2215" spans="1:7" ht="21">
      <c r="A2215" s="177">
        <v>43461</v>
      </c>
      <c r="B2215" s="233" t="s">
        <v>155</v>
      </c>
      <c r="C2215" s="176" t="s">
        <v>123</v>
      </c>
      <c r="D2215" s="176" t="s">
        <v>134</v>
      </c>
      <c r="E2215" s="177">
        <v>0.159</v>
      </c>
      <c r="F2215" s="107">
        <f>IF(C2215="MAT.",VLOOKUP(A2215,INSUMOS_AUX!A:F,6,0),0)</f>
        <v>0.31</v>
      </c>
      <c r="G2215" s="106">
        <f>IF(C2215="M.O.",VLOOKUP(A2215,INSUMOS_AUX!A:F,6,0),0)</f>
        <v>0</v>
      </c>
    </row>
    <row r="2216" spans="1:7" ht="21">
      <c r="A2216" s="177">
        <v>43485</v>
      </c>
      <c r="B2216" s="233" t="s">
        <v>156</v>
      </c>
      <c r="C2216" s="176" t="s">
        <v>123</v>
      </c>
      <c r="D2216" s="176" t="s">
        <v>134</v>
      </c>
      <c r="E2216" s="177">
        <v>0.159</v>
      </c>
      <c r="F2216" s="107">
        <f>IF(C2216="MAT.",VLOOKUP(A2216,INSUMOS_AUX!A:F,6,0),0)</f>
        <v>1.1299999999999999</v>
      </c>
      <c r="G2216" s="106">
        <f>IF(C2216="M.O.",VLOOKUP(A2216,INSUMOS_AUX!A:F,6,0),0)</f>
        <v>0</v>
      </c>
    </row>
    <row r="2217" spans="1:7">
      <c r="A2217" s="182"/>
      <c r="B2217" s="230"/>
      <c r="C2217" s="183"/>
      <c r="D2217" s="183"/>
      <c r="E2217" s="183"/>
      <c r="F2217" s="183"/>
      <c r="G2217" s="183"/>
    </row>
    <row r="2218" spans="1:7" ht="21">
      <c r="A2218" s="179" t="s">
        <v>858</v>
      </c>
      <c r="B2218" s="232" t="s">
        <v>859</v>
      </c>
      <c r="C2218" s="180" t="s">
        <v>46</v>
      </c>
      <c r="D2218" s="180" t="s">
        <v>23</v>
      </c>
      <c r="E2218" s="181">
        <v>2</v>
      </c>
      <c r="F2218" s="181">
        <f t="shared" ref="F2218:G2218" si="142">SUMPRODUCT($E2219:$E2230,F2219:F2230)</f>
        <v>38.317864</v>
      </c>
      <c r="G2218" s="181">
        <f t="shared" si="142"/>
        <v>4.2916947561400001</v>
      </c>
    </row>
    <row r="2219" spans="1:7" ht="21">
      <c r="A2219" s="177">
        <v>11677</v>
      </c>
      <c r="B2219" s="233" t="s">
        <v>1391</v>
      </c>
      <c r="C2219" s="176" t="s">
        <v>123</v>
      </c>
      <c r="D2219" s="176" t="s">
        <v>23</v>
      </c>
      <c r="E2219" s="177">
        <v>1</v>
      </c>
      <c r="F2219" s="107">
        <f>IF(C2219="MAT.",VLOOKUP(A2219,INSUMOS_AUX!A:F,6,0),0)</f>
        <v>33.799999999999997</v>
      </c>
      <c r="G2219" s="106">
        <f>IF(C2219="M.O.",VLOOKUP(A2219,INSUMOS_AUX!A:F,6,0),0)</f>
        <v>0</v>
      </c>
    </row>
    <row r="2220" spans="1:7">
      <c r="A2220" s="177">
        <v>20080</v>
      </c>
      <c r="B2220" s="233" t="s">
        <v>1390</v>
      </c>
      <c r="C2220" s="176" t="s">
        <v>123</v>
      </c>
      <c r="D2220" s="176" t="s">
        <v>23</v>
      </c>
      <c r="E2220" s="177">
        <v>7.1400000000000005E-2</v>
      </c>
      <c r="F2220" s="107">
        <f>IF(C2220="MAT.",VLOOKUP(A2220,INSUMOS_AUX!A:F,6,0),0)</f>
        <v>21.95</v>
      </c>
      <c r="G2220" s="106">
        <f>IF(C2220="M.O.",VLOOKUP(A2220,INSUMOS_AUX!A:F,6,0),0)</f>
        <v>0</v>
      </c>
    </row>
    <row r="2221" spans="1:7" ht="21">
      <c r="A2221" s="177">
        <v>20083</v>
      </c>
      <c r="B2221" s="233" t="s">
        <v>354</v>
      </c>
      <c r="C2221" s="176" t="s">
        <v>123</v>
      </c>
      <c r="D2221" s="176" t="s">
        <v>23</v>
      </c>
      <c r="E2221" s="177">
        <v>1.7999999999999999E-2</v>
      </c>
      <c r="F2221" s="107">
        <f>IF(C2221="MAT.",VLOOKUP(A2221,INSUMOS_AUX!A:F,6,0),0)</f>
        <v>76.19</v>
      </c>
      <c r="G2221" s="106">
        <f>IF(C2221="M.O.",VLOOKUP(A2221,INSUMOS_AUX!A:F,6,0),0)</f>
        <v>0</v>
      </c>
    </row>
    <row r="2222" spans="1:7">
      <c r="A2222" s="177">
        <v>246</v>
      </c>
      <c r="B2222" s="233" t="s">
        <v>185</v>
      </c>
      <c r="C2222" s="176" t="s">
        <v>124</v>
      </c>
      <c r="D2222" s="176" t="s">
        <v>134</v>
      </c>
      <c r="E2222" s="177">
        <v>0.11533713399999999</v>
      </c>
      <c r="F2222" s="107">
        <f>IF(C2222="MAT.",VLOOKUP(A2222,INSUMOS_AUX!A:F,6,0),0)</f>
        <v>0</v>
      </c>
      <c r="G2222" s="106">
        <f>IF(C2222="M.O.",VLOOKUP(A2222,INSUMOS_AUX!A:F,6,0),0)</f>
        <v>14.73</v>
      </c>
    </row>
    <row r="2223" spans="1:7">
      <c r="A2223" s="177">
        <v>2696</v>
      </c>
      <c r="B2223" s="233" t="s">
        <v>154</v>
      </c>
      <c r="C2223" s="176" t="s">
        <v>124</v>
      </c>
      <c r="D2223" s="176" t="s">
        <v>134</v>
      </c>
      <c r="E2223" s="177">
        <v>0.11533713399999999</v>
      </c>
      <c r="F2223" s="107">
        <f>IF(C2223="MAT.",VLOOKUP(A2223,INSUMOS_AUX!A:F,6,0),0)</f>
        <v>0</v>
      </c>
      <c r="G2223" s="106">
        <f>IF(C2223="M.O.",VLOOKUP(A2223,INSUMOS_AUX!A:F,6,0),0)</f>
        <v>22.48</v>
      </c>
    </row>
    <row r="2224" spans="1:7" ht="21">
      <c r="A2224" s="177">
        <v>37370</v>
      </c>
      <c r="B2224" s="233" t="s">
        <v>494</v>
      </c>
      <c r="C2224" s="176" t="s">
        <v>123</v>
      </c>
      <c r="D2224" s="176" t="s">
        <v>134</v>
      </c>
      <c r="E2224" s="177">
        <v>0.2266</v>
      </c>
      <c r="F2224" s="107">
        <f>IF(C2224="MAT.",VLOOKUP(A2224,INSUMOS_AUX!A:F,6,0),0)</f>
        <v>3.32</v>
      </c>
      <c r="G2224" s="106">
        <f>IF(C2224="M.O.",VLOOKUP(A2224,INSUMOS_AUX!A:F,6,0),0)</f>
        <v>0</v>
      </c>
    </row>
    <row r="2225" spans="1:7" ht="21">
      <c r="A2225" s="177">
        <v>37371</v>
      </c>
      <c r="B2225" s="233" t="s">
        <v>495</v>
      </c>
      <c r="C2225" s="176" t="s">
        <v>123</v>
      </c>
      <c r="D2225" s="176" t="s">
        <v>134</v>
      </c>
      <c r="E2225" s="177">
        <v>0.2266</v>
      </c>
      <c r="F2225" s="107">
        <f>IF(C2225="MAT.",VLOOKUP(A2225,INSUMOS_AUX!A:F,6,0),0)</f>
        <v>0.59</v>
      </c>
      <c r="G2225" s="106">
        <f>IF(C2225="M.O.",VLOOKUP(A2225,INSUMOS_AUX!A:F,6,0),0)</f>
        <v>0</v>
      </c>
    </row>
    <row r="2226" spans="1:7" ht="21">
      <c r="A2226" s="177">
        <v>37372</v>
      </c>
      <c r="B2226" s="233" t="s">
        <v>496</v>
      </c>
      <c r="C2226" s="176" t="s">
        <v>123</v>
      </c>
      <c r="D2226" s="176" t="s">
        <v>134</v>
      </c>
      <c r="E2226" s="177">
        <v>0.2266</v>
      </c>
      <c r="F2226" s="107">
        <f>IF(C2226="MAT.",VLOOKUP(A2226,INSUMOS_AUX!A:F,6,0),0)</f>
        <v>1.43</v>
      </c>
      <c r="G2226" s="106">
        <f>IF(C2226="M.O.",VLOOKUP(A2226,INSUMOS_AUX!A:F,6,0),0)</f>
        <v>0</v>
      </c>
    </row>
    <row r="2227" spans="1:7" ht="21">
      <c r="A2227" s="177">
        <v>37373</v>
      </c>
      <c r="B2227" s="233" t="s">
        <v>497</v>
      </c>
      <c r="C2227" s="176" t="s">
        <v>123</v>
      </c>
      <c r="D2227" s="176" t="s">
        <v>134</v>
      </c>
      <c r="E2227" s="177">
        <v>0.2266</v>
      </c>
      <c r="F2227" s="107">
        <f>IF(C2227="MAT.",VLOOKUP(A2227,INSUMOS_AUX!A:F,6,0),0)</f>
        <v>0.08</v>
      </c>
      <c r="G2227" s="106">
        <f>IF(C2227="M.O.",VLOOKUP(A2227,INSUMOS_AUX!A:F,6,0),0)</f>
        <v>0</v>
      </c>
    </row>
    <row r="2228" spans="1:7">
      <c r="A2228" s="177">
        <v>38383</v>
      </c>
      <c r="B2228" s="233" t="s">
        <v>537</v>
      </c>
      <c r="C2228" s="176" t="s">
        <v>123</v>
      </c>
      <c r="D2228" s="176" t="s">
        <v>23</v>
      </c>
      <c r="E2228" s="177">
        <v>1.14E-2</v>
      </c>
      <c r="F2228" s="107">
        <f>IF(C2228="MAT.",VLOOKUP(A2228,INSUMOS_AUX!A:F,6,0),0)</f>
        <v>2.17</v>
      </c>
      <c r="G2228" s="106">
        <f>IF(C2228="M.O.",VLOOKUP(A2228,INSUMOS_AUX!A:F,6,0),0)</f>
        <v>0</v>
      </c>
    </row>
    <row r="2229" spans="1:7" ht="21">
      <c r="A2229" s="177">
        <v>43461</v>
      </c>
      <c r="B2229" s="233" t="s">
        <v>155</v>
      </c>
      <c r="C2229" s="176" t="s">
        <v>123</v>
      </c>
      <c r="D2229" s="176" t="s">
        <v>134</v>
      </c>
      <c r="E2229" s="177">
        <v>0.2266</v>
      </c>
      <c r="F2229" s="107">
        <f>IF(C2229="MAT.",VLOOKUP(A2229,INSUMOS_AUX!A:F,6,0),0)</f>
        <v>0.31</v>
      </c>
      <c r="G2229" s="106">
        <f>IF(C2229="M.O.",VLOOKUP(A2229,INSUMOS_AUX!A:F,6,0),0)</f>
        <v>0</v>
      </c>
    </row>
    <row r="2230" spans="1:7" ht="21">
      <c r="A2230" s="177">
        <v>43485</v>
      </c>
      <c r="B2230" s="233" t="s">
        <v>156</v>
      </c>
      <c r="C2230" s="176" t="s">
        <v>123</v>
      </c>
      <c r="D2230" s="176" t="s">
        <v>134</v>
      </c>
      <c r="E2230" s="177">
        <v>0.2266</v>
      </c>
      <c r="F2230" s="107">
        <f>IF(C2230="MAT.",VLOOKUP(A2230,INSUMOS_AUX!A:F,6,0),0)</f>
        <v>1.1299999999999999</v>
      </c>
      <c r="G2230" s="106">
        <f>IF(C2230="M.O.",VLOOKUP(A2230,INSUMOS_AUX!A:F,6,0),0)</f>
        <v>0</v>
      </c>
    </row>
    <row r="2231" spans="1:7">
      <c r="A2231" s="182"/>
      <c r="B2231" s="230"/>
      <c r="C2231" s="183"/>
      <c r="D2231" s="183"/>
      <c r="E2231" s="183"/>
      <c r="F2231" s="183"/>
      <c r="G2231" s="183"/>
    </row>
    <row r="2232" spans="1:7" ht="21">
      <c r="A2232" s="179" t="s">
        <v>860</v>
      </c>
      <c r="B2232" s="232" t="s">
        <v>861</v>
      </c>
      <c r="C2232" s="180" t="s">
        <v>46</v>
      </c>
      <c r="D2232" s="180" t="s">
        <v>23</v>
      </c>
      <c r="E2232" s="181">
        <v>2</v>
      </c>
      <c r="F2232" s="181">
        <f t="shared" ref="F2232:G2232" si="143">SUMPRODUCT($E2233:$E2244,F2233:F2244)</f>
        <v>70.962339</v>
      </c>
      <c r="G2232" s="181">
        <f t="shared" si="143"/>
        <v>6.9621667800399996</v>
      </c>
    </row>
    <row r="2233" spans="1:7" ht="21">
      <c r="A2233" s="177">
        <v>11678</v>
      </c>
      <c r="B2233" s="233" t="s">
        <v>1392</v>
      </c>
      <c r="C2233" s="176" t="s">
        <v>123</v>
      </c>
      <c r="D2233" s="176" t="s">
        <v>23</v>
      </c>
      <c r="E2233" s="177">
        <v>1</v>
      </c>
      <c r="F2233" s="107">
        <f>IF(C2233="MAT.",VLOOKUP(A2233,INSUMOS_AUX!A:F,6,0),0)</f>
        <v>61.89</v>
      </c>
      <c r="G2233" s="106">
        <f>IF(C2233="M.O.",VLOOKUP(A2233,INSUMOS_AUX!A:F,6,0),0)</f>
        <v>0</v>
      </c>
    </row>
    <row r="2234" spans="1:7">
      <c r="A2234" s="177">
        <v>20080</v>
      </c>
      <c r="B2234" s="233" t="s">
        <v>1390</v>
      </c>
      <c r="C2234" s="176" t="s">
        <v>123</v>
      </c>
      <c r="D2234" s="176" t="s">
        <v>23</v>
      </c>
      <c r="E2234" s="177">
        <v>0.15429999999999999</v>
      </c>
      <c r="F2234" s="107">
        <f>IF(C2234="MAT.",VLOOKUP(A2234,INSUMOS_AUX!A:F,6,0),0)</f>
        <v>21.95</v>
      </c>
      <c r="G2234" s="106">
        <f>IF(C2234="M.O.",VLOOKUP(A2234,INSUMOS_AUX!A:F,6,0),0)</f>
        <v>0</v>
      </c>
    </row>
    <row r="2235" spans="1:7" ht="21">
      <c r="A2235" s="177">
        <v>20083</v>
      </c>
      <c r="B2235" s="233" t="s">
        <v>354</v>
      </c>
      <c r="C2235" s="176" t="s">
        <v>123</v>
      </c>
      <c r="D2235" s="176" t="s">
        <v>23</v>
      </c>
      <c r="E2235" s="177">
        <v>4.1000000000000002E-2</v>
      </c>
      <c r="F2235" s="107">
        <f>IF(C2235="MAT.",VLOOKUP(A2235,INSUMOS_AUX!A:F,6,0),0)</f>
        <v>76.19</v>
      </c>
      <c r="G2235" s="106">
        <f>IF(C2235="M.O.",VLOOKUP(A2235,INSUMOS_AUX!A:F,6,0),0)</f>
        <v>0</v>
      </c>
    </row>
    <row r="2236" spans="1:7">
      <c r="A2236" s="177">
        <v>246</v>
      </c>
      <c r="B2236" s="233" t="s">
        <v>185</v>
      </c>
      <c r="C2236" s="176" t="s">
        <v>124</v>
      </c>
      <c r="D2236" s="176" t="s">
        <v>134</v>
      </c>
      <c r="E2236" s="177">
        <v>0.187104724</v>
      </c>
      <c r="F2236" s="107">
        <f>IF(C2236="MAT.",VLOOKUP(A2236,INSUMOS_AUX!A:F,6,0),0)</f>
        <v>0</v>
      </c>
      <c r="G2236" s="106">
        <f>IF(C2236="M.O.",VLOOKUP(A2236,INSUMOS_AUX!A:F,6,0),0)</f>
        <v>14.73</v>
      </c>
    </row>
    <row r="2237" spans="1:7">
      <c r="A2237" s="177">
        <v>2696</v>
      </c>
      <c r="B2237" s="233" t="s">
        <v>154</v>
      </c>
      <c r="C2237" s="176" t="s">
        <v>124</v>
      </c>
      <c r="D2237" s="176" t="s">
        <v>134</v>
      </c>
      <c r="E2237" s="177">
        <v>0.187104724</v>
      </c>
      <c r="F2237" s="107">
        <f>IF(C2237="MAT.",VLOOKUP(A2237,INSUMOS_AUX!A:F,6,0),0)</f>
        <v>0</v>
      </c>
      <c r="G2237" s="106">
        <f>IF(C2237="M.O.",VLOOKUP(A2237,INSUMOS_AUX!A:F,6,0),0)</f>
        <v>22.48</v>
      </c>
    </row>
    <row r="2238" spans="1:7" ht="21">
      <c r="A2238" s="177">
        <v>37370</v>
      </c>
      <c r="B2238" s="233" t="s">
        <v>494</v>
      </c>
      <c r="C2238" s="176" t="s">
        <v>123</v>
      </c>
      <c r="D2238" s="176" t="s">
        <v>134</v>
      </c>
      <c r="E2238" s="177">
        <v>0.36759999999999998</v>
      </c>
      <c r="F2238" s="107">
        <f>IF(C2238="MAT.",VLOOKUP(A2238,INSUMOS_AUX!A:F,6,0),0)</f>
        <v>3.32</v>
      </c>
      <c r="G2238" s="106">
        <f>IF(C2238="M.O.",VLOOKUP(A2238,INSUMOS_AUX!A:F,6,0),0)</f>
        <v>0</v>
      </c>
    </row>
    <row r="2239" spans="1:7" ht="21">
      <c r="A2239" s="177">
        <v>37371</v>
      </c>
      <c r="B2239" s="233" t="s">
        <v>495</v>
      </c>
      <c r="C2239" s="176" t="s">
        <v>123</v>
      </c>
      <c r="D2239" s="176" t="s">
        <v>134</v>
      </c>
      <c r="E2239" s="177">
        <v>0.36759999999999998</v>
      </c>
      <c r="F2239" s="107">
        <f>IF(C2239="MAT.",VLOOKUP(A2239,INSUMOS_AUX!A:F,6,0),0)</f>
        <v>0.59</v>
      </c>
      <c r="G2239" s="106">
        <f>IF(C2239="M.O.",VLOOKUP(A2239,INSUMOS_AUX!A:F,6,0),0)</f>
        <v>0</v>
      </c>
    </row>
    <row r="2240" spans="1:7" ht="21">
      <c r="A2240" s="177">
        <v>37372</v>
      </c>
      <c r="B2240" s="233" t="s">
        <v>496</v>
      </c>
      <c r="C2240" s="176" t="s">
        <v>123</v>
      </c>
      <c r="D2240" s="176" t="s">
        <v>134</v>
      </c>
      <c r="E2240" s="177">
        <v>0.36759999999999998</v>
      </c>
      <c r="F2240" s="107">
        <f>IF(C2240="MAT.",VLOOKUP(A2240,INSUMOS_AUX!A:F,6,0),0)</f>
        <v>1.43</v>
      </c>
      <c r="G2240" s="106">
        <f>IF(C2240="M.O.",VLOOKUP(A2240,INSUMOS_AUX!A:F,6,0),0)</f>
        <v>0</v>
      </c>
    </row>
    <row r="2241" spans="1:7" ht="21">
      <c r="A2241" s="177">
        <v>37373</v>
      </c>
      <c r="B2241" s="233" t="s">
        <v>497</v>
      </c>
      <c r="C2241" s="176" t="s">
        <v>123</v>
      </c>
      <c r="D2241" s="176" t="s">
        <v>134</v>
      </c>
      <c r="E2241" s="177">
        <v>0.36759999999999998</v>
      </c>
      <c r="F2241" s="107">
        <f>IF(C2241="MAT.",VLOOKUP(A2241,INSUMOS_AUX!A:F,6,0),0)</f>
        <v>0.08</v>
      </c>
      <c r="G2241" s="106">
        <f>IF(C2241="M.O.",VLOOKUP(A2241,INSUMOS_AUX!A:F,6,0),0)</f>
        <v>0</v>
      </c>
    </row>
    <row r="2242" spans="1:7">
      <c r="A2242" s="177">
        <v>38383</v>
      </c>
      <c r="B2242" s="233" t="s">
        <v>537</v>
      </c>
      <c r="C2242" s="176" t="s">
        <v>123</v>
      </c>
      <c r="D2242" s="176" t="s">
        <v>23</v>
      </c>
      <c r="E2242" s="177">
        <v>1.84E-2</v>
      </c>
      <c r="F2242" s="107">
        <f>IF(C2242="MAT.",VLOOKUP(A2242,INSUMOS_AUX!A:F,6,0),0)</f>
        <v>2.17</v>
      </c>
      <c r="G2242" s="106">
        <f>IF(C2242="M.O.",VLOOKUP(A2242,INSUMOS_AUX!A:F,6,0),0)</f>
        <v>0</v>
      </c>
    </row>
    <row r="2243" spans="1:7" ht="21">
      <c r="A2243" s="177">
        <v>43461</v>
      </c>
      <c r="B2243" s="233" t="s">
        <v>155</v>
      </c>
      <c r="C2243" s="176" t="s">
        <v>123</v>
      </c>
      <c r="D2243" s="176" t="s">
        <v>134</v>
      </c>
      <c r="E2243" s="177">
        <v>0.36759999999999998</v>
      </c>
      <c r="F2243" s="107">
        <f>IF(C2243="MAT.",VLOOKUP(A2243,INSUMOS_AUX!A:F,6,0),0)</f>
        <v>0.31</v>
      </c>
      <c r="G2243" s="106">
        <f>IF(C2243="M.O.",VLOOKUP(A2243,INSUMOS_AUX!A:F,6,0),0)</f>
        <v>0</v>
      </c>
    </row>
    <row r="2244" spans="1:7" ht="21">
      <c r="A2244" s="177">
        <v>43485</v>
      </c>
      <c r="B2244" s="233" t="s">
        <v>156</v>
      </c>
      <c r="C2244" s="176" t="s">
        <v>123</v>
      </c>
      <c r="D2244" s="176" t="s">
        <v>134</v>
      </c>
      <c r="E2244" s="177">
        <v>0.36759999999999998</v>
      </c>
      <c r="F2244" s="107">
        <f>IF(C2244="MAT.",VLOOKUP(A2244,INSUMOS_AUX!A:F,6,0),0)</f>
        <v>1.1299999999999999</v>
      </c>
      <c r="G2244" s="106">
        <f>IF(C2244="M.O.",VLOOKUP(A2244,INSUMOS_AUX!A:F,6,0),0)</f>
        <v>0</v>
      </c>
    </row>
    <row r="2245" spans="1:7">
      <c r="A2245" s="182"/>
      <c r="B2245" s="230"/>
      <c r="C2245" s="183"/>
      <c r="D2245" s="183"/>
      <c r="E2245" s="183"/>
      <c r="F2245" s="183"/>
      <c r="G2245" s="183"/>
    </row>
    <row r="2246" spans="1:7" ht="31.5">
      <c r="A2246" s="179" t="s">
        <v>862</v>
      </c>
      <c r="B2246" s="232" t="s">
        <v>863</v>
      </c>
      <c r="C2246" s="180" t="s">
        <v>46</v>
      </c>
      <c r="D2246" s="180" t="s">
        <v>23</v>
      </c>
      <c r="E2246" s="181">
        <v>3</v>
      </c>
      <c r="F2246" s="181">
        <f t="shared" ref="F2246:G2246" si="144">SUMPRODUCT($E2247:$E2258,F2247:F2258)</f>
        <v>10.136192999999999</v>
      </c>
      <c r="G2246" s="181">
        <f t="shared" si="144"/>
        <v>3.50002290792</v>
      </c>
    </row>
    <row r="2247" spans="1:7">
      <c r="A2247" s="177">
        <v>122</v>
      </c>
      <c r="B2247" s="233" t="s">
        <v>286</v>
      </c>
      <c r="C2247" s="176" t="s">
        <v>123</v>
      </c>
      <c r="D2247" s="176" t="s">
        <v>23</v>
      </c>
      <c r="E2247" s="177">
        <v>1.24E-2</v>
      </c>
      <c r="F2247" s="107">
        <f>IF(C2247="MAT.",VLOOKUP(A2247,INSUMOS_AUX!A:F,6,0),0)</f>
        <v>67.239999999999995</v>
      </c>
      <c r="G2247" s="106">
        <f>IF(C2247="M.O.",VLOOKUP(A2247,INSUMOS_AUX!A:F,6,0),0)</f>
        <v>0</v>
      </c>
    </row>
    <row r="2248" spans="1:7" ht="21">
      <c r="A2248" s="177">
        <v>20083</v>
      </c>
      <c r="B2248" s="233" t="s">
        <v>354</v>
      </c>
      <c r="C2248" s="176" t="s">
        <v>123</v>
      </c>
      <c r="D2248" s="176" t="s">
        <v>23</v>
      </c>
      <c r="E2248" s="177">
        <v>1.43E-2</v>
      </c>
      <c r="F2248" s="107">
        <f>IF(C2248="MAT.",VLOOKUP(A2248,INSUMOS_AUX!A:F,6,0),0)</f>
        <v>76.19</v>
      </c>
      <c r="G2248" s="106">
        <f>IF(C2248="M.O.",VLOOKUP(A2248,INSUMOS_AUX!A:F,6,0),0)</f>
        <v>0</v>
      </c>
    </row>
    <row r="2249" spans="1:7">
      <c r="A2249" s="177">
        <v>246</v>
      </c>
      <c r="B2249" s="233" t="s">
        <v>185</v>
      </c>
      <c r="C2249" s="176" t="s">
        <v>124</v>
      </c>
      <c r="D2249" s="176" t="s">
        <v>134</v>
      </c>
      <c r="E2249" s="177">
        <v>9.4061352000000001E-2</v>
      </c>
      <c r="F2249" s="107">
        <f>IF(C2249="MAT.",VLOOKUP(A2249,INSUMOS_AUX!A:F,6,0),0)</f>
        <v>0</v>
      </c>
      <c r="G2249" s="106">
        <f>IF(C2249="M.O.",VLOOKUP(A2249,INSUMOS_AUX!A:F,6,0),0)</f>
        <v>14.73</v>
      </c>
    </row>
    <row r="2250" spans="1:7">
      <c r="A2250" s="177">
        <v>2696</v>
      </c>
      <c r="B2250" s="233" t="s">
        <v>154</v>
      </c>
      <c r="C2250" s="176" t="s">
        <v>124</v>
      </c>
      <c r="D2250" s="176" t="s">
        <v>134</v>
      </c>
      <c r="E2250" s="177">
        <v>9.4061352000000001E-2</v>
      </c>
      <c r="F2250" s="107">
        <f>IF(C2250="MAT.",VLOOKUP(A2250,INSUMOS_AUX!A:F,6,0),0)</f>
        <v>0</v>
      </c>
      <c r="G2250" s="106">
        <f>IF(C2250="M.O.",VLOOKUP(A2250,INSUMOS_AUX!A:F,6,0),0)</f>
        <v>22.48</v>
      </c>
    </row>
    <row r="2251" spans="1:7" ht="21">
      <c r="A2251" s="177">
        <v>37370</v>
      </c>
      <c r="B2251" s="233" t="s">
        <v>494</v>
      </c>
      <c r="C2251" s="176" t="s">
        <v>123</v>
      </c>
      <c r="D2251" s="176" t="s">
        <v>134</v>
      </c>
      <c r="E2251" s="177">
        <v>0.18479999999999999</v>
      </c>
      <c r="F2251" s="107">
        <f>IF(C2251="MAT.",VLOOKUP(A2251,INSUMOS_AUX!A:F,6,0),0)</f>
        <v>3.32</v>
      </c>
      <c r="G2251" s="106">
        <f>IF(C2251="M.O.",VLOOKUP(A2251,INSUMOS_AUX!A:F,6,0),0)</f>
        <v>0</v>
      </c>
    </row>
    <row r="2252" spans="1:7" ht="21">
      <c r="A2252" s="177">
        <v>37371</v>
      </c>
      <c r="B2252" s="233" t="s">
        <v>495</v>
      </c>
      <c r="C2252" s="176" t="s">
        <v>123</v>
      </c>
      <c r="D2252" s="176" t="s">
        <v>134</v>
      </c>
      <c r="E2252" s="177">
        <v>0.18479999999999999</v>
      </c>
      <c r="F2252" s="107">
        <f>IF(C2252="MAT.",VLOOKUP(A2252,INSUMOS_AUX!A:F,6,0),0)</f>
        <v>0.59</v>
      </c>
      <c r="G2252" s="106">
        <f>IF(C2252="M.O.",VLOOKUP(A2252,INSUMOS_AUX!A:F,6,0),0)</f>
        <v>0</v>
      </c>
    </row>
    <row r="2253" spans="1:7" ht="21">
      <c r="A2253" s="177">
        <v>37372</v>
      </c>
      <c r="B2253" s="233" t="s">
        <v>496</v>
      </c>
      <c r="C2253" s="176" t="s">
        <v>123</v>
      </c>
      <c r="D2253" s="176" t="s">
        <v>134</v>
      </c>
      <c r="E2253" s="177">
        <v>0.18479999999999999</v>
      </c>
      <c r="F2253" s="107">
        <f>IF(C2253="MAT.",VLOOKUP(A2253,INSUMOS_AUX!A:F,6,0),0)</f>
        <v>1.43</v>
      </c>
      <c r="G2253" s="106">
        <f>IF(C2253="M.O.",VLOOKUP(A2253,INSUMOS_AUX!A:F,6,0),0)</f>
        <v>0</v>
      </c>
    </row>
    <row r="2254" spans="1:7" ht="21">
      <c r="A2254" s="177">
        <v>37373</v>
      </c>
      <c r="B2254" s="233" t="s">
        <v>497</v>
      </c>
      <c r="C2254" s="176" t="s">
        <v>123</v>
      </c>
      <c r="D2254" s="176" t="s">
        <v>134</v>
      </c>
      <c r="E2254" s="177">
        <v>0.18479999999999999</v>
      </c>
      <c r="F2254" s="107">
        <f>IF(C2254="MAT.",VLOOKUP(A2254,INSUMOS_AUX!A:F,6,0),0)</f>
        <v>0.08</v>
      </c>
      <c r="G2254" s="106">
        <f>IF(C2254="M.O.",VLOOKUP(A2254,INSUMOS_AUX!A:F,6,0),0)</f>
        <v>0</v>
      </c>
    </row>
    <row r="2255" spans="1:7">
      <c r="A2255" s="177">
        <v>38383</v>
      </c>
      <c r="B2255" s="233" t="s">
        <v>537</v>
      </c>
      <c r="C2255" s="176" t="s">
        <v>123</v>
      </c>
      <c r="D2255" s="176" t="s">
        <v>23</v>
      </c>
      <c r="E2255" s="177">
        <v>1.1599999999999999E-2</v>
      </c>
      <c r="F2255" s="107">
        <f>IF(C2255="MAT.",VLOOKUP(A2255,INSUMOS_AUX!A:F,6,0),0)</f>
        <v>2.17</v>
      </c>
      <c r="G2255" s="106">
        <f>IF(C2255="M.O.",VLOOKUP(A2255,INSUMOS_AUX!A:F,6,0),0)</f>
        <v>0</v>
      </c>
    </row>
    <row r="2256" spans="1:7" ht="21">
      <c r="A2256" s="177">
        <v>43461</v>
      </c>
      <c r="B2256" s="233" t="s">
        <v>155</v>
      </c>
      <c r="C2256" s="176" t="s">
        <v>123</v>
      </c>
      <c r="D2256" s="176" t="s">
        <v>134</v>
      </c>
      <c r="E2256" s="177">
        <v>0.18479999999999999</v>
      </c>
      <c r="F2256" s="107">
        <f>IF(C2256="MAT.",VLOOKUP(A2256,INSUMOS_AUX!A:F,6,0),0)</f>
        <v>0.31</v>
      </c>
      <c r="G2256" s="106">
        <f>IF(C2256="M.O.",VLOOKUP(A2256,INSUMOS_AUX!A:F,6,0),0)</f>
        <v>0</v>
      </c>
    </row>
    <row r="2257" spans="1:7" ht="21">
      <c r="A2257" s="177">
        <v>43485</v>
      </c>
      <c r="B2257" s="233" t="s">
        <v>156</v>
      </c>
      <c r="C2257" s="176" t="s">
        <v>123</v>
      </c>
      <c r="D2257" s="176" t="s">
        <v>134</v>
      </c>
      <c r="E2257" s="177">
        <v>0.18479999999999999</v>
      </c>
      <c r="F2257" s="107">
        <f>IF(C2257="MAT.",VLOOKUP(A2257,INSUMOS_AUX!A:F,6,0),0)</f>
        <v>1.1299999999999999</v>
      </c>
      <c r="G2257" s="106">
        <f>IF(C2257="M.O.",VLOOKUP(A2257,INSUMOS_AUX!A:F,6,0),0)</f>
        <v>0</v>
      </c>
    </row>
    <row r="2258" spans="1:7" ht="21">
      <c r="A2258" s="177">
        <v>7136</v>
      </c>
      <c r="B2258" s="233" t="s">
        <v>1393</v>
      </c>
      <c r="C2258" s="176" t="s">
        <v>123</v>
      </c>
      <c r="D2258" s="176" t="s">
        <v>23</v>
      </c>
      <c r="E2258" s="177">
        <v>1</v>
      </c>
      <c r="F2258" s="107">
        <f>IF(C2258="MAT.",VLOOKUP(A2258,INSUMOS_AUX!A:F,6,0),0)</f>
        <v>6.92</v>
      </c>
      <c r="G2258" s="106">
        <f>IF(C2258="M.O.",VLOOKUP(A2258,INSUMOS_AUX!A:F,6,0),0)</f>
        <v>0</v>
      </c>
    </row>
    <row r="2259" spans="1:7">
      <c r="A2259" s="182"/>
      <c r="B2259" s="230"/>
      <c r="C2259" s="183"/>
      <c r="D2259" s="183"/>
      <c r="E2259" s="183"/>
      <c r="F2259" s="183"/>
      <c r="G2259" s="183"/>
    </row>
    <row r="2260" spans="1:7" ht="31.5">
      <c r="A2260" s="179" t="s">
        <v>864</v>
      </c>
      <c r="B2260" s="232" t="s">
        <v>629</v>
      </c>
      <c r="C2260" s="180" t="s">
        <v>46</v>
      </c>
      <c r="D2260" s="180" t="s">
        <v>23</v>
      </c>
      <c r="E2260" s="181">
        <v>3</v>
      </c>
      <c r="F2260" s="181">
        <f t="shared" ref="F2260:G2260" si="145">SUMPRODUCT($E2261:$E2272,F2261:F2272)</f>
        <v>13.198350000000001</v>
      </c>
      <c r="G2260" s="181">
        <f t="shared" si="145"/>
        <v>4.6477576926599999</v>
      </c>
    </row>
    <row r="2261" spans="1:7">
      <c r="A2261" s="177">
        <v>122</v>
      </c>
      <c r="B2261" s="233" t="s">
        <v>286</v>
      </c>
      <c r="C2261" s="176" t="s">
        <v>123</v>
      </c>
      <c r="D2261" s="176" t="s">
        <v>23</v>
      </c>
      <c r="E2261" s="177">
        <v>1.5900000000000001E-2</v>
      </c>
      <c r="F2261" s="107">
        <f>IF(C2261="MAT.",VLOOKUP(A2261,INSUMOS_AUX!A:F,6,0),0)</f>
        <v>67.239999999999995</v>
      </c>
      <c r="G2261" s="106">
        <f>IF(C2261="M.O.",VLOOKUP(A2261,INSUMOS_AUX!A:F,6,0),0)</f>
        <v>0</v>
      </c>
    </row>
    <row r="2262" spans="1:7" ht="21">
      <c r="A2262" s="177">
        <v>20083</v>
      </c>
      <c r="B2262" s="233" t="s">
        <v>354</v>
      </c>
      <c r="C2262" s="176" t="s">
        <v>123</v>
      </c>
      <c r="D2262" s="176" t="s">
        <v>23</v>
      </c>
      <c r="E2262" s="177">
        <v>1.8800000000000001E-2</v>
      </c>
      <c r="F2262" s="107">
        <f>IF(C2262="MAT.",VLOOKUP(A2262,INSUMOS_AUX!A:F,6,0),0)</f>
        <v>76.19</v>
      </c>
      <c r="G2262" s="106">
        <f>IF(C2262="M.O.",VLOOKUP(A2262,INSUMOS_AUX!A:F,6,0),0)</f>
        <v>0</v>
      </c>
    </row>
    <row r="2263" spans="1:7">
      <c r="A2263" s="177">
        <v>246</v>
      </c>
      <c r="B2263" s="233" t="s">
        <v>185</v>
      </c>
      <c r="C2263" s="176" t="s">
        <v>124</v>
      </c>
      <c r="D2263" s="176" t="s">
        <v>134</v>
      </c>
      <c r="E2263" s="177">
        <v>0.124906146</v>
      </c>
      <c r="F2263" s="107">
        <f>IF(C2263="MAT.",VLOOKUP(A2263,INSUMOS_AUX!A:F,6,0),0)</f>
        <v>0</v>
      </c>
      <c r="G2263" s="106">
        <f>IF(C2263="M.O.",VLOOKUP(A2263,INSUMOS_AUX!A:F,6,0),0)</f>
        <v>14.73</v>
      </c>
    </row>
    <row r="2264" spans="1:7">
      <c r="A2264" s="177">
        <v>2696</v>
      </c>
      <c r="B2264" s="233" t="s">
        <v>154</v>
      </c>
      <c r="C2264" s="176" t="s">
        <v>124</v>
      </c>
      <c r="D2264" s="176" t="s">
        <v>134</v>
      </c>
      <c r="E2264" s="177">
        <v>0.124906146</v>
      </c>
      <c r="F2264" s="107">
        <f>IF(C2264="MAT.",VLOOKUP(A2264,INSUMOS_AUX!A:F,6,0),0)</f>
        <v>0</v>
      </c>
      <c r="G2264" s="106">
        <f>IF(C2264="M.O.",VLOOKUP(A2264,INSUMOS_AUX!A:F,6,0),0)</f>
        <v>22.48</v>
      </c>
    </row>
    <row r="2265" spans="1:7" ht="21">
      <c r="A2265" s="177">
        <v>37370</v>
      </c>
      <c r="B2265" s="233" t="s">
        <v>494</v>
      </c>
      <c r="C2265" s="176" t="s">
        <v>123</v>
      </c>
      <c r="D2265" s="176" t="s">
        <v>134</v>
      </c>
      <c r="E2265" s="177">
        <v>0.24540000000000001</v>
      </c>
      <c r="F2265" s="107">
        <f>IF(C2265="MAT.",VLOOKUP(A2265,INSUMOS_AUX!A:F,6,0),0)</f>
        <v>3.32</v>
      </c>
      <c r="G2265" s="106">
        <f>IF(C2265="M.O.",VLOOKUP(A2265,INSUMOS_AUX!A:F,6,0),0)</f>
        <v>0</v>
      </c>
    </row>
    <row r="2266" spans="1:7" ht="21">
      <c r="A2266" s="177">
        <v>37371</v>
      </c>
      <c r="B2266" s="233" t="s">
        <v>495</v>
      </c>
      <c r="C2266" s="176" t="s">
        <v>123</v>
      </c>
      <c r="D2266" s="176" t="s">
        <v>134</v>
      </c>
      <c r="E2266" s="177">
        <v>0.24540000000000001</v>
      </c>
      <c r="F2266" s="107">
        <f>IF(C2266="MAT.",VLOOKUP(A2266,INSUMOS_AUX!A:F,6,0),0)</f>
        <v>0.59</v>
      </c>
      <c r="G2266" s="106">
        <f>IF(C2266="M.O.",VLOOKUP(A2266,INSUMOS_AUX!A:F,6,0),0)</f>
        <v>0</v>
      </c>
    </row>
    <row r="2267" spans="1:7" ht="21">
      <c r="A2267" s="177">
        <v>37372</v>
      </c>
      <c r="B2267" s="233" t="s">
        <v>496</v>
      </c>
      <c r="C2267" s="176" t="s">
        <v>123</v>
      </c>
      <c r="D2267" s="176" t="s">
        <v>134</v>
      </c>
      <c r="E2267" s="177">
        <v>0.24540000000000001</v>
      </c>
      <c r="F2267" s="107">
        <f>IF(C2267="MAT.",VLOOKUP(A2267,INSUMOS_AUX!A:F,6,0),0)</f>
        <v>1.43</v>
      </c>
      <c r="G2267" s="106">
        <f>IF(C2267="M.O.",VLOOKUP(A2267,INSUMOS_AUX!A:F,6,0),0)</f>
        <v>0</v>
      </c>
    </row>
    <row r="2268" spans="1:7" ht="21">
      <c r="A2268" s="177">
        <v>37373</v>
      </c>
      <c r="B2268" s="233" t="s">
        <v>497</v>
      </c>
      <c r="C2268" s="176" t="s">
        <v>123</v>
      </c>
      <c r="D2268" s="176" t="s">
        <v>134</v>
      </c>
      <c r="E2268" s="177">
        <v>0.24540000000000001</v>
      </c>
      <c r="F2268" s="107">
        <f>IF(C2268="MAT.",VLOOKUP(A2268,INSUMOS_AUX!A:F,6,0),0)</f>
        <v>0.08</v>
      </c>
      <c r="G2268" s="106">
        <f>IF(C2268="M.O.",VLOOKUP(A2268,INSUMOS_AUX!A:F,6,0),0)</f>
        <v>0</v>
      </c>
    </row>
    <row r="2269" spans="1:7">
      <c r="A2269" s="177">
        <v>38383</v>
      </c>
      <c r="B2269" s="233" t="s">
        <v>537</v>
      </c>
      <c r="C2269" s="176" t="s">
        <v>123</v>
      </c>
      <c r="D2269" s="176" t="s">
        <v>23</v>
      </c>
      <c r="E2269" s="177">
        <v>1.54E-2</v>
      </c>
      <c r="F2269" s="107">
        <f>IF(C2269="MAT.",VLOOKUP(A2269,INSUMOS_AUX!A:F,6,0),0)</f>
        <v>2.17</v>
      </c>
      <c r="G2269" s="106">
        <f>IF(C2269="M.O.",VLOOKUP(A2269,INSUMOS_AUX!A:F,6,0),0)</f>
        <v>0</v>
      </c>
    </row>
    <row r="2270" spans="1:7" ht="21">
      <c r="A2270" s="177">
        <v>43461</v>
      </c>
      <c r="B2270" s="233" t="s">
        <v>155</v>
      </c>
      <c r="C2270" s="176" t="s">
        <v>123</v>
      </c>
      <c r="D2270" s="176" t="s">
        <v>134</v>
      </c>
      <c r="E2270" s="177">
        <v>0.24540000000000001</v>
      </c>
      <c r="F2270" s="107">
        <f>IF(C2270="MAT.",VLOOKUP(A2270,INSUMOS_AUX!A:F,6,0),0)</f>
        <v>0.31</v>
      </c>
      <c r="G2270" s="106">
        <f>IF(C2270="M.O.",VLOOKUP(A2270,INSUMOS_AUX!A:F,6,0),0)</f>
        <v>0</v>
      </c>
    </row>
    <row r="2271" spans="1:7" ht="21">
      <c r="A2271" s="177">
        <v>43485</v>
      </c>
      <c r="B2271" s="233" t="s">
        <v>156</v>
      </c>
      <c r="C2271" s="176" t="s">
        <v>123</v>
      </c>
      <c r="D2271" s="176" t="s">
        <v>134</v>
      </c>
      <c r="E2271" s="177">
        <v>0.24540000000000001</v>
      </c>
      <c r="F2271" s="107">
        <f>IF(C2271="MAT.",VLOOKUP(A2271,INSUMOS_AUX!A:F,6,0),0)</f>
        <v>1.1299999999999999</v>
      </c>
      <c r="G2271" s="106">
        <f>IF(C2271="M.O.",VLOOKUP(A2271,INSUMOS_AUX!A:F,6,0),0)</f>
        <v>0</v>
      </c>
    </row>
    <row r="2272" spans="1:7" ht="21">
      <c r="A2272" s="177">
        <v>7128</v>
      </c>
      <c r="B2272" s="233" t="s">
        <v>1394</v>
      </c>
      <c r="C2272" s="176" t="s">
        <v>123</v>
      </c>
      <c r="D2272" s="176" t="s">
        <v>23</v>
      </c>
      <c r="E2272" s="177">
        <v>1</v>
      </c>
      <c r="F2272" s="107">
        <f>IF(C2272="MAT.",VLOOKUP(A2272,INSUMOS_AUX!A:F,6,0),0)</f>
        <v>8.98</v>
      </c>
      <c r="G2272" s="106">
        <f>IF(C2272="M.O.",VLOOKUP(A2272,INSUMOS_AUX!A:F,6,0),0)</f>
        <v>0</v>
      </c>
    </row>
    <row r="2273" spans="1:7">
      <c r="A2273" s="182"/>
      <c r="B2273" s="230"/>
      <c r="C2273" s="183"/>
      <c r="D2273" s="183"/>
      <c r="E2273" s="183"/>
      <c r="F2273" s="183"/>
      <c r="G2273" s="183"/>
    </row>
    <row r="2274" spans="1:7" ht="31.5">
      <c r="A2274" s="179" t="s">
        <v>865</v>
      </c>
      <c r="B2274" s="232" t="s">
        <v>866</v>
      </c>
      <c r="C2274" s="180" t="s">
        <v>46</v>
      </c>
      <c r="D2274" s="180" t="s">
        <v>23</v>
      </c>
      <c r="E2274" s="181">
        <v>18</v>
      </c>
      <c r="F2274" s="181">
        <f t="shared" ref="F2274:G2274" si="146">SUMPRODUCT($E2275:$E2285,F2275:F2285)</f>
        <v>15.135835999999999</v>
      </c>
      <c r="G2274" s="181">
        <f t="shared" si="146"/>
        <v>5.0682149900399995</v>
      </c>
    </row>
    <row r="2275" spans="1:7">
      <c r="A2275" s="177">
        <v>122</v>
      </c>
      <c r="B2275" s="233" t="s">
        <v>286</v>
      </c>
      <c r="C2275" s="176" t="s">
        <v>123</v>
      </c>
      <c r="D2275" s="176" t="s">
        <v>23</v>
      </c>
      <c r="E2275" s="177">
        <v>3.5000000000000001E-3</v>
      </c>
      <c r="F2275" s="107">
        <f>IF(C2275="MAT.",VLOOKUP(A2275,INSUMOS_AUX!A:F,6,0),0)</f>
        <v>67.239999999999995</v>
      </c>
      <c r="G2275" s="106">
        <f>IF(C2275="M.O.",VLOOKUP(A2275,INSUMOS_AUX!A:F,6,0),0)</f>
        <v>0</v>
      </c>
    </row>
    <row r="2276" spans="1:7" ht="21">
      <c r="A2276" s="177">
        <v>20083</v>
      </c>
      <c r="B2276" s="233" t="s">
        <v>354</v>
      </c>
      <c r="C2276" s="176" t="s">
        <v>123</v>
      </c>
      <c r="D2276" s="176" t="s">
        <v>23</v>
      </c>
      <c r="E2276" s="177">
        <v>4.0000000000000001E-3</v>
      </c>
      <c r="F2276" s="107">
        <f>IF(C2276="MAT.",VLOOKUP(A2276,INSUMOS_AUX!A:F,6,0),0)</f>
        <v>76.19</v>
      </c>
      <c r="G2276" s="106">
        <f>IF(C2276="M.O.",VLOOKUP(A2276,INSUMOS_AUX!A:F,6,0),0)</f>
        <v>0</v>
      </c>
    </row>
    <row r="2277" spans="1:7">
      <c r="A2277" s="177">
        <v>246</v>
      </c>
      <c r="B2277" s="233" t="s">
        <v>185</v>
      </c>
      <c r="C2277" s="176" t="s">
        <v>124</v>
      </c>
      <c r="D2277" s="176" t="s">
        <v>134</v>
      </c>
      <c r="E2277" s="177">
        <v>0.136205724</v>
      </c>
      <c r="F2277" s="107">
        <f>IF(C2277="MAT.",VLOOKUP(A2277,INSUMOS_AUX!A:F,6,0),0)</f>
        <v>0</v>
      </c>
      <c r="G2277" s="106">
        <f>IF(C2277="M.O.",VLOOKUP(A2277,INSUMOS_AUX!A:F,6,0),0)</f>
        <v>14.73</v>
      </c>
    </row>
    <row r="2278" spans="1:7">
      <c r="A2278" s="177">
        <v>2696</v>
      </c>
      <c r="B2278" s="233" t="s">
        <v>154</v>
      </c>
      <c r="C2278" s="176" t="s">
        <v>124</v>
      </c>
      <c r="D2278" s="176" t="s">
        <v>134</v>
      </c>
      <c r="E2278" s="177">
        <v>0.136205724</v>
      </c>
      <c r="F2278" s="107">
        <f>IF(C2278="MAT.",VLOOKUP(A2278,INSUMOS_AUX!A:F,6,0),0)</f>
        <v>0</v>
      </c>
      <c r="G2278" s="106">
        <f>IF(C2278="M.O.",VLOOKUP(A2278,INSUMOS_AUX!A:F,6,0),0)</f>
        <v>22.48</v>
      </c>
    </row>
    <row r="2279" spans="1:7" ht="21">
      <c r="A2279" s="177">
        <v>37370</v>
      </c>
      <c r="B2279" s="233" t="s">
        <v>494</v>
      </c>
      <c r="C2279" s="176" t="s">
        <v>123</v>
      </c>
      <c r="D2279" s="176" t="s">
        <v>134</v>
      </c>
      <c r="E2279" s="177">
        <v>0.2676</v>
      </c>
      <c r="F2279" s="107">
        <f>IF(C2279="MAT.",VLOOKUP(A2279,INSUMOS_AUX!A:F,6,0),0)</f>
        <v>3.32</v>
      </c>
      <c r="G2279" s="106">
        <f>IF(C2279="M.O.",VLOOKUP(A2279,INSUMOS_AUX!A:F,6,0),0)</f>
        <v>0</v>
      </c>
    </row>
    <row r="2280" spans="1:7" ht="21">
      <c r="A2280" s="177">
        <v>37371</v>
      </c>
      <c r="B2280" s="233" t="s">
        <v>495</v>
      </c>
      <c r="C2280" s="176" t="s">
        <v>123</v>
      </c>
      <c r="D2280" s="176" t="s">
        <v>134</v>
      </c>
      <c r="E2280" s="177">
        <v>0.2676</v>
      </c>
      <c r="F2280" s="107">
        <f>IF(C2280="MAT.",VLOOKUP(A2280,INSUMOS_AUX!A:F,6,0),0)</f>
        <v>0.59</v>
      </c>
      <c r="G2280" s="106">
        <f>IF(C2280="M.O.",VLOOKUP(A2280,INSUMOS_AUX!A:F,6,0),0)</f>
        <v>0</v>
      </c>
    </row>
    <row r="2281" spans="1:7" ht="21">
      <c r="A2281" s="177">
        <v>37372</v>
      </c>
      <c r="B2281" s="233" t="s">
        <v>496</v>
      </c>
      <c r="C2281" s="176" t="s">
        <v>123</v>
      </c>
      <c r="D2281" s="176" t="s">
        <v>134</v>
      </c>
      <c r="E2281" s="177">
        <v>0.2676</v>
      </c>
      <c r="F2281" s="107">
        <f>IF(C2281="MAT.",VLOOKUP(A2281,INSUMOS_AUX!A:F,6,0),0)</f>
        <v>1.43</v>
      </c>
      <c r="G2281" s="106">
        <f>IF(C2281="M.O.",VLOOKUP(A2281,INSUMOS_AUX!A:F,6,0),0)</f>
        <v>0</v>
      </c>
    </row>
    <row r="2282" spans="1:7" ht="21">
      <c r="A2282" s="177">
        <v>37373</v>
      </c>
      <c r="B2282" s="233" t="s">
        <v>497</v>
      </c>
      <c r="C2282" s="176" t="s">
        <v>123</v>
      </c>
      <c r="D2282" s="176" t="s">
        <v>134</v>
      </c>
      <c r="E2282" s="177">
        <v>0.2676</v>
      </c>
      <c r="F2282" s="107">
        <f>IF(C2282="MAT.",VLOOKUP(A2282,INSUMOS_AUX!A:F,6,0),0)</f>
        <v>0.08</v>
      </c>
      <c r="G2282" s="106">
        <f>IF(C2282="M.O.",VLOOKUP(A2282,INSUMOS_AUX!A:F,6,0),0)</f>
        <v>0</v>
      </c>
    </row>
    <row r="2283" spans="1:7" ht="21">
      <c r="A2283" s="177">
        <v>43461</v>
      </c>
      <c r="B2283" s="233" t="s">
        <v>155</v>
      </c>
      <c r="C2283" s="176" t="s">
        <v>123</v>
      </c>
      <c r="D2283" s="176" t="s">
        <v>134</v>
      </c>
      <c r="E2283" s="177">
        <v>0.2676</v>
      </c>
      <c r="F2283" s="107">
        <f>IF(C2283="MAT.",VLOOKUP(A2283,INSUMOS_AUX!A:F,6,0),0)</f>
        <v>0.31</v>
      </c>
      <c r="G2283" s="106">
        <f>IF(C2283="M.O.",VLOOKUP(A2283,INSUMOS_AUX!A:F,6,0),0)</f>
        <v>0</v>
      </c>
    </row>
    <row r="2284" spans="1:7" ht="21">
      <c r="A2284" s="177">
        <v>43485</v>
      </c>
      <c r="B2284" s="233" t="s">
        <v>156</v>
      </c>
      <c r="C2284" s="176" t="s">
        <v>123</v>
      </c>
      <c r="D2284" s="176" t="s">
        <v>134</v>
      </c>
      <c r="E2284" s="177">
        <v>0.2676</v>
      </c>
      <c r="F2284" s="107">
        <f>IF(C2284="MAT.",VLOOKUP(A2284,INSUMOS_AUX!A:F,6,0),0)</f>
        <v>1.1299999999999999</v>
      </c>
      <c r="G2284" s="106">
        <f>IF(C2284="M.O.",VLOOKUP(A2284,INSUMOS_AUX!A:F,6,0),0)</f>
        <v>0</v>
      </c>
    </row>
    <row r="2285" spans="1:7" ht="21">
      <c r="A2285" s="177">
        <v>96</v>
      </c>
      <c r="B2285" s="233" t="s">
        <v>1395</v>
      </c>
      <c r="C2285" s="176" t="s">
        <v>123</v>
      </c>
      <c r="D2285" s="176" t="s">
        <v>23</v>
      </c>
      <c r="E2285" s="177">
        <v>1</v>
      </c>
      <c r="F2285" s="107">
        <f>IF(C2285="MAT.",VLOOKUP(A2285,INSUMOS_AUX!A:F,6,0),0)</f>
        <v>12.76</v>
      </c>
      <c r="G2285" s="106">
        <f>IF(C2285="M.O.",VLOOKUP(A2285,INSUMOS_AUX!A:F,6,0),0)</f>
        <v>0</v>
      </c>
    </row>
    <row r="2286" spans="1:7">
      <c r="A2286" s="182"/>
      <c r="B2286" s="230"/>
      <c r="C2286" s="183"/>
      <c r="D2286" s="183"/>
      <c r="E2286" s="183"/>
      <c r="F2286" s="183"/>
      <c r="G2286" s="183"/>
    </row>
    <row r="2287" spans="1:7" ht="31.5">
      <c r="A2287" s="179" t="s">
        <v>867</v>
      </c>
      <c r="B2287" s="232" t="s">
        <v>630</v>
      </c>
      <c r="C2287" s="180" t="s">
        <v>46</v>
      </c>
      <c r="D2287" s="180" t="s">
        <v>23</v>
      </c>
      <c r="E2287" s="181">
        <v>6</v>
      </c>
      <c r="F2287" s="181">
        <f t="shared" ref="F2287:G2287" si="147">SUMPRODUCT($E2288:$E2298,F2288:F2298)</f>
        <v>3.4259680000000001</v>
      </c>
      <c r="G2287" s="181">
        <f t="shared" si="147"/>
        <v>5.5757940697599997</v>
      </c>
    </row>
    <row r="2288" spans="1:7">
      <c r="A2288" s="177">
        <v>122</v>
      </c>
      <c r="B2288" s="233" t="s">
        <v>286</v>
      </c>
      <c r="C2288" s="176" t="s">
        <v>123</v>
      </c>
      <c r="D2288" s="176" t="s">
        <v>23</v>
      </c>
      <c r="E2288" s="177">
        <v>8.2000000000000007E-3</v>
      </c>
      <c r="F2288" s="107">
        <f>IF(C2288="MAT.",VLOOKUP(A2288,INSUMOS_AUX!A:F,6,0),0)</f>
        <v>67.239999999999995</v>
      </c>
      <c r="G2288" s="106">
        <f>IF(C2288="M.O.",VLOOKUP(A2288,INSUMOS_AUX!A:F,6,0),0)</f>
        <v>0</v>
      </c>
    </row>
    <row r="2289" spans="1:7" ht="21">
      <c r="A2289" s="177">
        <v>20083</v>
      </c>
      <c r="B2289" s="233" t="s">
        <v>354</v>
      </c>
      <c r="C2289" s="176" t="s">
        <v>123</v>
      </c>
      <c r="D2289" s="176" t="s">
        <v>23</v>
      </c>
      <c r="E2289" s="177">
        <v>1.0999999999999999E-2</v>
      </c>
      <c r="F2289" s="107">
        <f>IF(C2289="MAT.",VLOOKUP(A2289,INSUMOS_AUX!A:F,6,0),0)</f>
        <v>76.19</v>
      </c>
      <c r="G2289" s="106">
        <f>IF(C2289="M.O.",VLOOKUP(A2289,INSUMOS_AUX!A:F,6,0),0)</f>
        <v>0</v>
      </c>
    </row>
    <row r="2290" spans="1:7">
      <c r="A2290" s="177">
        <v>246</v>
      </c>
      <c r="B2290" s="233" t="s">
        <v>185</v>
      </c>
      <c r="C2290" s="176" t="s">
        <v>124</v>
      </c>
      <c r="D2290" s="176" t="s">
        <v>134</v>
      </c>
      <c r="E2290" s="177">
        <v>0.14984665599999999</v>
      </c>
      <c r="F2290" s="107">
        <f>IF(C2290="MAT.",VLOOKUP(A2290,INSUMOS_AUX!A:F,6,0),0)</f>
        <v>0</v>
      </c>
      <c r="G2290" s="106">
        <f>IF(C2290="M.O.",VLOOKUP(A2290,INSUMOS_AUX!A:F,6,0),0)</f>
        <v>14.73</v>
      </c>
    </row>
    <row r="2291" spans="1:7">
      <c r="A2291" s="177">
        <v>2696</v>
      </c>
      <c r="B2291" s="233" t="s">
        <v>154</v>
      </c>
      <c r="C2291" s="176" t="s">
        <v>124</v>
      </c>
      <c r="D2291" s="176" t="s">
        <v>134</v>
      </c>
      <c r="E2291" s="177">
        <v>0.14984665599999999</v>
      </c>
      <c r="F2291" s="107">
        <f>IF(C2291="MAT.",VLOOKUP(A2291,INSUMOS_AUX!A:F,6,0),0)</f>
        <v>0</v>
      </c>
      <c r="G2291" s="106">
        <f>IF(C2291="M.O.",VLOOKUP(A2291,INSUMOS_AUX!A:F,6,0),0)</f>
        <v>22.48</v>
      </c>
    </row>
    <row r="2292" spans="1:7" ht="21">
      <c r="A2292" s="177">
        <v>37370</v>
      </c>
      <c r="B2292" s="233" t="s">
        <v>494</v>
      </c>
      <c r="C2292" s="176" t="s">
        <v>123</v>
      </c>
      <c r="D2292" s="176" t="s">
        <v>134</v>
      </c>
      <c r="E2292" s="177">
        <v>0.2944</v>
      </c>
      <c r="F2292" s="107">
        <f>IF(C2292="MAT.",VLOOKUP(A2292,INSUMOS_AUX!A:F,6,0),0)</f>
        <v>3.32</v>
      </c>
      <c r="G2292" s="106">
        <f>IF(C2292="M.O.",VLOOKUP(A2292,INSUMOS_AUX!A:F,6,0),0)</f>
        <v>0</v>
      </c>
    </row>
    <row r="2293" spans="1:7" ht="21">
      <c r="A2293" s="177">
        <v>37371</v>
      </c>
      <c r="B2293" s="233" t="s">
        <v>495</v>
      </c>
      <c r="C2293" s="176" t="s">
        <v>123</v>
      </c>
      <c r="D2293" s="176" t="s">
        <v>134</v>
      </c>
      <c r="E2293" s="177">
        <v>0.2944</v>
      </c>
      <c r="F2293" s="107">
        <f>IF(C2293="MAT.",VLOOKUP(A2293,INSUMOS_AUX!A:F,6,0),0)</f>
        <v>0.59</v>
      </c>
      <c r="G2293" s="106">
        <f>IF(C2293="M.O.",VLOOKUP(A2293,INSUMOS_AUX!A:F,6,0),0)</f>
        <v>0</v>
      </c>
    </row>
    <row r="2294" spans="1:7" ht="21">
      <c r="A2294" s="177">
        <v>37372</v>
      </c>
      <c r="B2294" s="233" t="s">
        <v>496</v>
      </c>
      <c r="C2294" s="176" t="s">
        <v>123</v>
      </c>
      <c r="D2294" s="176" t="s">
        <v>134</v>
      </c>
      <c r="E2294" s="177">
        <v>0.2944</v>
      </c>
      <c r="F2294" s="107">
        <f>IF(C2294="MAT.",VLOOKUP(A2294,INSUMOS_AUX!A:F,6,0),0)</f>
        <v>1.43</v>
      </c>
      <c r="G2294" s="106">
        <f>IF(C2294="M.O.",VLOOKUP(A2294,INSUMOS_AUX!A:F,6,0),0)</f>
        <v>0</v>
      </c>
    </row>
    <row r="2295" spans="1:7" ht="21">
      <c r="A2295" s="177">
        <v>37373</v>
      </c>
      <c r="B2295" s="233" t="s">
        <v>497</v>
      </c>
      <c r="C2295" s="176" t="s">
        <v>123</v>
      </c>
      <c r="D2295" s="176" t="s">
        <v>134</v>
      </c>
      <c r="E2295" s="177">
        <v>0.2944</v>
      </c>
      <c r="F2295" s="107">
        <f>IF(C2295="MAT.",VLOOKUP(A2295,INSUMOS_AUX!A:F,6,0),0)</f>
        <v>0.08</v>
      </c>
      <c r="G2295" s="106">
        <f>IF(C2295="M.O.",VLOOKUP(A2295,INSUMOS_AUX!A:F,6,0),0)</f>
        <v>0</v>
      </c>
    </row>
    <row r="2296" spans="1:7">
      <c r="A2296" s="177">
        <v>38383</v>
      </c>
      <c r="B2296" s="233" t="s">
        <v>537</v>
      </c>
      <c r="C2296" s="176" t="s">
        <v>123</v>
      </c>
      <c r="D2296" s="176" t="s">
        <v>23</v>
      </c>
      <c r="E2296" s="177">
        <v>7.7999999999999996E-3</v>
      </c>
      <c r="F2296" s="107">
        <f>IF(C2296="MAT.",VLOOKUP(A2296,INSUMOS_AUX!A:F,6,0),0)</f>
        <v>2.17</v>
      </c>
      <c r="G2296" s="106">
        <f>IF(C2296="M.O.",VLOOKUP(A2296,INSUMOS_AUX!A:F,6,0),0)</f>
        <v>0</v>
      </c>
    </row>
    <row r="2297" spans="1:7" ht="21">
      <c r="A2297" s="177">
        <v>43461</v>
      </c>
      <c r="B2297" s="233" t="s">
        <v>155</v>
      </c>
      <c r="C2297" s="176" t="s">
        <v>123</v>
      </c>
      <c r="D2297" s="176" t="s">
        <v>134</v>
      </c>
      <c r="E2297" s="177">
        <v>0.2944</v>
      </c>
      <c r="F2297" s="107">
        <f>IF(C2297="MAT.",VLOOKUP(A2297,INSUMOS_AUX!A:F,6,0),0)</f>
        <v>0.31</v>
      </c>
      <c r="G2297" s="106">
        <f>IF(C2297="M.O.",VLOOKUP(A2297,INSUMOS_AUX!A:F,6,0),0)</f>
        <v>0</v>
      </c>
    </row>
    <row r="2298" spans="1:7" ht="21">
      <c r="A2298" s="177">
        <v>43485</v>
      </c>
      <c r="B2298" s="233" t="s">
        <v>156</v>
      </c>
      <c r="C2298" s="176" t="s">
        <v>123</v>
      </c>
      <c r="D2298" s="176" t="s">
        <v>134</v>
      </c>
      <c r="E2298" s="177">
        <v>0.2944</v>
      </c>
      <c r="F2298" s="107">
        <f>IF(C2298="MAT.",VLOOKUP(A2298,INSUMOS_AUX!A:F,6,0),0)</f>
        <v>1.1299999999999999</v>
      </c>
      <c r="G2298" s="106">
        <f>IF(C2298="M.O.",VLOOKUP(A2298,INSUMOS_AUX!A:F,6,0),0)</f>
        <v>0</v>
      </c>
    </row>
    <row r="2299" spans="1:7">
      <c r="A2299" s="177">
        <v>99</v>
      </c>
      <c r="B2299" s="233" t="s">
        <v>1396</v>
      </c>
      <c r="C2299" s="176" t="s">
        <v>1397</v>
      </c>
      <c r="D2299" s="176"/>
      <c r="E2299" s="177">
        <v>1</v>
      </c>
      <c r="F2299" s="208"/>
      <c r="G2299" s="209"/>
    </row>
    <row r="2300" spans="1:7">
      <c r="A2300" s="182"/>
      <c r="B2300" s="230"/>
      <c r="C2300" s="183"/>
      <c r="D2300" s="183"/>
      <c r="E2300" s="183"/>
      <c r="F2300" s="183"/>
      <c r="G2300" s="183"/>
    </row>
    <row r="2301" spans="1:7" ht="31.5">
      <c r="A2301" s="179" t="s">
        <v>868</v>
      </c>
      <c r="B2301" s="232" t="s">
        <v>408</v>
      </c>
      <c r="C2301" s="180" t="s">
        <v>46</v>
      </c>
      <c r="D2301" s="180" t="s">
        <v>23</v>
      </c>
      <c r="E2301" s="181">
        <v>4</v>
      </c>
      <c r="F2301" s="181">
        <f t="shared" ref="F2301:G2301" si="148">SUMPRODUCT($E2302:$E2311,F2302:F2311)</f>
        <v>140.51858000000001</v>
      </c>
      <c r="G2301" s="181">
        <f t="shared" si="148"/>
        <v>11.85992610898</v>
      </c>
    </row>
    <row r="2302" spans="1:7">
      <c r="A2302" s="177">
        <v>246</v>
      </c>
      <c r="B2302" s="233" t="s">
        <v>185</v>
      </c>
      <c r="C2302" s="176" t="s">
        <v>124</v>
      </c>
      <c r="D2302" s="176" t="s">
        <v>134</v>
      </c>
      <c r="E2302" s="177">
        <v>0.31872953799999998</v>
      </c>
      <c r="F2302" s="107">
        <f>IF(C2302="MAT.",VLOOKUP(A2302,INSUMOS_AUX!A:F,6,0),0)</f>
        <v>0</v>
      </c>
      <c r="G2302" s="106">
        <f>IF(C2302="M.O.",VLOOKUP(A2302,INSUMOS_AUX!A:F,6,0),0)</f>
        <v>14.73</v>
      </c>
    </row>
    <row r="2303" spans="1:7">
      <c r="A2303" s="177">
        <v>2696</v>
      </c>
      <c r="B2303" s="233" t="s">
        <v>154</v>
      </c>
      <c r="C2303" s="176" t="s">
        <v>124</v>
      </c>
      <c r="D2303" s="176" t="s">
        <v>134</v>
      </c>
      <c r="E2303" s="177">
        <v>0.31872953799999998</v>
      </c>
      <c r="F2303" s="107">
        <f>IF(C2303="MAT.",VLOOKUP(A2303,INSUMOS_AUX!A:F,6,0),0)</f>
        <v>0</v>
      </c>
      <c r="G2303" s="106">
        <f>IF(C2303="M.O.",VLOOKUP(A2303,INSUMOS_AUX!A:F,6,0),0)</f>
        <v>22.48</v>
      </c>
    </row>
    <row r="2304" spans="1:7">
      <c r="A2304" s="177">
        <v>3148</v>
      </c>
      <c r="B2304" s="233" t="s">
        <v>1386</v>
      </c>
      <c r="C2304" s="176" t="s">
        <v>123</v>
      </c>
      <c r="D2304" s="176" t="s">
        <v>23</v>
      </c>
      <c r="E2304" s="177">
        <v>1.6799999999999999E-2</v>
      </c>
      <c r="F2304" s="107">
        <f>IF(C2304="MAT.",VLOOKUP(A2304,INSUMOS_AUX!A:F,6,0),0)</f>
        <v>13.86</v>
      </c>
      <c r="G2304" s="106">
        <f>IF(C2304="M.O.",VLOOKUP(A2304,INSUMOS_AUX!A:F,6,0),0)</f>
        <v>0</v>
      </c>
    </row>
    <row r="2305" spans="1:7" ht="21">
      <c r="A2305" s="177">
        <v>37370</v>
      </c>
      <c r="B2305" s="233" t="s">
        <v>494</v>
      </c>
      <c r="C2305" s="176" t="s">
        <v>123</v>
      </c>
      <c r="D2305" s="176" t="s">
        <v>134</v>
      </c>
      <c r="E2305" s="177">
        <v>0.62619999999999998</v>
      </c>
      <c r="F2305" s="107">
        <f>IF(C2305="MAT.",VLOOKUP(A2305,INSUMOS_AUX!A:F,6,0),0)</f>
        <v>3.32</v>
      </c>
      <c r="G2305" s="106">
        <f>IF(C2305="M.O.",VLOOKUP(A2305,INSUMOS_AUX!A:F,6,0),0)</f>
        <v>0</v>
      </c>
    </row>
    <row r="2306" spans="1:7" ht="21">
      <c r="A2306" s="177">
        <v>37371</v>
      </c>
      <c r="B2306" s="233" t="s">
        <v>495</v>
      </c>
      <c r="C2306" s="176" t="s">
        <v>123</v>
      </c>
      <c r="D2306" s="176" t="s">
        <v>134</v>
      </c>
      <c r="E2306" s="177">
        <v>0.62619999999999998</v>
      </c>
      <c r="F2306" s="107">
        <f>IF(C2306="MAT.",VLOOKUP(A2306,INSUMOS_AUX!A:F,6,0),0)</f>
        <v>0.59</v>
      </c>
      <c r="G2306" s="106">
        <f>IF(C2306="M.O.",VLOOKUP(A2306,INSUMOS_AUX!A:F,6,0),0)</f>
        <v>0</v>
      </c>
    </row>
    <row r="2307" spans="1:7" ht="21">
      <c r="A2307" s="177">
        <v>37372</v>
      </c>
      <c r="B2307" s="233" t="s">
        <v>496</v>
      </c>
      <c r="C2307" s="176" t="s">
        <v>123</v>
      </c>
      <c r="D2307" s="176" t="s">
        <v>134</v>
      </c>
      <c r="E2307" s="177">
        <v>0.62619999999999998</v>
      </c>
      <c r="F2307" s="107">
        <f>IF(C2307="MAT.",VLOOKUP(A2307,INSUMOS_AUX!A:F,6,0),0)</f>
        <v>1.43</v>
      </c>
      <c r="G2307" s="106">
        <f>IF(C2307="M.O.",VLOOKUP(A2307,INSUMOS_AUX!A:F,6,0),0)</f>
        <v>0</v>
      </c>
    </row>
    <row r="2308" spans="1:7" ht="21">
      <c r="A2308" s="177">
        <v>37373</v>
      </c>
      <c r="B2308" s="233" t="s">
        <v>497</v>
      </c>
      <c r="C2308" s="176" t="s">
        <v>123</v>
      </c>
      <c r="D2308" s="176" t="s">
        <v>134</v>
      </c>
      <c r="E2308" s="177">
        <v>0.62619999999999998</v>
      </c>
      <c r="F2308" s="107">
        <f>IF(C2308="MAT.",VLOOKUP(A2308,INSUMOS_AUX!A:F,6,0),0)</f>
        <v>0.08</v>
      </c>
      <c r="G2308" s="106">
        <f>IF(C2308="M.O.",VLOOKUP(A2308,INSUMOS_AUX!A:F,6,0),0)</f>
        <v>0</v>
      </c>
    </row>
    <row r="2309" spans="1:7" ht="21">
      <c r="A2309" s="177">
        <v>43461</v>
      </c>
      <c r="B2309" s="233" t="s">
        <v>155</v>
      </c>
      <c r="C2309" s="176" t="s">
        <v>123</v>
      </c>
      <c r="D2309" s="176" t="s">
        <v>134</v>
      </c>
      <c r="E2309" s="177">
        <v>0.62619999999999998</v>
      </c>
      <c r="F2309" s="107">
        <f>IF(C2309="MAT.",VLOOKUP(A2309,INSUMOS_AUX!A:F,6,0),0)</f>
        <v>0.31</v>
      </c>
      <c r="G2309" s="106">
        <f>IF(C2309="M.O.",VLOOKUP(A2309,INSUMOS_AUX!A:F,6,0),0)</f>
        <v>0</v>
      </c>
    </row>
    <row r="2310" spans="1:7" ht="21">
      <c r="A2310" s="177">
        <v>43485</v>
      </c>
      <c r="B2310" s="233" t="s">
        <v>156</v>
      </c>
      <c r="C2310" s="176" t="s">
        <v>123</v>
      </c>
      <c r="D2310" s="176" t="s">
        <v>134</v>
      </c>
      <c r="E2310" s="177">
        <v>0.62619999999999998</v>
      </c>
      <c r="F2310" s="107">
        <f>IF(C2310="MAT.",VLOOKUP(A2310,INSUMOS_AUX!A:F,6,0),0)</f>
        <v>1.1299999999999999</v>
      </c>
      <c r="G2310" s="106">
        <f>IF(C2310="M.O.",VLOOKUP(A2310,INSUMOS_AUX!A:F,6,0),0)</f>
        <v>0</v>
      </c>
    </row>
    <row r="2311" spans="1:7" ht="21">
      <c r="A2311" s="177">
        <v>6014</v>
      </c>
      <c r="B2311" s="233" t="s">
        <v>1398</v>
      </c>
      <c r="C2311" s="176" t="s">
        <v>123</v>
      </c>
      <c r="D2311" s="176" t="s">
        <v>23</v>
      </c>
      <c r="E2311" s="177">
        <v>1</v>
      </c>
      <c r="F2311" s="107">
        <f>IF(C2311="MAT.",VLOOKUP(A2311,INSUMOS_AUX!A:F,6,0),0)</f>
        <v>135.99</v>
      </c>
      <c r="G2311" s="106">
        <f>IF(C2311="M.O.",VLOOKUP(A2311,INSUMOS_AUX!A:F,6,0),0)</f>
        <v>0</v>
      </c>
    </row>
    <row r="2312" spans="1:7">
      <c r="A2312" s="182"/>
      <c r="B2312" s="230"/>
      <c r="C2312" s="183"/>
      <c r="D2312" s="183"/>
      <c r="E2312" s="183"/>
      <c r="F2312" s="183"/>
      <c r="G2312" s="183"/>
    </row>
    <row r="2313" spans="1:7" ht="21">
      <c r="A2313" s="179" t="s">
        <v>869</v>
      </c>
      <c r="B2313" s="232" t="s">
        <v>652</v>
      </c>
      <c r="C2313" s="180" t="s">
        <v>46</v>
      </c>
      <c r="D2313" s="180" t="s">
        <v>23</v>
      </c>
      <c r="E2313" s="181">
        <v>1</v>
      </c>
      <c r="F2313" s="181">
        <f t="shared" ref="F2313:G2313" si="149">SUMPRODUCT($E2314:$E2323,F2314:F2323)</f>
        <v>99.25709599999999</v>
      </c>
      <c r="G2313" s="181">
        <f t="shared" si="149"/>
        <v>16.344803947700001</v>
      </c>
    </row>
    <row r="2314" spans="1:7" ht="31.5">
      <c r="A2314" s="177">
        <v>12769</v>
      </c>
      <c r="B2314" s="233" t="s">
        <v>1399</v>
      </c>
      <c r="C2314" s="176" t="s">
        <v>123</v>
      </c>
      <c r="D2314" s="176" t="s">
        <v>23</v>
      </c>
      <c r="E2314" s="177">
        <v>1</v>
      </c>
      <c r="F2314" s="107">
        <f>IF(C2314="MAT.",VLOOKUP(A2314,INSUMOS_AUX!A:F,6,0),0)</f>
        <v>93.19</v>
      </c>
      <c r="G2314" s="106">
        <f>IF(C2314="M.O.",VLOOKUP(A2314,INSUMOS_AUX!A:F,6,0),0)</f>
        <v>0</v>
      </c>
    </row>
    <row r="2315" spans="1:7">
      <c r="A2315" s="177">
        <v>246</v>
      </c>
      <c r="B2315" s="233" t="s">
        <v>185</v>
      </c>
      <c r="C2315" s="176" t="s">
        <v>124</v>
      </c>
      <c r="D2315" s="176" t="s">
        <v>134</v>
      </c>
      <c r="E2315" s="177">
        <v>0.43925837000000001</v>
      </c>
      <c r="F2315" s="107">
        <f>IF(C2315="MAT.",VLOOKUP(A2315,INSUMOS_AUX!A:F,6,0),0)</f>
        <v>0</v>
      </c>
      <c r="G2315" s="106">
        <f>IF(C2315="M.O.",VLOOKUP(A2315,INSUMOS_AUX!A:F,6,0),0)</f>
        <v>14.73</v>
      </c>
    </row>
    <row r="2316" spans="1:7">
      <c r="A2316" s="177">
        <v>2696</v>
      </c>
      <c r="B2316" s="233" t="s">
        <v>154</v>
      </c>
      <c r="C2316" s="176" t="s">
        <v>124</v>
      </c>
      <c r="D2316" s="176" t="s">
        <v>134</v>
      </c>
      <c r="E2316" s="177">
        <v>0.43925837000000001</v>
      </c>
      <c r="F2316" s="107">
        <f>IF(C2316="MAT.",VLOOKUP(A2316,INSUMOS_AUX!A:F,6,0),0)</f>
        <v>0</v>
      </c>
      <c r="G2316" s="106">
        <f>IF(C2316="M.O.",VLOOKUP(A2316,INSUMOS_AUX!A:F,6,0),0)</f>
        <v>22.48</v>
      </c>
    </row>
    <row r="2317" spans="1:7">
      <c r="A2317" s="177">
        <v>3148</v>
      </c>
      <c r="B2317" s="233" t="s">
        <v>1386</v>
      </c>
      <c r="C2317" s="176" t="s">
        <v>123</v>
      </c>
      <c r="D2317" s="176" t="s">
        <v>23</v>
      </c>
      <c r="E2317" s="177">
        <v>1.06E-2</v>
      </c>
      <c r="F2317" s="107">
        <f>IF(C2317="MAT.",VLOOKUP(A2317,INSUMOS_AUX!A:F,6,0),0)</f>
        <v>13.86</v>
      </c>
      <c r="G2317" s="106">
        <f>IF(C2317="M.O.",VLOOKUP(A2317,INSUMOS_AUX!A:F,6,0),0)</f>
        <v>0</v>
      </c>
    </row>
    <row r="2318" spans="1:7" ht="21">
      <c r="A2318" s="177">
        <v>37370</v>
      </c>
      <c r="B2318" s="233" t="s">
        <v>494</v>
      </c>
      <c r="C2318" s="176" t="s">
        <v>123</v>
      </c>
      <c r="D2318" s="176" t="s">
        <v>134</v>
      </c>
      <c r="E2318" s="177">
        <v>0.86299999999999999</v>
      </c>
      <c r="F2318" s="107">
        <f>IF(C2318="MAT.",VLOOKUP(A2318,INSUMOS_AUX!A:F,6,0),0)</f>
        <v>3.32</v>
      </c>
      <c r="G2318" s="106">
        <f>IF(C2318="M.O.",VLOOKUP(A2318,INSUMOS_AUX!A:F,6,0),0)</f>
        <v>0</v>
      </c>
    </row>
    <row r="2319" spans="1:7" ht="21">
      <c r="A2319" s="177">
        <v>37371</v>
      </c>
      <c r="B2319" s="233" t="s">
        <v>495</v>
      </c>
      <c r="C2319" s="176" t="s">
        <v>123</v>
      </c>
      <c r="D2319" s="176" t="s">
        <v>134</v>
      </c>
      <c r="E2319" s="177">
        <v>0.86299999999999999</v>
      </c>
      <c r="F2319" s="107">
        <f>IF(C2319="MAT.",VLOOKUP(A2319,INSUMOS_AUX!A:F,6,0),0)</f>
        <v>0.59</v>
      </c>
      <c r="G2319" s="106">
        <f>IF(C2319="M.O.",VLOOKUP(A2319,INSUMOS_AUX!A:F,6,0),0)</f>
        <v>0</v>
      </c>
    </row>
    <row r="2320" spans="1:7" ht="21">
      <c r="A2320" s="177">
        <v>37372</v>
      </c>
      <c r="B2320" s="233" t="s">
        <v>496</v>
      </c>
      <c r="C2320" s="176" t="s">
        <v>123</v>
      </c>
      <c r="D2320" s="176" t="s">
        <v>134</v>
      </c>
      <c r="E2320" s="177">
        <v>0.86299999999999999</v>
      </c>
      <c r="F2320" s="107">
        <f>IF(C2320="MAT.",VLOOKUP(A2320,INSUMOS_AUX!A:F,6,0),0)</f>
        <v>1.43</v>
      </c>
      <c r="G2320" s="106">
        <f>IF(C2320="M.O.",VLOOKUP(A2320,INSUMOS_AUX!A:F,6,0),0)</f>
        <v>0</v>
      </c>
    </row>
    <row r="2321" spans="1:7" ht="21">
      <c r="A2321" s="177">
        <v>37373</v>
      </c>
      <c r="B2321" s="233" t="s">
        <v>497</v>
      </c>
      <c r="C2321" s="176" t="s">
        <v>123</v>
      </c>
      <c r="D2321" s="176" t="s">
        <v>134</v>
      </c>
      <c r="E2321" s="177">
        <v>0.86299999999999999</v>
      </c>
      <c r="F2321" s="107">
        <f>IF(C2321="MAT.",VLOOKUP(A2321,INSUMOS_AUX!A:F,6,0),0)</f>
        <v>0.08</v>
      </c>
      <c r="G2321" s="106">
        <f>IF(C2321="M.O.",VLOOKUP(A2321,INSUMOS_AUX!A:F,6,0),0)</f>
        <v>0</v>
      </c>
    </row>
    <row r="2322" spans="1:7" ht="21">
      <c r="A2322" s="177">
        <v>43461</v>
      </c>
      <c r="B2322" s="233" t="s">
        <v>155</v>
      </c>
      <c r="C2322" s="176" t="s">
        <v>123</v>
      </c>
      <c r="D2322" s="176" t="s">
        <v>134</v>
      </c>
      <c r="E2322" s="177">
        <v>0.86299999999999999</v>
      </c>
      <c r="F2322" s="107">
        <f>IF(C2322="MAT.",VLOOKUP(A2322,INSUMOS_AUX!A:F,6,0),0)</f>
        <v>0.31</v>
      </c>
      <c r="G2322" s="106">
        <f>IF(C2322="M.O.",VLOOKUP(A2322,INSUMOS_AUX!A:F,6,0),0)</f>
        <v>0</v>
      </c>
    </row>
    <row r="2323" spans="1:7" ht="21">
      <c r="A2323" s="177">
        <v>43485</v>
      </c>
      <c r="B2323" s="233" t="s">
        <v>156</v>
      </c>
      <c r="C2323" s="176" t="s">
        <v>123</v>
      </c>
      <c r="D2323" s="176" t="s">
        <v>134</v>
      </c>
      <c r="E2323" s="177">
        <v>0.86299999999999999</v>
      </c>
      <c r="F2323" s="107">
        <f>IF(C2323="MAT.",VLOOKUP(A2323,INSUMOS_AUX!A:F,6,0),0)</f>
        <v>1.1299999999999999</v>
      </c>
      <c r="G2323" s="106">
        <f>IF(C2323="M.O.",VLOOKUP(A2323,INSUMOS_AUX!A:F,6,0),0)</f>
        <v>0</v>
      </c>
    </row>
    <row r="2324" spans="1:7">
      <c r="A2324" s="182"/>
      <c r="B2324" s="230"/>
      <c r="C2324" s="183"/>
      <c r="D2324" s="183"/>
      <c r="E2324" s="183"/>
      <c r="F2324" s="183"/>
      <c r="G2324" s="183"/>
    </row>
    <row r="2325" spans="1:7" ht="42">
      <c r="A2325" s="179" t="s">
        <v>870</v>
      </c>
      <c r="B2325" s="232" t="s">
        <v>653</v>
      </c>
      <c r="C2325" s="180" t="s">
        <v>46</v>
      </c>
      <c r="D2325" s="180" t="s">
        <v>23</v>
      </c>
      <c r="E2325" s="181">
        <v>1</v>
      </c>
      <c r="F2325" s="181">
        <f t="shared" ref="F2325:G2325" si="150">SUMPRODUCT($E2326:$E2344,F2326:F2344)</f>
        <v>112.09705699999999</v>
      </c>
      <c r="G2325" s="181">
        <f t="shared" si="150"/>
        <v>57.822348148700002</v>
      </c>
    </row>
    <row r="2326" spans="1:7">
      <c r="A2326" s="177">
        <v>122</v>
      </c>
      <c r="B2326" s="233" t="s">
        <v>286</v>
      </c>
      <c r="C2326" s="176" t="s">
        <v>123</v>
      </c>
      <c r="D2326" s="176" t="s">
        <v>23</v>
      </c>
      <c r="E2326" s="177">
        <v>7.2900000000000006E-2</v>
      </c>
      <c r="F2326" s="107">
        <f>IF(C2326="MAT.",VLOOKUP(A2326,INSUMOS_AUX!A:F,6,0),0)</f>
        <v>67.239999999999995</v>
      </c>
      <c r="G2326" s="106">
        <f>IF(C2326="M.O.",VLOOKUP(A2326,INSUMOS_AUX!A:F,6,0),0)</f>
        <v>0</v>
      </c>
    </row>
    <row r="2327" spans="1:7" ht="21">
      <c r="A2327" s="177">
        <v>20083</v>
      </c>
      <c r="B2327" s="233" t="s">
        <v>354</v>
      </c>
      <c r="C2327" s="176" t="s">
        <v>123</v>
      </c>
      <c r="D2327" s="176" t="s">
        <v>23</v>
      </c>
      <c r="E2327" s="177">
        <v>9.0999999999999998E-2</v>
      </c>
      <c r="F2327" s="107">
        <f>IF(C2327="MAT.",VLOOKUP(A2327,INSUMOS_AUX!A:F,6,0),0)</f>
        <v>76.19</v>
      </c>
      <c r="G2327" s="106">
        <f>IF(C2327="M.O.",VLOOKUP(A2327,INSUMOS_AUX!A:F,6,0),0)</f>
        <v>0</v>
      </c>
    </row>
    <row r="2328" spans="1:7">
      <c r="A2328" s="177">
        <v>246</v>
      </c>
      <c r="B2328" s="233" t="s">
        <v>185</v>
      </c>
      <c r="C2328" s="176" t="s">
        <v>124</v>
      </c>
      <c r="D2328" s="176" t="s">
        <v>134</v>
      </c>
      <c r="E2328" s="177">
        <v>1.5539464700000001</v>
      </c>
      <c r="F2328" s="107">
        <f>IF(C2328="MAT.",VLOOKUP(A2328,INSUMOS_AUX!A:F,6,0),0)</f>
        <v>0</v>
      </c>
      <c r="G2328" s="106">
        <f>IF(C2328="M.O.",VLOOKUP(A2328,INSUMOS_AUX!A:F,6,0),0)</f>
        <v>14.73</v>
      </c>
    </row>
    <row r="2329" spans="1:7">
      <c r="A2329" s="177">
        <v>2696</v>
      </c>
      <c r="B2329" s="233" t="s">
        <v>154</v>
      </c>
      <c r="C2329" s="176" t="s">
        <v>124</v>
      </c>
      <c r="D2329" s="176" t="s">
        <v>134</v>
      </c>
      <c r="E2329" s="177">
        <v>1.5539464700000001</v>
      </c>
      <c r="F2329" s="107">
        <f>IF(C2329="MAT.",VLOOKUP(A2329,INSUMOS_AUX!A:F,6,0),0)</f>
        <v>0</v>
      </c>
      <c r="G2329" s="106">
        <f>IF(C2329="M.O.",VLOOKUP(A2329,INSUMOS_AUX!A:F,6,0),0)</f>
        <v>22.48</v>
      </c>
    </row>
    <row r="2330" spans="1:7">
      <c r="A2330" s="177">
        <v>3148</v>
      </c>
      <c r="B2330" s="233" t="s">
        <v>1386</v>
      </c>
      <c r="C2330" s="176" t="s">
        <v>123</v>
      </c>
      <c r="D2330" s="176" t="s">
        <v>23</v>
      </c>
      <c r="E2330" s="177">
        <v>1.32E-2</v>
      </c>
      <c r="F2330" s="107">
        <f>IF(C2330="MAT.",VLOOKUP(A2330,INSUMOS_AUX!A:F,6,0),0)</f>
        <v>13.86</v>
      </c>
      <c r="G2330" s="106">
        <f>IF(C2330="M.O.",VLOOKUP(A2330,INSUMOS_AUX!A:F,6,0),0)</f>
        <v>0</v>
      </c>
    </row>
    <row r="2331" spans="1:7" ht="21">
      <c r="A2331" s="177">
        <v>3529</v>
      </c>
      <c r="B2331" s="233" t="s">
        <v>1069</v>
      </c>
      <c r="C2331" s="176" t="s">
        <v>123</v>
      </c>
      <c r="D2331" s="176" t="s">
        <v>23</v>
      </c>
      <c r="E2331" s="177">
        <v>2</v>
      </c>
      <c r="F2331" s="107">
        <f>IF(C2331="MAT.",VLOOKUP(A2331,INSUMOS_AUX!A:F,6,0),0)</f>
        <v>0.75</v>
      </c>
      <c r="G2331" s="106">
        <f>IF(C2331="M.O.",VLOOKUP(A2331,INSUMOS_AUX!A:F,6,0),0)</f>
        <v>0</v>
      </c>
    </row>
    <row r="2332" spans="1:7" ht="21">
      <c r="A2332" s="177">
        <v>3540</v>
      </c>
      <c r="B2332" s="233" t="s">
        <v>1400</v>
      </c>
      <c r="C2332" s="176" t="s">
        <v>123</v>
      </c>
      <c r="D2332" s="176" t="s">
        <v>23</v>
      </c>
      <c r="E2332" s="177">
        <v>2</v>
      </c>
      <c r="F2332" s="107">
        <f>IF(C2332="MAT.",VLOOKUP(A2332,INSUMOS_AUX!A:F,6,0),0)</f>
        <v>5.17</v>
      </c>
      <c r="G2332" s="106">
        <f>IF(C2332="M.O.",VLOOKUP(A2332,INSUMOS_AUX!A:F,6,0),0)</f>
        <v>0</v>
      </c>
    </row>
    <row r="2333" spans="1:7" ht="21">
      <c r="A2333" s="177">
        <v>37370</v>
      </c>
      <c r="B2333" s="233" t="s">
        <v>494</v>
      </c>
      <c r="C2333" s="176" t="s">
        <v>123</v>
      </c>
      <c r="D2333" s="176" t="s">
        <v>134</v>
      </c>
      <c r="E2333" s="177">
        <v>3.0529999999999999</v>
      </c>
      <c r="F2333" s="107">
        <f>IF(C2333="MAT.",VLOOKUP(A2333,INSUMOS_AUX!A:F,6,0),0)</f>
        <v>3.32</v>
      </c>
      <c r="G2333" s="106">
        <f>IF(C2333="M.O.",VLOOKUP(A2333,INSUMOS_AUX!A:F,6,0),0)</f>
        <v>0</v>
      </c>
    </row>
    <row r="2334" spans="1:7" ht="21">
      <c r="A2334" s="177">
        <v>37371</v>
      </c>
      <c r="B2334" s="233" t="s">
        <v>495</v>
      </c>
      <c r="C2334" s="176" t="s">
        <v>123</v>
      </c>
      <c r="D2334" s="176" t="s">
        <v>134</v>
      </c>
      <c r="E2334" s="177">
        <v>3.0529999999999999</v>
      </c>
      <c r="F2334" s="107">
        <f>IF(C2334="MAT.",VLOOKUP(A2334,INSUMOS_AUX!A:F,6,0),0)</f>
        <v>0.59</v>
      </c>
      <c r="G2334" s="106">
        <f>IF(C2334="M.O.",VLOOKUP(A2334,INSUMOS_AUX!A:F,6,0),0)</f>
        <v>0</v>
      </c>
    </row>
    <row r="2335" spans="1:7" ht="21">
      <c r="A2335" s="177">
        <v>37372</v>
      </c>
      <c r="B2335" s="233" t="s">
        <v>496</v>
      </c>
      <c r="C2335" s="176" t="s">
        <v>123</v>
      </c>
      <c r="D2335" s="176" t="s">
        <v>134</v>
      </c>
      <c r="E2335" s="177">
        <v>3.0529999999999999</v>
      </c>
      <c r="F2335" s="107">
        <f>IF(C2335="MAT.",VLOOKUP(A2335,INSUMOS_AUX!A:F,6,0),0)</f>
        <v>1.43</v>
      </c>
      <c r="G2335" s="106">
        <f>IF(C2335="M.O.",VLOOKUP(A2335,INSUMOS_AUX!A:F,6,0),0)</f>
        <v>0</v>
      </c>
    </row>
    <row r="2336" spans="1:7" ht="21">
      <c r="A2336" s="177">
        <v>37373</v>
      </c>
      <c r="B2336" s="233" t="s">
        <v>497</v>
      </c>
      <c r="C2336" s="176" t="s">
        <v>123</v>
      </c>
      <c r="D2336" s="176" t="s">
        <v>134</v>
      </c>
      <c r="E2336" s="177">
        <v>3.0529999999999999</v>
      </c>
      <c r="F2336" s="107">
        <f>IF(C2336="MAT.",VLOOKUP(A2336,INSUMOS_AUX!A:F,6,0),0)</f>
        <v>0.08</v>
      </c>
      <c r="G2336" s="106">
        <f>IF(C2336="M.O.",VLOOKUP(A2336,INSUMOS_AUX!A:F,6,0),0)</f>
        <v>0</v>
      </c>
    </row>
    <row r="2337" spans="1:7">
      <c r="A2337" s="177">
        <v>38383</v>
      </c>
      <c r="B2337" s="233" t="s">
        <v>537</v>
      </c>
      <c r="C2337" s="176" t="s">
        <v>123</v>
      </c>
      <c r="D2337" s="176" t="s">
        <v>23</v>
      </c>
      <c r="E2337" s="177">
        <v>0.1681</v>
      </c>
      <c r="F2337" s="107">
        <f>IF(C2337="MAT.",VLOOKUP(A2337,INSUMOS_AUX!A:F,6,0),0)</f>
        <v>2.17</v>
      </c>
      <c r="G2337" s="106">
        <f>IF(C2337="M.O.",VLOOKUP(A2337,INSUMOS_AUX!A:F,6,0),0)</f>
        <v>0</v>
      </c>
    </row>
    <row r="2338" spans="1:7" ht="21">
      <c r="A2338" s="177">
        <v>43461</v>
      </c>
      <c r="B2338" s="233" t="s">
        <v>155</v>
      </c>
      <c r="C2338" s="176" t="s">
        <v>123</v>
      </c>
      <c r="D2338" s="176" t="s">
        <v>134</v>
      </c>
      <c r="E2338" s="177">
        <v>3.0529999999999999</v>
      </c>
      <c r="F2338" s="107">
        <f>IF(C2338="MAT.",VLOOKUP(A2338,INSUMOS_AUX!A:F,6,0),0)</f>
        <v>0.31</v>
      </c>
      <c r="G2338" s="106">
        <f>IF(C2338="M.O.",VLOOKUP(A2338,INSUMOS_AUX!A:F,6,0),0)</f>
        <v>0</v>
      </c>
    </row>
    <row r="2339" spans="1:7" ht="21">
      <c r="A2339" s="177">
        <v>43485</v>
      </c>
      <c r="B2339" s="233" t="s">
        <v>156</v>
      </c>
      <c r="C2339" s="176" t="s">
        <v>123</v>
      </c>
      <c r="D2339" s="176" t="s">
        <v>134</v>
      </c>
      <c r="E2339" s="177">
        <v>3.0529999999999999</v>
      </c>
      <c r="F2339" s="107">
        <f>IF(C2339="MAT.",VLOOKUP(A2339,INSUMOS_AUX!A:F,6,0),0)</f>
        <v>1.1299999999999999</v>
      </c>
      <c r="G2339" s="106">
        <f>IF(C2339="M.O.",VLOOKUP(A2339,INSUMOS_AUX!A:F,6,0),0)</f>
        <v>0</v>
      </c>
    </row>
    <row r="2340" spans="1:7" ht="21">
      <c r="A2340" s="177">
        <v>6016</v>
      </c>
      <c r="B2340" s="233" t="s">
        <v>1401</v>
      </c>
      <c r="C2340" s="176" t="s">
        <v>123</v>
      </c>
      <c r="D2340" s="176" t="s">
        <v>23</v>
      </c>
      <c r="E2340" s="177">
        <v>1</v>
      </c>
      <c r="F2340" s="107">
        <f>IF(C2340="MAT.",VLOOKUP(A2340,INSUMOS_AUX!A:F,6,0),0)</f>
        <v>32.75</v>
      </c>
      <c r="G2340" s="106">
        <f>IF(C2340="M.O.",VLOOKUP(A2340,INSUMOS_AUX!A:F,6,0),0)</f>
        <v>0</v>
      </c>
    </row>
    <row r="2341" spans="1:7" ht="21">
      <c r="A2341" s="177">
        <v>65</v>
      </c>
      <c r="B2341" s="233" t="s">
        <v>1374</v>
      </c>
      <c r="C2341" s="176" t="s">
        <v>123</v>
      </c>
      <c r="D2341" s="176" t="s">
        <v>23</v>
      </c>
      <c r="E2341" s="177">
        <v>2</v>
      </c>
      <c r="F2341" s="107">
        <f>IF(C2341="MAT.",VLOOKUP(A2341,INSUMOS_AUX!A:F,6,0),0)</f>
        <v>0.92</v>
      </c>
      <c r="G2341" s="106">
        <f>IF(C2341="M.O.",VLOOKUP(A2341,INSUMOS_AUX!A:F,6,0),0)</f>
        <v>0</v>
      </c>
    </row>
    <row r="2342" spans="1:7" ht="21">
      <c r="A2342" s="177">
        <v>813</v>
      </c>
      <c r="B2342" s="233" t="s">
        <v>1402</v>
      </c>
      <c r="C2342" s="176" t="s">
        <v>123</v>
      </c>
      <c r="D2342" s="176" t="s">
        <v>23</v>
      </c>
      <c r="E2342" s="177">
        <v>1</v>
      </c>
      <c r="F2342" s="107">
        <f>IF(C2342="MAT.",VLOOKUP(A2342,INSUMOS_AUX!A:F,6,0),0)</f>
        <v>4.3899999999999997</v>
      </c>
      <c r="G2342" s="106">
        <f>IF(C2342="M.O.",VLOOKUP(A2342,INSUMOS_AUX!A:F,6,0),0)</f>
        <v>0</v>
      </c>
    </row>
    <row r="2343" spans="1:7">
      <c r="A2343" s="177">
        <v>9868</v>
      </c>
      <c r="B2343" s="233" t="s">
        <v>1375</v>
      </c>
      <c r="C2343" s="176" t="s">
        <v>123</v>
      </c>
      <c r="D2343" s="176" t="s">
        <v>65</v>
      </c>
      <c r="E2343" s="177">
        <v>2.9904999999999999</v>
      </c>
      <c r="F2343" s="107">
        <f>IF(C2343="MAT.",VLOOKUP(A2343,INSUMOS_AUX!A:F,6,0),0)</f>
        <v>4.3</v>
      </c>
      <c r="G2343" s="106">
        <f>IF(C2343="M.O.",VLOOKUP(A2343,INSUMOS_AUX!A:F,6,0),0)</f>
        <v>0</v>
      </c>
    </row>
    <row r="2344" spans="1:7">
      <c r="A2344" s="177">
        <v>9875</v>
      </c>
      <c r="B2344" s="233" t="s">
        <v>1403</v>
      </c>
      <c r="C2344" s="176" t="s">
        <v>123</v>
      </c>
      <c r="D2344" s="176" t="s">
        <v>65</v>
      </c>
      <c r="E2344" s="177">
        <v>0.94440000000000002</v>
      </c>
      <c r="F2344" s="107">
        <f>IF(C2344="MAT.",VLOOKUP(A2344,INSUMOS_AUX!A:F,6,0),0)</f>
        <v>15.98</v>
      </c>
      <c r="G2344" s="106">
        <f>IF(C2344="M.O.",VLOOKUP(A2344,INSUMOS_AUX!A:F,6,0),0)</f>
        <v>0</v>
      </c>
    </row>
    <row r="2345" spans="1:7">
      <c r="A2345" s="182"/>
      <c r="B2345" s="230"/>
      <c r="C2345" s="183"/>
      <c r="D2345" s="183"/>
      <c r="E2345" s="183"/>
      <c r="F2345" s="183"/>
      <c r="G2345" s="183"/>
    </row>
    <row r="2346" spans="1:7" ht="21">
      <c r="A2346" s="179" t="s">
        <v>871</v>
      </c>
      <c r="B2346" s="232" t="s">
        <v>409</v>
      </c>
      <c r="C2346" s="180" t="s">
        <v>46</v>
      </c>
      <c r="D2346" s="180" t="s">
        <v>23</v>
      </c>
      <c r="E2346" s="181">
        <v>4</v>
      </c>
      <c r="F2346" s="181">
        <f t="shared" ref="F2346:G2346" si="151">SUMPRODUCT($E2347:$E2356,F2347:F2356)</f>
        <v>213.321776</v>
      </c>
      <c r="G2346" s="181">
        <f t="shared" si="151"/>
        <v>30.394138325920004</v>
      </c>
    </row>
    <row r="2347" spans="1:7" ht="21">
      <c r="A2347" s="177">
        <v>11781</v>
      </c>
      <c r="B2347" s="233" t="s">
        <v>1404</v>
      </c>
      <c r="C2347" s="176" t="s">
        <v>123</v>
      </c>
      <c r="D2347" s="176" t="s">
        <v>23</v>
      </c>
      <c r="E2347" s="177">
        <v>1</v>
      </c>
      <c r="F2347" s="107">
        <f>IF(C2347="MAT.",VLOOKUP(A2347,INSUMOS_AUX!A:F,6,0),0)</f>
        <v>202.08</v>
      </c>
      <c r="G2347" s="106">
        <f>IF(C2347="M.O.",VLOOKUP(A2347,INSUMOS_AUX!A:F,6,0),0)</f>
        <v>0</v>
      </c>
    </row>
    <row r="2348" spans="1:7">
      <c r="A2348" s="177">
        <v>246</v>
      </c>
      <c r="B2348" s="233" t="s">
        <v>185</v>
      </c>
      <c r="C2348" s="176" t="s">
        <v>124</v>
      </c>
      <c r="D2348" s="176" t="s">
        <v>134</v>
      </c>
      <c r="E2348" s="177">
        <v>0.816827152</v>
      </c>
      <c r="F2348" s="107">
        <f>IF(C2348="MAT.",VLOOKUP(A2348,INSUMOS_AUX!A:F,6,0),0)</f>
        <v>0</v>
      </c>
      <c r="G2348" s="106">
        <f>IF(C2348="M.O.",VLOOKUP(A2348,INSUMOS_AUX!A:F,6,0),0)</f>
        <v>14.73</v>
      </c>
    </row>
    <row r="2349" spans="1:7">
      <c r="A2349" s="177">
        <v>2696</v>
      </c>
      <c r="B2349" s="233" t="s">
        <v>154</v>
      </c>
      <c r="C2349" s="176" t="s">
        <v>124</v>
      </c>
      <c r="D2349" s="176" t="s">
        <v>134</v>
      </c>
      <c r="E2349" s="177">
        <v>0.816827152</v>
      </c>
      <c r="F2349" s="107">
        <f>IF(C2349="MAT.",VLOOKUP(A2349,INSUMOS_AUX!A:F,6,0),0)</f>
        <v>0</v>
      </c>
      <c r="G2349" s="106">
        <f>IF(C2349="M.O.",VLOOKUP(A2349,INSUMOS_AUX!A:F,6,0),0)</f>
        <v>22.48</v>
      </c>
    </row>
    <row r="2350" spans="1:7">
      <c r="A2350" s="177">
        <v>3148</v>
      </c>
      <c r="B2350" s="233" t="s">
        <v>1386</v>
      </c>
      <c r="C2350" s="176" t="s">
        <v>123</v>
      </c>
      <c r="D2350" s="176" t="s">
        <v>23</v>
      </c>
      <c r="E2350" s="177">
        <v>1.6799999999999999E-2</v>
      </c>
      <c r="F2350" s="107">
        <f>IF(C2350="MAT.",VLOOKUP(A2350,INSUMOS_AUX!A:F,6,0),0)</f>
        <v>13.86</v>
      </c>
      <c r="G2350" s="106">
        <f>IF(C2350="M.O.",VLOOKUP(A2350,INSUMOS_AUX!A:F,6,0),0)</f>
        <v>0</v>
      </c>
    </row>
    <row r="2351" spans="1:7" ht="21">
      <c r="A2351" s="177">
        <v>37370</v>
      </c>
      <c r="B2351" s="233" t="s">
        <v>494</v>
      </c>
      <c r="C2351" s="176" t="s">
        <v>123</v>
      </c>
      <c r="D2351" s="176" t="s">
        <v>134</v>
      </c>
      <c r="E2351" s="177">
        <v>1.6048</v>
      </c>
      <c r="F2351" s="107">
        <f>IF(C2351="MAT.",VLOOKUP(A2351,INSUMOS_AUX!A:F,6,0),0)</f>
        <v>3.32</v>
      </c>
      <c r="G2351" s="106">
        <f>IF(C2351="M.O.",VLOOKUP(A2351,INSUMOS_AUX!A:F,6,0),0)</f>
        <v>0</v>
      </c>
    </row>
    <row r="2352" spans="1:7" ht="21">
      <c r="A2352" s="177">
        <v>37371</v>
      </c>
      <c r="B2352" s="233" t="s">
        <v>495</v>
      </c>
      <c r="C2352" s="176" t="s">
        <v>123</v>
      </c>
      <c r="D2352" s="176" t="s">
        <v>134</v>
      </c>
      <c r="E2352" s="177">
        <v>1.6048</v>
      </c>
      <c r="F2352" s="107">
        <f>IF(C2352="MAT.",VLOOKUP(A2352,INSUMOS_AUX!A:F,6,0),0)</f>
        <v>0.59</v>
      </c>
      <c r="G2352" s="106">
        <f>IF(C2352="M.O.",VLOOKUP(A2352,INSUMOS_AUX!A:F,6,0),0)</f>
        <v>0</v>
      </c>
    </row>
    <row r="2353" spans="1:7" ht="21">
      <c r="A2353" s="177">
        <v>37372</v>
      </c>
      <c r="B2353" s="233" t="s">
        <v>496</v>
      </c>
      <c r="C2353" s="176" t="s">
        <v>123</v>
      </c>
      <c r="D2353" s="176" t="s">
        <v>134</v>
      </c>
      <c r="E2353" s="177">
        <v>1.6048</v>
      </c>
      <c r="F2353" s="107">
        <f>IF(C2353="MAT.",VLOOKUP(A2353,INSUMOS_AUX!A:F,6,0),0)</f>
        <v>1.43</v>
      </c>
      <c r="G2353" s="106">
        <f>IF(C2353="M.O.",VLOOKUP(A2353,INSUMOS_AUX!A:F,6,0),0)</f>
        <v>0</v>
      </c>
    </row>
    <row r="2354" spans="1:7" ht="21">
      <c r="A2354" s="177">
        <v>37373</v>
      </c>
      <c r="B2354" s="233" t="s">
        <v>497</v>
      </c>
      <c r="C2354" s="176" t="s">
        <v>123</v>
      </c>
      <c r="D2354" s="176" t="s">
        <v>134</v>
      </c>
      <c r="E2354" s="177">
        <v>1.6048</v>
      </c>
      <c r="F2354" s="107">
        <f>IF(C2354="MAT.",VLOOKUP(A2354,INSUMOS_AUX!A:F,6,0),0)</f>
        <v>0.08</v>
      </c>
      <c r="G2354" s="106">
        <f>IF(C2354="M.O.",VLOOKUP(A2354,INSUMOS_AUX!A:F,6,0),0)</f>
        <v>0</v>
      </c>
    </row>
    <row r="2355" spans="1:7" ht="21">
      <c r="A2355" s="177">
        <v>43461</v>
      </c>
      <c r="B2355" s="233" t="s">
        <v>155</v>
      </c>
      <c r="C2355" s="176" t="s">
        <v>123</v>
      </c>
      <c r="D2355" s="176" t="s">
        <v>134</v>
      </c>
      <c r="E2355" s="177">
        <v>1.6048</v>
      </c>
      <c r="F2355" s="107">
        <f>IF(C2355="MAT.",VLOOKUP(A2355,INSUMOS_AUX!A:F,6,0),0)</f>
        <v>0.31</v>
      </c>
      <c r="G2355" s="106">
        <f>IF(C2355="M.O.",VLOOKUP(A2355,INSUMOS_AUX!A:F,6,0),0)</f>
        <v>0</v>
      </c>
    </row>
    <row r="2356" spans="1:7" ht="21">
      <c r="A2356" s="177">
        <v>43485</v>
      </c>
      <c r="B2356" s="233" t="s">
        <v>156</v>
      </c>
      <c r="C2356" s="176" t="s">
        <v>123</v>
      </c>
      <c r="D2356" s="176" t="s">
        <v>134</v>
      </c>
      <c r="E2356" s="177">
        <v>1.6048</v>
      </c>
      <c r="F2356" s="107">
        <f>IF(C2356="MAT.",VLOOKUP(A2356,INSUMOS_AUX!A:F,6,0),0)</f>
        <v>1.1299999999999999</v>
      </c>
      <c r="G2356" s="106">
        <f>IF(C2356="M.O.",VLOOKUP(A2356,INSUMOS_AUX!A:F,6,0),0)</f>
        <v>0</v>
      </c>
    </row>
    <row r="2357" spans="1:7">
      <c r="A2357" s="182"/>
      <c r="B2357" s="230"/>
      <c r="C2357" s="183"/>
      <c r="D2357" s="183"/>
      <c r="E2357" s="183"/>
      <c r="F2357" s="183"/>
      <c r="G2357" s="183"/>
    </row>
    <row r="2358" spans="1:7" ht="21">
      <c r="A2358" s="179" t="s">
        <v>872</v>
      </c>
      <c r="B2358" s="232" t="s">
        <v>873</v>
      </c>
      <c r="C2358" s="180" t="s">
        <v>46</v>
      </c>
      <c r="D2358" s="180" t="s">
        <v>23</v>
      </c>
      <c r="E2358" s="181">
        <v>1</v>
      </c>
      <c r="F2358" s="181">
        <f t="shared" ref="F2358:G2358" si="152">SUMPRODUCT($E2359:$E2370,F2359:F2370)</f>
        <v>11.789904999999999</v>
      </c>
      <c r="G2358" s="181">
        <f t="shared" si="152"/>
        <v>3.0113833460999997</v>
      </c>
    </row>
    <row r="2359" spans="1:7" ht="21">
      <c r="A2359" s="177">
        <v>11719</v>
      </c>
      <c r="B2359" s="233" t="s">
        <v>1405</v>
      </c>
      <c r="C2359" s="176" t="s">
        <v>123</v>
      </c>
      <c r="D2359" s="176" t="s">
        <v>23</v>
      </c>
      <c r="E2359" s="177">
        <v>1</v>
      </c>
      <c r="F2359" s="107">
        <f>IF(C2359="MAT.",VLOOKUP(A2359,INSUMOS_AUX!A:F,6,0),0)</f>
        <v>9.08</v>
      </c>
      <c r="G2359" s="106">
        <f>IF(C2359="M.O.",VLOOKUP(A2359,INSUMOS_AUX!A:F,6,0),0)</f>
        <v>0</v>
      </c>
    </row>
    <row r="2360" spans="1:7">
      <c r="A2360" s="177">
        <v>20080</v>
      </c>
      <c r="B2360" s="233" t="s">
        <v>1390</v>
      </c>
      <c r="C2360" s="176" t="s">
        <v>123</v>
      </c>
      <c r="D2360" s="176" t="s">
        <v>23</v>
      </c>
      <c r="E2360" s="177">
        <v>0.04</v>
      </c>
      <c r="F2360" s="107">
        <f>IF(C2360="MAT.",VLOOKUP(A2360,INSUMOS_AUX!A:F,6,0),0)</f>
        <v>21.95</v>
      </c>
      <c r="G2360" s="106">
        <f>IF(C2360="M.O.",VLOOKUP(A2360,INSUMOS_AUX!A:F,6,0),0)</f>
        <v>0</v>
      </c>
    </row>
    <row r="2361" spans="1:7" ht="21">
      <c r="A2361" s="177">
        <v>20083</v>
      </c>
      <c r="B2361" s="233" t="s">
        <v>354</v>
      </c>
      <c r="C2361" s="176" t="s">
        <v>123</v>
      </c>
      <c r="D2361" s="176" t="s">
        <v>23</v>
      </c>
      <c r="E2361" s="177">
        <v>9.4999999999999998E-3</v>
      </c>
      <c r="F2361" s="107">
        <f>IF(C2361="MAT.",VLOOKUP(A2361,INSUMOS_AUX!A:F,6,0),0)</f>
        <v>76.19</v>
      </c>
      <c r="G2361" s="106">
        <f>IF(C2361="M.O.",VLOOKUP(A2361,INSUMOS_AUX!A:F,6,0),0)</f>
        <v>0</v>
      </c>
    </row>
    <row r="2362" spans="1:7">
      <c r="A2362" s="177">
        <v>246</v>
      </c>
      <c r="B2362" s="233" t="s">
        <v>185</v>
      </c>
      <c r="C2362" s="176" t="s">
        <v>124</v>
      </c>
      <c r="D2362" s="176" t="s">
        <v>134</v>
      </c>
      <c r="E2362" s="177">
        <v>8.0929409999999993E-2</v>
      </c>
      <c r="F2362" s="107">
        <f>IF(C2362="MAT.",VLOOKUP(A2362,INSUMOS_AUX!A:F,6,0),0)</f>
        <v>0</v>
      </c>
      <c r="G2362" s="106">
        <f>IF(C2362="M.O.",VLOOKUP(A2362,INSUMOS_AUX!A:F,6,0),0)</f>
        <v>14.73</v>
      </c>
    </row>
    <row r="2363" spans="1:7">
      <c r="A2363" s="177">
        <v>2696</v>
      </c>
      <c r="B2363" s="233" t="s">
        <v>154</v>
      </c>
      <c r="C2363" s="176" t="s">
        <v>124</v>
      </c>
      <c r="D2363" s="176" t="s">
        <v>134</v>
      </c>
      <c r="E2363" s="177">
        <v>8.0929409999999993E-2</v>
      </c>
      <c r="F2363" s="107">
        <f>IF(C2363="MAT.",VLOOKUP(A2363,INSUMOS_AUX!A:F,6,0),0)</f>
        <v>0</v>
      </c>
      <c r="G2363" s="106">
        <f>IF(C2363="M.O.",VLOOKUP(A2363,INSUMOS_AUX!A:F,6,0),0)</f>
        <v>22.48</v>
      </c>
    </row>
    <row r="2364" spans="1:7" ht="21">
      <c r="A2364" s="177">
        <v>37370</v>
      </c>
      <c r="B2364" s="233" t="s">
        <v>494</v>
      </c>
      <c r="C2364" s="176" t="s">
        <v>123</v>
      </c>
      <c r="D2364" s="176" t="s">
        <v>134</v>
      </c>
      <c r="E2364" s="177">
        <v>0.159</v>
      </c>
      <c r="F2364" s="107">
        <f>IF(C2364="MAT.",VLOOKUP(A2364,INSUMOS_AUX!A:F,6,0),0)</f>
        <v>3.32</v>
      </c>
      <c r="G2364" s="106">
        <f>IF(C2364="M.O.",VLOOKUP(A2364,INSUMOS_AUX!A:F,6,0),0)</f>
        <v>0</v>
      </c>
    </row>
    <row r="2365" spans="1:7" ht="21">
      <c r="A2365" s="177">
        <v>37371</v>
      </c>
      <c r="B2365" s="233" t="s">
        <v>495</v>
      </c>
      <c r="C2365" s="176" t="s">
        <v>123</v>
      </c>
      <c r="D2365" s="176" t="s">
        <v>134</v>
      </c>
      <c r="E2365" s="177">
        <v>0.159</v>
      </c>
      <c r="F2365" s="107">
        <f>IF(C2365="MAT.",VLOOKUP(A2365,INSUMOS_AUX!A:F,6,0),0)</f>
        <v>0.59</v>
      </c>
      <c r="G2365" s="106">
        <f>IF(C2365="M.O.",VLOOKUP(A2365,INSUMOS_AUX!A:F,6,0),0)</f>
        <v>0</v>
      </c>
    </row>
    <row r="2366" spans="1:7" ht="21">
      <c r="A2366" s="177">
        <v>37372</v>
      </c>
      <c r="B2366" s="233" t="s">
        <v>496</v>
      </c>
      <c r="C2366" s="176" t="s">
        <v>123</v>
      </c>
      <c r="D2366" s="176" t="s">
        <v>134</v>
      </c>
      <c r="E2366" s="177">
        <v>0.159</v>
      </c>
      <c r="F2366" s="107">
        <f>IF(C2366="MAT.",VLOOKUP(A2366,INSUMOS_AUX!A:F,6,0),0)</f>
        <v>1.43</v>
      </c>
      <c r="G2366" s="106">
        <f>IF(C2366="M.O.",VLOOKUP(A2366,INSUMOS_AUX!A:F,6,0),0)</f>
        <v>0</v>
      </c>
    </row>
    <row r="2367" spans="1:7" ht="21">
      <c r="A2367" s="177">
        <v>37373</v>
      </c>
      <c r="B2367" s="233" t="s">
        <v>497</v>
      </c>
      <c r="C2367" s="176" t="s">
        <v>123</v>
      </c>
      <c r="D2367" s="176" t="s">
        <v>134</v>
      </c>
      <c r="E2367" s="177">
        <v>0.159</v>
      </c>
      <c r="F2367" s="107">
        <f>IF(C2367="MAT.",VLOOKUP(A2367,INSUMOS_AUX!A:F,6,0),0)</f>
        <v>0.08</v>
      </c>
      <c r="G2367" s="106">
        <f>IF(C2367="M.O.",VLOOKUP(A2367,INSUMOS_AUX!A:F,6,0),0)</f>
        <v>0</v>
      </c>
    </row>
    <row r="2368" spans="1:7">
      <c r="A2368" s="177">
        <v>38383</v>
      </c>
      <c r="B2368" s="233" t="s">
        <v>537</v>
      </c>
      <c r="C2368" s="176" t="s">
        <v>123</v>
      </c>
      <c r="D2368" s="176" t="s">
        <v>23</v>
      </c>
      <c r="E2368" s="177">
        <v>8.0000000000000002E-3</v>
      </c>
      <c r="F2368" s="107">
        <f>IF(C2368="MAT.",VLOOKUP(A2368,INSUMOS_AUX!A:F,6,0),0)</f>
        <v>2.17</v>
      </c>
      <c r="G2368" s="106">
        <f>IF(C2368="M.O.",VLOOKUP(A2368,INSUMOS_AUX!A:F,6,0),0)</f>
        <v>0</v>
      </c>
    </row>
    <row r="2369" spans="1:7" ht="21">
      <c r="A2369" s="177">
        <v>43461</v>
      </c>
      <c r="B2369" s="233" t="s">
        <v>155</v>
      </c>
      <c r="C2369" s="176" t="s">
        <v>123</v>
      </c>
      <c r="D2369" s="176" t="s">
        <v>134</v>
      </c>
      <c r="E2369" s="177">
        <v>0.159</v>
      </c>
      <c r="F2369" s="107">
        <f>IF(C2369="MAT.",VLOOKUP(A2369,INSUMOS_AUX!A:F,6,0),0)</f>
        <v>0.31</v>
      </c>
      <c r="G2369" s="106">
        <f>IF(C2369="M.O.",VLOOKUP(A2369,INSUMOS_AUX!A:F,6,0),0)</f>
        <v>0</v>
      </c>
    </row>
    <row r="2370" spans="1:7" ht="21">
      <c r="A2370" s="177">
        <v>43485</v>
      </c>
      <c r="B2370" s="233" t="s">
        <v>156</v>
      </c>
      <c r="C2370" s="176" t="s">
        <v>123</v>
      </c>
      <c r="D2370" s="176" t="s">
        <v>134</v>
      </c>
      <c r="E2370" s="177">
        <v>0.159</v>
      </c>
      <c r="F2370" s="107">
        <f>IF(C2370="MAT.",VLOOKUP(A2370,INSUMOS_AUX!A:F,6,0),0)</f>
        <v>1.1299999999999999</v>
      </c>
      <c r="G2370" s="106">
        <f>IF(C2370="M.O.",VLOOKUP(A2370,INSUMOS_AUX!A:F,6,0),0)</f>
        <v>0</v>
      </c>
    </row>
    <row r="2371" spans="1:7">
      <c r="A2371" s="182"/>
      <c r="B2371" s="230"/>
      <c r="C2371" s="183"/>
      <c r="D2371" s="183"/>
      <c r="E2371" s="183"/>
      <c r="F2371" s="183"/>
      <c r="G2371" s="183"/>
    </row>
    <row r="2372" spans="1:7" ht="31.5">
      <c r="A2372" s="179" t="s">
        <v>874</v>
      </c>
      <c r="B2372" s="232" t="s">
        <v>633</v>
      </c>
      <c r="C2372" s="180" t="s">
        <v>46</v>
      </c>
      <c r="D2372" s="180" t="s">
        <v>23</v>
      </c>
      <c r="E2372" s="181">
        <v>4</v>
      </c>
      <c r="F2372" s="181">
        <f t="shared" ref="F2372:G2372" si="153">SUMPRODUCT($E2373:$E2384,F2373:F2384)</f>
        <v>7.195074</v>
      </c>
      <c r="G2372" s="181">
        <f t="shared" si="153"/>
        <v>2.9204736601799999</v>
      </c>
    </row>
    <row r="2373" spans="1:7">
      <c r="A2373" s="177">
        <v>122</v>
      </c>
      <c r="B2373" s="233" t="s">
        <v>286</v>
      </c>
      <c r="C2373" s="176" t="s">
        <v>123</v>
      </c>
      <c r="D2373" s="176" t="s">
        <v>23</v>
      </c>
      <c r="E2373" s="177">
        <v>1.41E-2</v>
      </c>
      <c r="F2373" s="107">
        <f>IF(C2373="MAT.",VLOOKUP(A2373,INSUMOS_AUX!A:F,6,0),0)</f>
        <v>67.239999999999995</v>
      </c>
      <c r="G2373" s="106">
        <f>IF(C2373="M.O.",VLOOKUP(A2373,INSUMOS_AUX!A:F,6,0),0)</f>
        <v>0</v>
      </c>
    </row>
    <row r="2374" spans="1:7" ht="21">
      <c r="A2374" s="177">
        <v>20083</v>
      </c>
      <c r="B2374" s="233" t="s">
        <v>354</v>
      </c>
      <c r="C2374" s="176" t="s">
        <v>123</v>
      </c>
      <c r="D2374" s="176" t="s">
        <v>23</v>
      </c>
      <c r="E2374" s="177">
        <v>1.7999999999999999E-2</v>
      </c>
      <c r="F2374" s="107">
        <f>IF(C2374="MAT.",VLOOKUP(A2374,INSUMOS_AUX!A:F,6,0),0)</f>
        <v>76.19</v>
      </c>
      <c r="G2374" s="106">
        <f>IF(C2374="M.O.",VLOOKUP(A2374,INSUMOS_AUX!A:F,6,0),0)</f>
        <v>0</v>
      </c>
    </row>
    <row r="2375" spans="1:7">
      <c r="A2375" s="177">
        <v>246</v>
      </c>
      <c r="B2375" s="233" t="s">
        <v>185</v>
      </c>
      <c r="C2375" s="176" t="s">
        <v>124</v>
      </c>
      <c r="D2375" s="176" t="s">
        <v>134</v>
      </c>
      <c r="E2375" s="177">
        <v>7.8486258000000003E-2</v>
      </c>
      <c r="F2375" s="107">
        <f>IF(C2375="MAT.",VLOOKUP(A2375,INSUMOS_AUX!A:F,6,0),0)</f>
        <v>0</v>
      </c>
      <c r="G2375" s="106">
        <f>IF(C2375="M.O.",VLOOKUP(A2375,INSUMOS_AUX!A:F,6,0),0)</f>
        <v>14.73</v>
      </c>
    </row>
    <row r="2376" spans="1:7">
      <c r="A2376" s="177">
        <v>2696</v>
      </c>
      <c r="B2376" s="233" t="s">
        <v>154</v>
      </c>
      <c r="C2376" s="176" t="s">
        <v>124</v>
      </c>
      <c r="D2376" s="176" t="s">
        <v>134</v>
      </c>
      <c r="E2376" s="177">
        <v>7.8486258000000003E-2</v>
      </c>
      <c r="F2376" s="107">
        <f>IF(C2376="MAT.",VLOOKUP(A2376,INSUMOS_AUX!A:F,6,0),0)</f>
        <v>0</v>
      </c>
      <c r="G2376" s="106">
        <f>IF(C2376="M.O.",VLOOKUP(A2376,INSUMOS_AUX!A:F,6,0),0)</f>
        <v>22.48</v>
      </c>
    </row>
    <row r="2377" spans="1:7" ht="21">
      <c r="A2377" s="177">
        <v>37370</v>
      </c>
      <c r="B2377" s="233" t="s">
        <v>494</v>
      </c>
      <c r="C2377" s="176" t="s">
        <v>123</v>
      </c>
      <c r="D2377" s="176" t="s">
        <v>134</v>
      </c>
      <c r="E2377" s="177">
        <v>0.1542</v>
      </c>
      <c r="F2377" s="107">
        <f>IF(C2377="MAT.",VLOOKUP(A2377,INSUMOS_AUX!A:F,6,0),0)</f>
        <v>3.32</v>
      </c>
      <c r="G2377" s="106">
        <f>IF(C2377="M.O.",VLOOKUP(A2377,INSUMOS_AUX!A:F,6,0),0)</f>
        <v>0</v>
      </c>
    </row>
    <row r="2378" spans="1:7" ht="21">
      <c r="A2378" s="177">
        <v>37371</v>
      </c>
      <c r="B2378" s="233" t="s">
        <v>495</v>
      </c>
      <c r="C2378" s="176" t="s">
        <v>123</v>
      </c>
      <c r="D2378" s="176" t="s">
        <v>134</v>
      </c>
      <c r="E2378" s="177">
        <v>0.1542</v>
      </c>
      <c r="F2378" s="107">
        <f>IF(C2378="MAT.",VLOOKUP(A2378,INSUMOS_AUX!A:F,6,0),0)</f>
        <v>0.59</v>
      </c>
      <c r="G2378" s="106">
        <f>IF(C2378="M.O.",VLOOKUP(A2378,INSUMOS_AUX!A:F,6,0),0)</f>
        <v>0</v>
      </c>
    </row>
    <row r="2379" spans="1:7" ht="21">
      <c r="A2379" s="177">
        <v>37372</v>
      </c>
      <c r="B2379" s="233" t="s">
        <v>496</v>
      </c>
      <c r="C2379" s="176" t="s">
        <v>123</v>
      </c>
      <c r="D2379" s="176" t="s">
        <v>134</v>
      </c>
      <c r="E2379" s="177">
        <v>0.1542</v>
      </c>
      <c r="F2379" s="107">
        <f>IF(C2379="MAT.",VLOOKUP(A2379,INSUMOS_AUX!A:F,6,0),0)</f>
        <v>1.43</v>
      </c>
      <c r="G2379" s="106">
        <f>IF(C2379="M.O.",VLOOKUP(A2379,INSUMOS_AUX!A:F,6,0),0)</f>
        <v>0</v>
      </c>
    </row>
    <row r="2380" spans="1:7" ht="21">
      <c r="A2380" s="177">
        <v>37373</v>
      </c>
      <c r="B2380" s="233" t="s">
        <v>497</v>
      </c>
      <c r="C2380" s="176" t="s">
        <v>123</v>
      </c>
      <c r="D2380" s="176" t="s">
        <v>134</v>
      </c>
      <c r="E2380" s="177">
        <v>0.1542</v>
      </c>
      <c r="F2380" s="107">
        <f>IF(C2380="MAT.",VLOOKUP(A2380,INSUMOS_AUX!A:F,6,0),0)</f>
        <v>0.08</v>
      </c>
      <c r="G2380" s="106">
        <f>IF(C2380="M.O.",VLOOKUP(A2380,INSUMOS_AUX!A:F,6,0),0)</f>
        <v>0</v>
      </c>
    </row>
    <row r="2381" spans="1:7">
      <c r="A2381" s="177">
        <v>38383</v>
      </c>
      <c r="B2381" s="233" t="s">
        <v>537</v>
      </c>
      <c r="C2381" s="176" t="s">
        <v>123</v>
      </c>
      <c r="D2381" s="176" t="s">
        <v>23</v>
      </c>
      <c r="E2381" s="177">
        <v>1.7399999999999999E-2</v>
      </c>
      <c r="F2381" s="107">
        <f>IF(C2381="MAT.",VLOOKUP(A2381,INSUMOS_AUX!A:F,6,0),0)</f>
        <v>2.17</v>
      </c>
      <c r="G2381" s="106">
        <f>IF(C2381="M.O.",VLOOKUP(A2381,INSUMOS_AUX!A:F,6,0),0)</f>
        <v>0</v>
      </c>
    </row>
    <row r="2382" spans="1:7" ht="21">
      <c r="A2382" s="177">
        <v>43461</v>
      </c>
      <c r="B2382" s="233" t="s">
        <v>155</v>
      </c>
      <c r="C2382" s="176" t="s">
        <v>123</v>
      </c>
      <c r="D2382" s="176" t="s">
        <v>134</v>
      </c>
      <c r="E2382" s="177">
        <v>0.1542</v>
      </c>
      <c r="F2382" s="107">
        <f>IF(C2382="MAT.",VLOOKUP(A2382,INSUMOS_AUX!A:F,6,0),0)</f>
        <v>0.31</v>
      </c>
      <c r="G2382" s="106">
        <f>IF(C2382="M.O.",VLOOKUP(A2382,INSUMOS_AUX!A:F,6,0),0)</f>
        <v>0</v>
      </c>
    </row>
    <row r="2383" spans="1:7" ht="21">
      <c r="A2383" s="177">
        <v>43485</v>
      </c>
      <c r="B2383" s="233" t="s">
        <v>156</v>
      </c>
      <c r="C2383" s="176" t="s">
        <v>123</v>
      </c>
      <c r="D2383" s="176" t="s">
        <v>134</v>
      </c>
      <c r="E2383" s="177">
        <v>0.1542</v>
      </c>
      <c r="F2383" s="107">
        <f>IF(C2383="MAT.",VLOOKUP(A2383,INSUMOS_AUX!A:F,6,0),0)</f>
        <v>1.1299999999999999</v>
      </c>
      <c r="G2383" s="106">
        <f>IF(C2383="M.O.",VLOOKUP(A2383,INSUMOS_AUX!A:F,6,0),0)</f>
        <v>0</v>
      </c>
    </row>
    <row r="2384" spans="1:7" ht="21">
      <c r="A2384" s="177">
        <v>819</v>
      </c>
      <c r="B2384" s="233" t="s">
        <v>1406</v>
      </c>
      <c r="C2384" s="176" t="s">
        <v>123</v>
      </c>
      <c r="D2384" s="176" t="s">
        <v>23</v>
      </c>
      <c r="E2384" s="177">
        <v>1</v>
      </c>
      <c r="F2384" s="107">
        <f>IF(C2384="MAT.",VLOOKUP(A2384,INSUMOS_AUX!A:F,6,0),0)</f>
        <v>3.78</v>
      </c>
      <c r="G2384" s="106">
        <f>IF(C2384="M.O.",VLOOKUP(A2384,INSUMOS_AUX!A:F,6,0),0)</f>
        <v>0</v>
      </c>
    </row>
    <row r="2385" spans="1:7">
      <c r="A2385" s="182"/>
      <c r="B2385" s="230"/>
      <c r="C2385" s="183"/>
      <c r="D2385" s="183"/>
      <c r="E2385" s="183"/>
      <c r="F2385" s="183"/>
      <c r="G2385" s="183"/>
    </row>
    <row r="2386" spans="1:7" ht="31.5">
      <c r="A2386" s="179" t="s">
        <v>875</v>
      </c>
      <c r="B2386" s="232" t="s">
        <v>634</v>
      </c>
      <c r="C2386" s="180" t="s">
        <v>46</v>
      </c>
      <c r="D2386" s="180" t="s">
        <v>23</v>
      </c>
      <c r="E2386" s="181">
        <v>2</v>
      </c>
      <c r="F2386" s="181">
        <f t="shared" ref="F2386:G2386" si="154">SUMPRODUCT($E2387:$E2398,F2387:F2398)</f>
        <v>6.0675109999999997</v>
      </c>
      <c r="G2386" s="181">
        <f t="shared" si="154"/>
        <v>2.20455988356</v>
      </c>
    </row>
    <row r="2387" spans="1:7">
      <c r="A2387" s="177">
        <v>122</v>
      </c>
      <c r="B2387" s="233" t="s">
        <v>286</v>
      </c>
      <c r="C2387" s="176" t="s">
        <v>123</v>
      </c>
      <c r="D2387" s="176" t="s">
        <v>23</v>
      </c>
      <c r="E2387" s="177">
        <v>9.4000000000000004E-3</v>
      </c>
      <c r="F2387" s="107">
        <f>IF(C2387="MAT.",VLOOKUP(A2387,INSUMOS_AUX!A:F,6,0),0)</f>
        <v>67.239999999999995</v>
      </c>
      <c r="G2387" s="106">
        <f>IF(C2387="M.O.",VLOOKUP(A2387,INSUMOS_AUX!A:F,6,0),0)</f>
        <v>0</v>
      </c>
    </row>
    <row r="2388" spans="1:7" ht="21">
      <c r="A2388" s="177">
        <v>20083</v>
      </c>
      <c r="B2388" s="233" t="s">
        <v>354</v>
      </c>
      <c r="C2388" s="176" t="s">
        <v>123</v>
      </c>
      <c r="D2388" s="176" t="s">
        <v>23</v>
      </c>
      <c r="E2388" s="177">
        <v>1.0999999999999999E-2</v>
      </c>
      <c r="F2388" s="107">
        <f>IF(C2388="MAT.",VLOOKUP(A2388,INSUMOS_AUX!A:F,6,0),0)</f>
        <v>76.19</v>
      </c>
      <c r="G2388" s="106">
        <f>IF(C2388="M.O.",VLOOKUP(A2388,INSUMOS_AUX!A:F,6,0),0)</f>
        <v>0</v>
      </c>
    </row>
    <row r="2389" spans="1:7">
      <c r="A2389" s="177">
        <v>246</v>
      </c>
      <c r="B2389" s="233" t="s">
        <v>185</v>
      </c>
      <c r="C2389" s="176" t="s">
        <v>124</v>
      </c>
      <c r="D2389" s="176" t="s">
        <v>134</v>
      </c>
      <c r="E2389" s="177">
        <v>5.9246436E-2</v>
      </c>
      <c r="F2389" s="107">
        <f>IF(C2389="MAT.",VLOOKUP(A2389,INSUMOS_AUX!A:F,6,0),0)</f>
        <v>0</v>
      </c>
      <c r="G2389" s="106">
        <f>IF(C2389="M.O.",VLOOKUP(A2389,INSUMOS_AUX!A:F,6,0),0)</f>
        <v>14.73</v>
      </c>
    </row>
    <row r="2390" spans="1:7">
      <c r="A2390" s="177">
        <v>2696</v>
      </c>
      <c r="B2390" s="233" t="s">
        <v>154</v>
      </c>
      <c r="C2390" s="176" t="s">
        <v>124</v>
      </c>
      <c r="D2390" s="176" t="s">
        <v>134</v>
      </c>
      <c r="E2390" s="177">
        <v>5.9246436E-2</v>
      </c>
      <c r="F2390" s="107">
        <f>IF(C2390="MAT.",VLOOKUP(A2390,INSUMOS_AUX!A:F,6,0),0)</f>
        <v>0</v>
      </c>
      <c r="G2390" s="106">
        <f>IF(C2390="M.O.",VLOOKUP(A2390,INSUMOS_AUX!A:F,6,0),0)</f>
        <v>22.48</v>
      </c>
    </row>
    <row r="2391" spans="1:7" ht="21">
      <c r="A2391" s="177">
        <v>37370</v>
      </c>
      <c r="B2391" s="233" t="s">
        <v>494</v>
      </c>
      <c r="C2391" s="176" t="s">
        <v>123</v>
      </c>
      <c r="D2391" s="176" t="s">
        <v>134</v>
      </c>
      <c r="E2391" s="177">
        <v>0.1164</v>
      </c>
      <c r="F2391" s="107">
        <f>IF(C2391="MAT.",VLOOKUP(A2391,INSUMOS_AUX!A:F,6,0),0)</f>
        <v>3.32</v>
      </c>
      <c r="G2391" s="106">
        <f>IF(C2391="M.O.",VLOOKUP(A2391,INSUMOS_AUX!A:F,6,0),0)</f>
        <v>0</v>
      </c>
    </row>
    <row r="2392" spans="1:7" ht="21">
      <c r="A2392" s="177">
        <v>37371</v>
      </c>
      <c r="B2392" s="233" t="s">
        <v>495</v>
      </c>
      <c r="C2392" s="176" t="s">
        <v>123</v>
      </c>
      <c r="D2392" s="176" t="s">
        <v>134</v>
      </c>
      <c r="E2392" s="177">
        <v>0.1164</v>
      </c>
      <c r="F2392" s="107">
        <f>IF(C2392="MAT.",VLOOKUP(A2392,INSUMOS_AUX!A:F,6,0),0)</f>
        <v>0.59</v>
      </c>
      <c r="G2392" s="106">
        <f>IF(C2392="M.O.",VLOOKUP(A2392,INSUMOS_AUX!A:F,6,0),0)</f>
        <v>0</v>
      </c>
    </row>
    <row r="2393" spans="1:7" ht="21">
      <c r="A2393" s="177">
        <v>37372</v>
      </c>
      <c r="B2393" s="233" t="s">
        <v>496</v>
      </c>
      <c r="C2393" s="176" t="s">
        <v>123</v>
      </c>
      <c r="D2393" s="176" t="s">
        <v>134</v>
      </c>
      <c r="E2393" s="177">
        <v>0.1164</v>
      </c>
      <c r="F2393" s="107">
        <f>IF(C2393="MAT.",VLOOKUP(A2393,INSUMOS_AUX!A:F,6,0),0)</f>
        <v>1.43</v>
      </c>
      <c r="G2393" s="106">
        <f>IF(C2393="M.O.",VLOOKUP(A2393,INSUMOS_AUX!A:F,6,0),0)</f>
        <v>0</v>
      </c>
    </row>
    <row r="2394" spans="1:7" ht="21">
      <c r="A2394" s="177">
        <v>37373</v>
      </c>
      <c r="B2394" s="233" t="s">
        <v>497</v>
      </c>
      <c r="C2394" s="176" t="s">
        <v>123</v>
      </c>
      <c r="D2394" s="176" t="s">
        <v>134</v>
      </c>
      <c r="E2394" s="177">
        <v>0.1164</v>
      </c>
      <c r="F2394" s="107">
        <f>IF(C2394="MAT.",VLOOKUP(A2394,INSUMOS_AUX!A:F,6,0),0)</f>
        <v>0.08</v>
      </c>
      <c r="G2394" s="106">
        <f>IF(C2394="M.O.",VLOOKUP(A2394,INSUMOS_AUX!A:F,6,0),0)</f>
        <v>0</v>
      </c>
    </row>
    <row r="2395" spans="1:7">
      <c r="A2395" s="177">
        <v>38383</v>
      </c>
      <c r="B2395" s="233" t="s">
        <v>537</v>
      </c>
      <c r="C2395" s="176" t="s">
        <v>123</v>
      </c>
      <c r="D2395" s="176" t="s">
        <v>23</v>
      </c>
      <c r="E2395" s="177">
        <v>1.3299999999999999E-2</v>
      </c>
      <c r="F2395" s="107">
        <f>IF(C2395="MAT.",VLOOKUP(A2395,INSUMOS_AUX!A:F,6,0),0)</f>
        <v>2.17</v>
      </c>
      <c r="G2395" s="106">
        <f>IF(C2395="M.O.",VLOOKUP(A2395,INSUMOS_AUX!A:F,6,0),0)</f>
        <v>0</v>
      </c>
    </row>
    <row r="2396" spans="1:7" ht="21">
      <c r="A2396" s="177">
        <v>43461</v>
      </c>
      <c r="B2396" s="233" t="s">
        <v>155</v>
      </c>
      <c r="C2396" s="176" t="s">
        <v>123</v>
      </c>
      <c r="D2396" s="176" t="s">
        <v>134</v>
      </c>
      <c r="E2396" s="177">
        <v>0.1164</v>
      </c>
      <c r="F2396" s="107">
        <f>IF(C2396="MAT.",VLOOKUP(A2396,INSUMOS_AUX!A:F,6,0),0)</f>
        <v>0.31</v>
      </c>
      <c r="G2396" s="106">
        <f>IF(C2396="M.O.",VLOOKUP(A2396,INSUMOS_AUX!A:F,6,0),0)</f>
        <v>0</v>
      </c>
    </row>
    <row r="2397" spans="1:7" ht="21">
      <c r="A2397" s="177">
        <v>43485</v>
      </c>
      <c r="B2397" s="233" t="s">
        <v>156</v>
      </c>
      <c r="C2397" s="176" t="s">
        <v>123</v>
      </c>
      <c r="D2397" s="176" t="s">
        <v>134</v>
      </c>
      <c r="E2397" s="177">
        <v>0.1164</v>
      </c>
      <c r="F2397" s="107">
        <f>IF(C2397="MAT.",VLOOKUP(A2397,INSUMOS_AUX!A:F,6,0),0)</f>
        <v>1.1299999999999999</v>
      </c>
      <c r="G2397" s="106">
        <f>IF(C2397="M.O.",VLOOKUP(A2397,INSUMOS_AUX!A:F,6,0),0)</f>
        <v>0</v>
      </c>
    </row>
    <row r="2398" spans="1:7" ht="21">
      <c r="A2398" s="177">
        <v>834</v>
      </c>
      <c r="B2398" s="233" t="s">
        <v>1407</v>
      </c>
      <c r="C2398" s="176" t="s">
        <v>123</v>
      </c>
      <c r="D2398" s="176" t="s">
        <v>23</v>
      </c>
      <c r="E2398" s="177">
        <v>1</v>
      </c>
      <c r="F2398" s="107">
        <f>IF(C2398="MAT.",VLOOKUP(A2398,INSUMOS_AUX!A:F,6,0),0)</f>
        <v>3.77</v>
      </c>
      <c r="G2398" s="106">
        <f>IF(C2398="M.O.",VLOOKUP(A2398,INSUMOS_AUX!A:F,6,0),0)</f>
        <v>0</v>
      </c>
    </row>
    <row r="2399" spans="1:7">
      <c r="A2399" s="182"/>
      <c r="B2399" s="230"/>
      <c r="C2399" s="183"/>
      <c r="D2399" s="183"/>
      <c r="E2399" s="183"/>
      <c r="F2399" s="183"/>
      <c r="G2399" s="183"/>
    </row>
    <row r="2400" spans="1:7" ht="31.5">
      <c r="A2400" s="179" t="s">
        <v>876</v>
      </c>
      <c r="B2400" s="232" t="s">
        <v>635</v>
      </c>
      <c r="C2400" s="180" t="s">
        <v>46</v>
      </c>
      <c r="D2400" s="180" t="s">
        <v>23</v>
      </c>
      <c r="E2400" s="181">
        <v>6</v>
      </c>
      <c r="F2400" s="181">
        <f t="shared" ref="F2400:G2400" si="155">SUMPRODUCT($E2401:$E2412,F2401:F2412)</f>
        <v>7.2627629999999996</v>
      </c>
      <c r="G2400" s="181">
        <f t="shared" si="155"/>
        <v>2.4962284592200001</v>
      </c>
    </row>
    <row r="2401" spans="1:7">
      <c r="A2401" s="177">
        <v>122</v>
      </c>
      <c r="B2401" s="233" t="s">
        <v>286</v>
      </c>
      <c r="C2401" s="176" t="s">
        <v>123</v>
      </c>
      <c r="D2401" s="176" t="s">
        <v>23</v>
      </c>
      <c r="E2401" s="177">
        <v>1.18E-2</v>
      </c>
      <c r="F2401" s="107">
        <f>IF(C2401="MAT.",VLOOKUP(A2401,INSUMOS_AUX!A:F,6,0),0)</f>
        <v>67.239999999999995</v>
      </c>
      <c r="G2401" s="106">
        <f>IF(C2401="M.O.",VLOOKUP(A2401,INSUMOS_AUX!A:F,6,0),0)</f>
        <v>0</v>
      </c>
    </row>
    <row r="2402" spans="1:7" ht="21">
      <c r="A2402" s="177">
        <v>20083</v>
      </c>
      <c r="B2402" s="233" t="s">
        <v>354</v>
      </c>
      <c r="C2402" s="176" t="s">
        <v>123</v>
      </c>
      <c r="D2402" s="176" t="s">
        <v>23</v>
      </c>
      <c r="E2402" s="177">
        <v>1.4999999999999999E-2</v>
      </c>
      <c r="F2402" s="107">
        <f>IF(C2402="MAT.",VLOOKUP(A2402,INSUMOS_AUX!A:F,6,0),0)</f>
        <v>76.19</v>
      </c>
      <c r="G2402" s="106">
        <f>IF(C2402="M.O.",VLOOKUP(A2402,INSUMOS_AUX!A:F,6,0),0)</f>
        <v>0</v>
      </c>
    </row>
    <row r="2403" spans="1:7">
      <c r="A2403" s="177">
        <v>246</v>
      </c>
      <c r="B2403" s="233" t="s">
        <v>185</v>
      </c>
      <c r="C2403" s="176" t="s">
        <v>124</v>
      </c>
      <c r="D2403" s="176" t="s">
        <v>134</v>
      </c>
      <c r="E2403" s="177">
        <v>6.7084881999999998E-2</v>
      </c>
      <c r="F2403" s="107">
        <f>IF(C2403="MAT.",VLOOKUP(A2403,INSUMOS_AUX!A:F,6,0),0)</f>
        <v>0</v>
      </c>
      <c r="G2403" s="106">
        <f>IF(C2403="M.O.",VLOOKUP(A2403,INSUMOS_AUX!A:F,6,0),0)</f>
        <v>14.73</v>
      </c>
    </row>
    <row r="2404" spans="1:7">
      <c r="A2404" s="177">
        <v>2696</v>
      </c>
      <c r="B2404" s="233" t="s">
        <v>154</v>
      </c>
      <c r="C2404" s="176" t="s">
        <v>124</v>
      </c>
      <c r="D2404" s="176" t="s">
        <v>134</v>
      </c>
      <c r="E2404" s="177">
        <v>6.7084881999999998E-2</v>
      </c>
      <c r="F2404" s="107">
        <f>IF(C2404="MAT.",VLOOKUP(A2404,INSUMOS_AUX!A:F,6,0),0)</f>
        <v>0</v>
      </c>
      <c r="G2404" s="106">
        <f>IF(C2404="M.O.",VLOOKUP(A2404,INSUMOS_AUX!A:F,6,0),0)</f>
        <v>22.48</v>
      </c>
    </row>
    <row r="2405" spans="1:7" ht="21">
      <c r="A2405" s="177">
        <v>37370</v>
      </c>
      <c r="B2405" s="233" t="s">
        <v>494</v>
      </c>
      <c r="C2405" s="176" t="s">
        <v>123</v>
      </c>
      <c r="D2405" s="176" t="s">
        <v>134</v>
      </c>
      <c r="E2405" s="177">
        <v>0.1318</v>
      </c>
      <c r="F2405" s="107">
        <f>IF(C2405="MAT.",VLOOKUP(A2405,INSUMOS_AUX!A:F,6,0),0)</f>
        <v>3.32</v>
      </c>
      <c r="G2405" s="106">
        <f>IF(C2405="M.O.",VLOOKUP(A2405,INSUMOS_AUX!A:F,6,0),0)</f>
        <v>0</v>
      </c>
    </row>
    <row r="2406" spans="1:7" ht="21">
      <c r="A2406" s="177">
        <v>37371</v>
      </c>
      <c r="B2406" s="233" t="s">
        <v>495</v>
      </c>
      <c r="C2406" s="176" t="s">
        <v>123</v>
      </c>
      <c r="D2406" s="176" t="s">
        <v>134</v>
      </c>
      <c r="E2406" s="177">
        <v>0.1318</v>
      </c>
      <c r="F2406" s="107">
        <f>IF(C2406="MAT.",VLOOKUP(A2406,INSUMOS_AUX!A:F,6,0),0)</f>
        <v>0.59</v>
      </c>
      <c r="G2406" s="106">
        <f>IF(C2406="M.O.",VLOOKUP(A2406,INSUMOS_AUX!A:F,6,0),0)</f>
        <v>0</v>
      </c>
    </row>
    <row r="2407" spans="1:7" ht="21">
      <c r="A2407" s="177">
        <v>37372</v>
      </c>
      <c r="B2407" s="233" t="s">
        <v>496</v>
      </c>
      <c r="C2407" s="176" t="s">
        <v>123</v>
      </c>
      <c r="D2407" s="176" t="s">
        <v>134</v>
      </c>
      <c r="E2407" s="177">
        <v>0.1318</v>
      </c>
      <c r="F2407" s="107">
        <f>IF(C2407="MAT.",VLOOKUP(A2407,INSUMOS_AUX!A:F,6,0),0)</f>
        <v>1.43</v>
      </c>
      <c r="G2407" s="106">
        <f>IF(C2407="M.O.",VLOOKUP(A2407,INSUMOS_AUX!A:F,6,0),0)</f>
        <v>0</v>
      </c>
    </row>
    <row r="2408" spans="1:7" ht="21">
      <c r="A2408" s="177">
        <v>37373</v>
      </c>
      <c r="B2408" s="233" t="s">
        <v>497</v>
      </c>
      <c r="C2408" s="176" t="s">
        <v>123</v>
      </c>
      <c r="D2408" s="176" t="s">
        <v>134</v>
      </c>
      <c r="E2408" s="177">
        <v>0.1318</v>
      </c>
      <c r="F2408" s="107">
        <f>IF(C2408="MAT.",VLOOKUP(A2408,INSUMOS_AUX!A:F,6,0),0)</f>
        <v>0.08</v>
      </c>
      <c r="G2408" s="106">
        <f>IF(C2408="M.O.",VLOOKUP(A2408,INSUMOS_AUX!A:F,6,0),0)</f>
        <v>0</v>
      </c>
    </row>
    <row r="2409" spans="1:7">
      <c r="A2409" s="177">
        <v>38383</v>
      </c>
      <c r="B2409" s="233" t="s">
        <v>537</v>
      </c>
      <c r="C2409" s="176" t="s">
        <v>123</v>
      </c>
      <c r="D2409" s="176" t="s">
        <v>23</v>
      </c>
      <c r="E2409" s="177">
        <v>1.49E-2</v>
      </c>
      <c r="F2409" s="107">
        <f>IF(C2409="MAT.",VLOOKUP(A2409,INSUMOS_AUX!A:F,6,0),0)</f>
        <v>2.17</v>
      </c>
      <c r="G2409" s="106">
        <f>IF(C2409="M.O.",VLOOKUP(A2409,INSUMOS_AUX!A:F,6,0),0)</f>
        <v>0</v>
      </c>
    </row>
    <row r="2410" spans="1:7" ht="21">
      <c r="A2410" s="177">
        <v>43461</v>
      </c>
      <c r="B2410" s="233" t="s">
        <v>155</v>
      </c>
      <c r="C2410" s="176" t="s">
        <v>123</v>
      </c>
      <c r="D2410" s="176" t="s">
        <v>134</v>
      </c>
      <c r="E2410" s="177">
        <v>0.1318</v>
      </c>
      <c r="F2410" s="107">
        <f>IF(C2410="MAT.",VLOOKUP(A2410,INSUMOS_AUX!A:F,6,0),0)</f>
        <v>0.31</v>
      </c>
      <c r="G2410" s="106">
        <f>IF(C2410="M.O.",VLOOKUP(A2410,INSUMOS_AUX!A:F,6,0),0)</f>
        <v>0</v>
      </c>
    </row>
    <row r="2411" spans="1:7" ht="21">
      <c r="A2411" s="177">
        <v>43485</v>
      </c>
      <c r="B2411" s="233" t="s">
        <v>156</v>
      </c>
      <c r="C2411" s="176" t="s">
        <v>123</v>
      </c>
      <c r="D2411" s="176" t="s">
        <v>134</v>
      </c>
      <c r="E2411" s="177">
        <v>0.1318</v>
      </c>
      <c r="F2411" s="107">
        <f>IF(C2411="MAT.",VLOOKUP(A2411,INSUMOS_AUX!A:F,6,0),0)</f>
        <v>1.1299999999999999</v>
      </c>
      <c r="G2411" s="106">
        <f>IF(C2411="M.O.",VLOOKUP(A2411,INSUMOS_AUX!A:F,6,0),0)</f>
        <v>0</v>
      </c>
    </row>
    <row r="2412" spans="1:7" ht="21">
      <c r="A2412" s="177">
        <v>813</v>
      </c>
      <c r="B2412" s="233" t="s">
        <v>1402</v>
      </c>
      <c r="C2412" s="176" t="s">
        <v>123</v>
      </c>
      <c r="D2412" s="176" t="s">
        <v>23</v>
      </c>
      <c r="E2412" s="177">
        <v>1</v>
      </c>
      <c r="F2412" s="107">
        <f>IF(C2412="MAT.",VLOOKUP(A2412,INSUMOS_AUX!A:F,6,0),0)</f>
        <v>4.3899999999999997</v>
      </c>
      <c r="G2412" s="106">
        <f>IF(C2412="M.O.",VLOOKUP(A2412,INSUMOS_AUX!A:F,6,0),0)</f>
        <v>0</v>
      </c>
    </row>
    <row r="2413" spans="1:7">
      <c r="A2413" s="182"/>
      <c r="B2413" s="230"/>
      <c r="C2413" s="183"/>
      <c r="D2413" s="183"/>
      <c r="E2413" s="183"/>
      <c r="F2413" s="183"/>
      <c r="G2413" s="183"/>
    </row>
    <row r="2414" spans="1:7" ht="31.5">
      <c r="A2414" s="179" t="s">
        <v>877</v>
      </c>
      <c r="B2414" s="232" t="s">
        <v>636</v>
      </c>
      <c r="C2414" s="180" t="s">
        <v>46</v>
      </c>
      <c r="D2414" s="180" t="s">
        <v>23</v>
      </c>
      <c r="E2414" s="181">
        <v>3</v>
      </c>
      <c r="F2414" s="181">
        <f t="shared" ref="F2414:G2414" si="156">SUMPRODUCT($E2415:$E2426,F2415:F2426)</f>
        <v>25.178908999999997</v>
      </c>
      <c r="G2414" s="181">
        <f t="shared" si="156"/>
        <v>3.9204802053000005</v>
      </c>
    </row>
    <row r="2415" spans="1:7">
      <c r="A2415" s="177">
        <v>122</v>
      </c>
      <c r="B2415" s="233" t="s">
        <v>286</v>
      </c>
      <c r="C2415" s="176" t="s">
        <v>123</v>
      </c>
      <c r="D2415" s="176" t="s">
        <v>23</v>
      </c>
      <c r="E2415" s="177">
        <v>2.12E-2</v>
      </c>
      <c r="F2415" s="107">
        <f>IF(C2415="MAT.",VLOOKUP(A2415,INSUMOS_AUX!A:F,6,0),0)</f>
        <v>67.239999999999995</v>
      </c>
      <c r="G2415" s="106">
        <f>IF(C2415="M.O.",VLOOKUP(A2415,INSUMOS_AUX!A:F,6,0),0)</f>
        <v>0</v>
      </c>
    </row>
    <row r="2416" spans="1:7" ht="21">
      <c r="A2416" s="177">
        <v>20083</v>
      </c>
      <c r="B2416" s="233" t="s">
        <v>354</v>
      </c>
      <c r="C2416" s="176" t="s">
        <v>123</v>
      </c>
      <c r="D2416" s="176" t="s">
        <v>23</v>
      </c>
      <c r="E2416" s="177">
        <v>3.5999999999999997E-2</v>
      </c>
      <c r="F2416" s="107">
        <f>IF(C2416="MAT.",VLOOKUP(A2416,INSUMOS_AUX!A:F,6,0),0)</f>
        <v>76.19</v>
      </c>
      <c r="G2416" s="106">
        <f>IF(C2416="M.O.",VLOOKUP(A2416,INSUMOS_AUX!A:F,6,0),0)</f>
        <v>0</v>
      </c>
    </row>
    <row r="2417" spans="1:7">
      <c r="A2417" s="177">
        <v>246</v>
      </c>
      <c r="B2417" s="233" t="s">
        <v>185</v>
      </c>
      <c r="C2417" s="176" t="s">
        <v>124</v>
      </c>
      <c r="D2417" s="176" t="s">
        <v>134</v>
      </c>
      <c r="E2417" s="177">
        <v>0.10536093000000001</v>
      </c>
      <c r="F2417" s="107">
        <f>IF(C2417="MAT.",VLOOKUP(A2417,INSUMOS_AUX!A:F,6,0),0)</f>
        <v>0</v>
      </c>
      <c r="G2417" s="106">
        <f>IF(C2417="M.O.",VLOOKUP(A2417,INSUMOS_AUX!A:F,6,0),0)</f>
        <v>14.73</v>
      </c>
    </row>
    <row r="2418" spans="1:7">
      <c r="A2418" s="177">
        <v>2696</v>
      </c>
      <c r="B2418" s="233" t="s">
        <v>154</v>
      </c>
      <c r="C2418" s="176" t="s">
        <v>124</v>
      </c>
      <c r="D2418" s="176" t="s">
        <v>134</v>
      </c>
      <c r="E2418" s="177">
        <v>0.10536093000000001</v>
      </c>
      <c r="F2418" s="107">
        <f>IF(C2418="MAT.",VLOOKUP(A2418,INSUMOS_AUX!A:F,6,0),0)</f>
        <v>0</v>
      </c>
      <c r="G2418" s="106">
        <f>IF(C2418="M.O.",VLOOKUP(A2418,INSUMOS_AUX!A:F,6,0),0)</f>
        <v>22.48</v>
      </c>
    </row>
    <row r="2419" spans="1:7" ht="21">
      <c r="A2419" s="177">
        <v>37370</v>
      </c>
      <c r="B2419" s="233" t="s">
        <v>494</v>
      </c>
      <c r="C2419" s="176" t="s">
        <v>123</v>
      </c>
      <c r="D2419" s="176" t="s">
        <v>134</v>
      </c>
      <c r="E2419" s="177">
        <v>0.20699999999999999</v>
      </c>
      <c r="F2419" s="107">
        <f>IF(C2419="MAT.",VLOOKUP(A2419,INSUMOS_AUX!A:F,6,0),0)</f>
        <v>3.32</v>
      </c>
      <c r="G2419" s="106">
        <f>IF(C2419="M.O.",VLOOKUP(A2419,INSUMOS_AUX!A:F,6,0),0)</f>
        <v>0</v>
      </c>
    </row>
    <row r="2420" spans="1:7" ht="21">
      <c r="A2420" s="177">
        <v>37371</v>
      </c>
      <c r="B2420" s="233" t="s">
        <v>495</v>
      </c>
      <c r="C2420" s="176" t="s">
        <v>123</v>
      </c>
      <c r="D2420" s="176" t="s">
        <v>134</v>
      </c>
      <c r="E2420" s="177">
        <v>0.20699999999999999</v>
      </c>
      <c r="F2420" s="107">
        <f>IF(C2420="MAT.",VLOOKUP(A2420,INSUMOS_AUX!A:F,6,0),0)</f>
        <v>0.59</v>
      </c>
      <c r="G2420" s="106">
        <f>IF(C2420="M.O.",VLOOKUP(A2420,INSUMOS_AUX!A:F,6,0),0)</f>
        <v>0</v>
      </c>
    </row>
    <row r="2421" spans="1:7" ht="21">
      <c r="A2421" s="177">
        <v>37372</v>
      </c>
      <c r="B2421" s="233" t="s">
        <v>496</v>
      </c>
      <c r="C2421" s="176" t="s">
        <v>123</v>
      </c>
      <c r="D2421" s="176" t="s">
        <v>134</v>
      </c>
      <c r="E2421" s="177">
        <v>0.20699999999999999</v>
      </c>
      <c r="F2421" s="107">
        <f>IF(C2421="MAT.",VLOOKUP(A2421,INSUMOS_AUX!A:F,6,0),0)</f>
        <v>1.43</v>
      </c>
      <c r="G2421" s="106">
        <f>IF(C2421="M.O.",VLOOKUP(A2421,INSUMOS_AUX!A:F,6,0),0)</f>
        <v>0</v>
      </c>
    </row>
    <row r="2422" spans="1:7" ht="21">
      <c r="A2422" s="177">
        <v>37373</v>
      </c>
      <c r="B2422" s="233" t="s">
        <v>497</v>
      </c>
      <c r="C2422" s="176" t="s">
        <v>123</v>
      </c>
      <c r="D2422" s="176" t="s">
        <v>134</v>
      </c>
      <c r="E2422" s="177">
        <v>0.20699999999999999</v>
      </c>
      <c r="F2422" s="107">
        <f>IF(C2422="MAT.",VLOOKUP(A2422,INSUMOS_AUX!A:F,6,0),0)</f>
        <v>0.08</v>
      </c>
      <c r="G2422" s="106">
        <f>IF(C2422="M.O.",VLOOKUP(A2422,INSUMOS_AUX!A:F,6,0),0)</f>
        <v>0</v>
      </c>
    </row>
    <row r="2423" spans="1:7">
      <c r="A2423" s="177">
        <v>38383</v>
      </c>
      <c r="B2423" s="233" t="s">
        <v>537</v>
      </c>
      <c r="C2423" s="176" t="s">
        <v>123</v>
      </c>
      <c r="D2423" s="176" t="s">
        <v>23</v>
      </c>
      <c r="E2423" s="177">
        <v>2.3300000000000001E-2</v>
      </c>
      <c r="F2423" s="107">
        <f>IF(C2423="MAT.",VLOOKUP(A2423,INSUMOS_AUX!A:F,6,0),0)</f>
        <v>2.17</v>
      </c>
      <c r="G2423" s="106">
        <f>IF(C2423="M.O.",VLOOKUP(A2423,INSUMOS_AUX!A:F,6,0),0)</f>
        <v>0</v>
      </c>
    </row>
    <row r="2424" spans="1:7" ht="21">
      <c r="A2424" s="177">
        <v>43461</v>
      </c>
      <c r="B2424" s="233" t="s">
        <v>155</v>
      </c>
      <c r="C2424" s="176" t="s">
        <v>123</v>
      </c>
      <c r="D2424" s="176" t="s">
        <v>134</v>
      </c>
      <c r="E2424" s="177">
        <v>0.20699999999999999</v>
      </c>
      <c r="F2424" s="107">
        <f>IF(C2424="MAT.",VLOOKUP(A2424,INSUMOS_AUX!A:F,6,0),0)</f>
        <v>0.31</v>
      </c>
      <c r="G2424" s="106">
        <f>IF(C2424="M.O.",VLOOKUP(A2424,INSUMOS_AUX!A:F,6,0),0)</f>
        <v>0</v>
      </c>
    </row>
    <row r="2425" spans="1:7" ht="21">
      <c r="A2425" s="177">
        <v>43485</v>
      </c>
      <c r="B2425" s="233" t="s">
        <v>156</v>
      </c>
      <c r="C2425" s="176" t="s">
        <v>123</v>
      </c>
      <c r="D2425" s="176" t="s">
        <v>134</v>
      </c>
      <c r="E2425" s="177">
        <v>0.20699999999999999</v>
      </c>
      <c r="F2425" s="107">
        <f>IF(C2425="MAT.",VLOOKUP(A2425,INSUMOS_AUX!A:F,6,0),0)</f>
        <v>1.1299999999999999</v>
      </c>
      <c r="G2425" s="106">
        <f>IF(C2425="M.O.",VLOOKUP(A2425,INSUMOS_AUX!A:F,6,0),0)</f>
        <v>0</v>
      </c>
    </row>
    <row r="2426" spans="1:7" ht="21">
      <c r="A2426" s="177">
        <v>821</v>
      </c>
      <c r="B2426" s="233" t="s">
        <v>1408</v>
      </c>
      <c r="C2426" s="176" t="s">
        <v>123</v>
      </c>
      <c r="D2426" s="176" t="s">
        <v>23</v>
      </c>
      <c r="E2426" s="177">
        <v>1</v>
      </c>
      <c r="F2426" s="107">
        <f>IF(C2426="MAT.",VLOOKUP(A2426,INSUMOS_AUX!A:F,6,0),0)</f>
        <v>19.54</v>
      </c>
      <c r="G2426" s="106">
        <f>IF(C2426="M.O.",VLOOKUP(A2426,INSUMOS_AUX!A:F,6,0),0)</f>
        <v>0</v>
      </c>
    </row>
    <row r="2427" spans="1:7">
      <c r="A2427" s="182"/>
      <c r="B2427" s="230"/>
      <c r="C2427" s="183"/>
      <c r="D2427" s="183"/>
      <c r="E2427" s="183"/>
      <c r="F2427" s="183"/>
      <c r="G2427" s="183"/>
    </row>
    <row r="2428" spans="1:7" ht="31.5">
      <c r="A2428" s="179" t="s">
        <v>878</v>
      </c>
      <c r="B2428" s="232" t="s">
        <v>597</v>
      </c>
      <c r="C2428" s="180" t="s">
        <v>46</v>
      </c>
      <c r="D2428" s="180" t="s">
        <v>65</v>
      </c>
      <c r="E2428" s="181">
        <v>7.94</v>
      </c>
      <c r="F2428" s="181">
        <f t="shared" ref="F2428:G2428" si="157">SUMPRODUCT($E2429:$E2438,F2429:F2438)</f>
        <v>18.418218</v>
      </c>
      <c r="G2428" s="181">
        <f t="shared" si="157"/>
        <v>8.4849040192</v>
      </c>
    </row>
    <row r="2429" spans="1:7">
      <c r="A2429" s="177">
        <v>246</v>
      </c>
      <c r="B2429" s="233" t="s">
        <v>185</v>
      </c>
      <c r="C2429" s="176" t="s">
        <v>124</v>
      </c>
      <c r="D2429" s="176" t="s">
        <v>134</v>
      </c>
      <c r="E2429" s="177">
        <v>0.22802752000000001</v>
      </c>
      <c r="F2429" s="107">
        <f>IF(C2429="MAT.",VLOOKUP(A2429,INSUMOS_AUX!A:F,6,0),0)</f>
        <v>0</v>
      </c>
      <c r="G2429" s="106">
        <f>IF(C2429="M.O.",VLOOKUP(A2429,INSUMOS_AUX!A:F,6,0),0)</f>
        <v>14.73</v>
      </c>
    </row>
    <row r="2430" spans="1:7">
      <c r="A2430" s="177">
        <v>2696</v>
      </c>
      <c r="B2430" s="233" t="s">
        <v>154</v>
      </c>
      <c r="C2430" s="176" t="s">
        <v>124</v>
      </c>
      <c r="D2430" s="176" t="s">
        <v>134</v>
      </c>
      <c r="E2430" s="177">
        <v>0.22802752000000001</v>
      </c>
      <c r="F2430" s="107">
        <f>IF(C2430="MAT.",VLOOKUP(A2430,INSUMOS_AUX!A:F,6,0),0)</f>
        <v>0</v>
      </c>
      <c r="G2430" s="106">
        <f>IF(C2430="M.O.",VLOOKUP(A2430,INSUMOS_AUX!A:F,6,0),0)</f>
        <v>22.48</v>
      </c>
    </row>
    <row r="2431" spans="1:7" ht="21">
      <c r="A2431" s="177">
        <v>37370</v>
      </c>
      <c r="B2431" s="233" t="s">
        <v>494</v>
      </c>
      <c r="C2431" s="176" t="s">
        <v>123</v>
      </c>
      <c r="D2431" s="176" t="s">
        <v>134</v>
      </c>
      <c r="E2431" s="177">
        <v>0.44800000000000001</v>
      </c>
      <c r="F2431" s="107">
        <f>IF(C2431="MAT.",VLOOKUP(A2431,INSUMOS_AUX!A:F,6,0),0)</f>
        <v>3.32</v>
      </c>
      <c r="G2431" s="106">
        <f>IF(C2431="M.O.",VLOOKUP(A2431,INSUMOS_AUX!A:F,6,0),0)</f>
        <v>0</v>
      </c>
    </row>
    <row r="2432" spans="1:7" ht="21">
      <c r="A2432" s="177">
        <v>37371</v>
      </c>
      <c r="B2432" s="233" t="s">
        <v>495</v>
      </c>
      <c r="C2432" s="176" t="s">
        <v>123</v>
      </c>
      <c r="D2432" s="176" t="s">
        <v>134</v>
      </c>
      <c r="E2432" s="177">
        <v>0.44800000000000001</v>
      </c>
      <c r="F2432" s="107">
        <f>IF(C2432="MAT.",VLOOKUP(A2432,INSUMOS_AUX!A:F,6,0),0)</f>
        <v>0.59</v>
      </c>
      <c r="G2432" s="106">
        <f>IF(C2432="M.O.",VLOOKUP(A2432,INSUMOS_AUX!A:F,6,0),0)</f>
        <v>0</v>
      </c>
    </row>
    <row r="2433" spans="1:7" ht="21">
      <c r="A2433" s="177">
        <v>37372</v>
      </c>
      <c r="B2433" s="233" t="s">
        <v>496</v>
      </c>
      <c r="C2433" s="176" t="s">
        <v>123</v>
      </c>
      <c r="D2433" s="176" t="s">
        <v>134</v>
      </c>
      <c r="E2433" s="177">
        <v>0.44800000000000001</v>
      </c>
      <c r="F2433" s="107">
        <f>IF(C2433="MAT.",VLOOKUP(A2433,INSUMOS_AUX!A:F,6,0),0)</f>
        <v>1.43</v>
      </c>
      <c r="G2433" s="106">
        <f>IF(C2433="M.O.",VLOOKUP(A2433,INSUMOS_AUX!A:F,6,0),0)</f>
        <v>0</v>
      </c>
    </row>
    <row r="2434" spans="1:7" ht="21">
      <c r="A2434" s="177">
        <v>37373</v>
      </c>
      <c r="B2434" s="233" t="s">
        <v>497</v>
      </c>
      <c r="C2434" s="176" t="s">
        <v>123</v>
      </c>
      <c r="D2434" s="176" t="s">
        <v>134</v>
      </c>
      <c r="E2434" s="177">
        <v>0.44800000000000001</v>
      </c>
      <c r="F2434" s="107">
        <f>IF(C2434="MAT.",VLOOKUP(A2434,INSUMOS_AUX!A:F,6,0),0)</f>
        <v>0.08</v>
      </c>
      <c r="G2434" s="106">
        <f>IF(C2434="M.O.",VLOOKUP(A2434,INSUMOS_AUX!A:F,6,0),0)</f>
        <v>0</v>
      </c>
    </row>
    <row r="2435" spans="1:7">
      <c r="A2435" s="177">
        <v>38383</v>
      </c>
      <c r="B2435" s="233" t="s">
        <v>537</v>
      </c>
      <c r="C2435" s="176" t="s">
        <v>123</v>
      </c>
      <c r="D2435" s="176" t="s">
        <v>23</v>
      </c>
      <c r="E2435" s="177">
        <v>2.6100000000000002E-2</v>
      </c>
      <c r="F2435" s="107">
        <f>IF(C2435="MAT.",VLOOKUP(A2435,INSUMOS_AUX!A:F,6,0),0)</f>
        <v>2.17</v>
      </c>
      <c r="G2435" s="106">
        <f>IF(C2435="M.O.",VLOOKUP(A2435,INSUMOS_AUX!A:F,6,0),0)</f>
        <v>0</v>
      </c>
    </row>
    <row r="2436" spans="1:7" ht="21">
      <c r="A2436" s="177">
        <v>43461</v>
      </c>
      <c r="B2436" s="233" t="s">
        <v>155</v>
      </c>
      <c r="C2436" s="176" t="s">
        <v>123</v>
      </c>
      <c r="D2436" s="176" t="s">
        <v>134</v>
      </c>
      <c r="E2436" s="177">
        <v>0.44800000000000001</v>
      </c>
      <c r="F2436" s="107">
        <f>IF(C2436="MAT.",VLOOKUP(A2436,INSUMOS_AUX!A:F,6,0),0)</f>
        <v>0.31</v>
      </c>
      <c r="G2436" s="106">
        <f>IF(C2436="M.O.",VLOOKUP(A2436,INSUMOS_AUX!A:F,6,0),0)</f>
        <v>0</v>
      </c>
    </row>
    <row r="2437" spans="1:7" ht="21">
      <c r="A2437" s="177">
        <v>43485</v>
      </c>
      <c r="B2437" s="233" t="s">
        <v>156</v>
      </c>
      <c r="C2437" s="176" t="s">
        <v>123</v>
      </c>
      <c r="D2437" s="176" t="s">
        <v>134</v>
      </c>
      <c r="E2437" s="177">
        <v>0.44800000000000001</v>
      </c>
      <c r="F2437" s="107">
        <f>IF(C2437="MAT.",VLOOKUP(A2437,INSUMOS_AUX!A:F,6,0),0)</f>
        <v>1.1299999999999999</v>
      </c>
      <c r="G2437" s="106">
        <f>IF(C2437="M.O.",VLOOKUP(A2437,INSUMOS_AUX!A:F,6,0),0)</f>
        <v>0</v>
      </c>
    </row>
    <row r="2438" spans="1:7">
      <c r="A2438" s="177">
        <v>9874</v>
      </c>
      <c r="B2438" s="233" t="s">
        <v>1409</v>
      </c>
      <c r="C2438" s="176" t="s">
        <v>123</v>
      </c>
      <c r="D2438" s="176" t="s">
        <v>65</v>
      </c>
      <c r="E2438" s="177">
        <v>1.0492999999999999</v>
      </c>
      <c r="F2438" s="107">
        <f>IF(C2438="MAT.",VLOOKUP(A2438,INSUMOS_AUX!A:F,6,0),0)</f>
        <v>14.57</v>
      </c>
      <c r="G2438" s="106">
        <f>IF(C2438="M.O.",VLOOKUP(A2438,INSUMOS_AUX!A:F,6,0),0)</f>
        <v>0</v>
      </c>
    </row>
    <row r="2439" spans="1:7">
      <c r="A2439" s="182"/>
      <c r="B2439" s="230"/>
      <c r="C2439" s="183"/>
      <c r="D2439" s="183"/>
      <c r="E2439" s="183"/>
      <c r="F2439" s="183"/>
      <c r="G2439" s="183"/>
    </row>
    <row r="2440" spans="1:7" ht="31.5">
      <c r="A2440" s="179" t="s">
        <v>879</v>
      </c>
      <c r="B2440" s="232" t="s">
        <v>880</v>
      </c>
      <c r="C2440" s="180" t="s">
        <v>46</v>
      </c>
      <c r="D2440" s="180" t="s">
        <v>65</v>
      </c>
      <c r="E2440" s="181">
        <v>39.450000000000003</v>
      </c>
      <c r="F2440" s="181">
        <f t="shared" ref="F2440:G2440" si="158">SUMPRODUCT($E2441:$E2450,F2441:F2450)</f>
        <v>20.508361999999998</v>
      </c>
      <c r="G2440" s="181">
        <f t="shared" si="158"/>
        <v>10.14021788366</v>
      </c>
    </row>
    <row r="2441" spans="1:7">
      <c r="A2441" s="177">
        <v>246</v>
      </c>
      <c r="B2441" s="233" t="s">
        <v>185</v>
      </c>
      <c r="C2441" s="176" t="s">
        <v>124</v>
      </c>
      <c r="D2441" s="176" t="s">
        <v>134</v>
      </c>
      <c r="E2441" s="177">
        <v>0.27251324599999999</v>
      </c>
      <c r="F2441" s="107">
        <f>IF(C2441="MAT.",VLOOKUP(A2441,INSUMOS_AUX!A:F,6,0),0)</f>
        <v>0</v>
      </c>
      <c r="G2441" s="106">
        <f>IF(C2441="M.O.",VLOOKUP(A2441,INSUMOS_AUX!A:F,6,0),0)</f>
        <v>14.73</v>
      </c>
    </row>
    <row r="2442" spans="1:7">
      <c r="A2442" s="177">
        <v>2696</v>
      </c>
      <c r="B2442" s="233" t="s">
        <v>154</v>
      </c>
      <c r="C2442" s="176" t="s">
        <v>124</v>
      </c>
      <c r="D2442" s="176" t="s">
        <v>134</v>
      </c>
      <c r="E2442" s="177">
        <v>0.27251324599999999</v>
      </c>
      <c r="F2442" s="107">
        <f>IF(C2442="MAT.",VLOOKUP(A2442,INSUMOS_AUX!A:F,6,0),0)</f>
        <v>0</v>
      </c>
      <c r="G2442" s="106">
        <f>IF(C2442="M.O.",VLOOKUP(A2442,INSUMOS_AUX!A:F,6,0),0)</f>
        <v>22.48</v>
      </c>
    </row>
    <row r="2443" spans="1:7" ht="21">
      <c r="A2443" s="177">
        <v>37370</v>
      </c>
      <c r="B2443" s="233" t="s">
        <v>494</v>
      </c>
      <c r="C2443" s="176" t="s">
        <v>123</v>
      </c>
      <c r="D2443" s="176" t="s">
        <v>134</v>
      </c>
      <c r="E2443" s="177">
        <v>0.53539999999999999</v>
      </c>
      <c r="F2443" s="107">
        <f>IF(C2443="MAT.",VLOOKUP(A2443,INSUMOS_AUX!A:F,6,0),0)</f>
        <v>3.32</v>
      </c>
      <c r="G2443" s="106">
        <f>IF(C2443="M.O.",VLOOKUP(A2443,INSUMOS_AUX!A:F,6,0),0)</f>
        <v>0</v>
      </c>
    </row>
    <row r="2444" spans="1:7" ht="21">
      <c r="A2444" s="177">
        <v>37371</v>
      </c>
      <c r="B2444" s="233" t="s">
        <v>495</v>
      </c>
      <c r="C2444" s="176" t="s">
        <v>123</v>
      </c>
      <c r="D2444" s="176" t="s">
        <v>134</v>
      </c>
      <c r="E2444" s="177">
        <v>0.53539999999999999</v>
      </c>
      <c r="F2444" s="107">
        <f>IF(C2444="MAT.",VLOOKUP(A2444,INSUMOS_AUX!A:F,6,0),0)</f>
        <v>0.59</v>
      </c>
      <c r="G2444" s="106">
        <f>IF(C2444="M.O.",VLOOKUP(A2444,INSUMOS_AUX!A:F,6,0),0)</f>
        <v>0</v>
      </c>
    </row>
    <row r="2445" spans="1:7" ht="21">
      <c r="A2445" s="177">
        <v>37372</v>
      </c>
      <c r="B2445" s="233" t="s">
        <v>496</v>
      </c>
      <c r="C2445" s="176" t="s">
        <v>123</v>
      </c>
      <c r="D2445" s="176" t="s">
        <v>134</v>
      </c>
      <c r="E2445" s="177">
        <v>0.53539999999999999</v>
      </c>
      <c r="F2445" s="107">
        <f>IF(C2445="MAT.",VLOOKUP(A2445,INSUMOS_AUX!A:F,6,0),0)</f>
        <v>1.43</v>
      </c>
      <c r="G2445" s="106">
        <f>IF(C2445="M.O.",VLOOKUP(A2445,INSUMOS_AUX!A:F,6,0),0)</f>
        <v>0</v>
      </c>
    </row>
    <row r="2446" spans="1:7" ht="21">
      <c r="A2446" s="177">
        <v>37373</v>
      </c>
      <c r="B2446" s="233" t="s">
        <v>497</v>
      </c>
      <c r="C2446" s="176" t="s">
        <v>123</v>
      </c>
      <c r="D2446" s="176" t="s">
        <v>134</v>
      </c>
      <c r="E2446" s="177">
        <v>0.53539999999999999</v>
      </c>
      <c r="F2446" s="107">
        <f>IF(C2446="MAT.",VLOOKUP(A2446,INSUMOS_AUX!A:F,6,0),0)</f>
        <v>0.08</v>
      </c>
      <c r="G2446" s="106">
        <f>IF(C2446="M.O.",VLOOKUP(A2446,INSUMOS_AUX!A:F,6,0),0)</f>
        <v>0</v>
      </c>
    </row>
    <row r="2447" spans="1:7">
      <c r="A2447" s="177">
        <v>38383</v>
      </c>
      <c r="B2447" s="233" t="s">
        <v>537</v>
      </c>
      <c r="C2447" s="176" t="s">
        <v>123</v>
      </c>
      <c r="D2447" s="176" t="s">
        <v>23</v>
      </c>
      <c r="E2447" s="177">
        <v>3.1199999999999999E-2</v>
      </c>
      <c r="F2447" s="107">
        <f>IF(C2447="MAT.",VLOOKUP(A2447,INSUMOS_AUX!A:F,6,0),0)</f>
        <v>2.17</v>
      </c>
      <c r="G2447" s="106">
        <f>IF(C2447="M.O.",VLOOKUP(A2447,INSUMOS_AUX!A:F,6,0),0)</f>
        <v>0</v>
      </c>
    </row>
    <row r="2448" spans="1:7" ht="21">
      <c r="A2448" s="177">
        <v>43461</v>
      </c>
      <c r="B2448" s="233" t="s">
        <v>155</v>
      </c>
      <c r="C2448" s="176" t="s">
        <v>123</v>
      </c>
      <c r="D2448" s="176" t="s">
        <v>134</v>
      </c>
      <c r="E2448" s="177">
        <v>0.53539999999999999</v>
      </c>
      <c r="F2448" s="107">
        <f>IF(C2448="MAT.",VLOOKUP(A2448,INSUMOS_AUX!A:F,6,0),0)</f>
        <v>0.31</v>
      </c>
      <c r="G2448" s="106">
        <f>IF(C2448="M.O.",VLOOKUP(A2448,INSUMOS_AUX!A:F,6,0),0)</f>
        <v>0</v>
      </c>
    </row>
    <row r="2449" spans="1:7" ht="21">
      <c r="A2449" s="177">
        <v>43485</v>
      </c>
      <c r="B2449" s="233" t="s">
        <v>156</v>
      </c>
      <c r="C2449" s="176" t="s">
        <v>123</v>
      </c>
      <c r="D2449" s="176" t="s">
        <v>134</v>
      </c>
      <c r="E2449" s="177">
        <v>0.53539999999999999</v>
      </c>
      <c r="F2449" s="107">
        <f>IF(C2449="MAT.",VLOOKUP(A2449,INSUMOS_AUX!A:F,6,0),0)</f>
        <v>1.1299999999999999</v>
      </c>
      <c r="G2449" s="106">
        <f>IF(C2449="M.O.",VLOOKUP(A2449,INSUMOS_AUX!A:F,6,0),0)</f>
        <v>0</v>
      </c>
    </row>
    <row r="2450" spans="1:7">
      <c r="A2450" s="177">
        <v>9875</v>
      </c>
      <c r="B2450" s="233" t="s">
        <v>1403</v>
      </c>
      <c r="C2450" s="176" t="s">
        <v>123</v>
      </c>
      <c r="D2450" s="176" t="s">
        <v>65</v>
      </c>
      <c r="E2450" s="177">
        <v>1.0492999999999999</v>
      </c>
      <c r="F2450" s="107">
        <f>IF(C2450="MAT.",VLOOKUP(A2450,INSUMOS_AUX!A:F,6,0),0)</f>
        <v>15.98</v>
      </c>
      <c r="G2450" s="106">
        <f>IF(C2450="M.O.",VLOOKUP(A2450,INSUMOS_AUX!A:F,6,0),0)</f>
        <v>0</v>
      </c>
    </row>
    <row r="2451" spans="1:7">
      <c r="A2451" s="182"/>
      <c r="B2451" s="230"/>
      <c r="C2451" s="183"/>
      <c r="D2451" s="183"/>
      <c r="E2451" s="183"/>
      <c r="F2451" s="183"/>
      <c r="G2451" s="183"/>
    </row>
    <row r="2452" spans="1:7" ht="31.5">
      <c r="A2452" s="179" t="s">
        <v>881</v>
      </c>
      <c r="B2452" s="232" t="s">
        <v>637</v>
      </c>
      <c r="C2452" s="180" t="s">
        <v>46</v>
      </c>
      <c r="D2452" s="180" t="s">
        <v>23</v>
      </c>
      <c r="E2452" s="181">
        <v>1</v>
      </c>
      <c r="F2452" s="181">
        <f t="shared" ref="F2452:G2452" si="159">SUMPRODUCT($E2453:$E2464,F2453:F2464)</f>
        <v>10.696991000000001</v>
      </c>
      <c r="G2452" s="181">
        <f t="shared" si="159"/>
        <v>7.2727748736000013</v>
      </c>
    </row>
    <row r="2453" spans="1:7">
      <c r="A2453" s="177">
        <v>122</v>
      </c>
      <c r="B2453" s="233" t="s">
        <v>286</v>
      </c>
      <c r="C2453" s="176" t="s">
        <v>123</v>
      </c>
      <c r="D2453" s="176" t="s">
        <v>23</v>
      </c>
      <c r="E2453" s="177">
        <v>1.18E-2</v>
      </c>
      <c r="F2453" s="107">
        <f>IF(C2453="MAT.",VLOOKUP(A2453,INSUMOS_AUX!A:F,6,0),0)</f>
        <v>67.239999999999995</v>
      </c>
      <c r="G2453" s="106">
        <f>IF(C2453="M.O.",VLOOKUP(A2453,INSUMOS_AUX!A:F,6,0),0)</f>
        <v>0</v>
      </c>
    </row>
    <row r="2454" spans="1:7" ht="21">
      <c r="A2454" s="177">
        <v>20083</v>
      </c>
      <c r="B2454" s="233" t="s">
        <v>354</v>
      </c>
      <c r="C2454" s="176" t="s">
        <v>123</v>
      </c>
      <c r="D2454" s="176" t="s">
        <v>23</v>
      </c>
      <c r="E2454" s="177">
        <v>1.4E-2</v>
      </c>
      <c r="F2454" s="107">
        <f>IF(C2454="MAT.",VLOOKUP(A2454,INSUMOS_AUX!A:F,6,0),0)</f>
        <v>76.19</v>
      </c>
      <c r="G2454" s="106">
        <f>IF(C2454="M.O.",VLOOKUP(A2454,INSUMOS_AUX!A:F,6,0),0)</f>
        <v>0</v>
      </c>
    </row>
    <row r="2455" spans="1:7">
      <c r="A2455" s="177">
        <v>246</v>
      </c>
      <c r="B2455" s="233" t="s">
        <v>185</v>
      </c>
      <c r="C2455" s="176" t="s">
        <v>124</v>
      </c>
      <c r="D2455" s="176" t="s">
        <v>134</v>
      </c>
      <c r="E2455" s="177">
        <v>0.19545216000000001</v>
      </c>
      <c r="F2455" s="107">
        <f>IF(C2455="MAT.",VLOOKUP(A2455,INSUMOS_AUX!A:F,6,0),0)</f>
        <v>0</v>
      </c>
      <c r="G2455" s="106">
        <f>IF(C2455="M.O.",VLOOKUP(A2455,INSUMOS_AUX!A:F,6,0),0)</f>
        <v>14.73</v>
      </c>
    </row>
    <row r="2456" spans="1:7">
      <c r="A2456" s="177">
        <v>2696</v>
      </c>
      <c r="B2456" s="233" t="s">
        <v>154</v>
      </c>
      <c r="C2456" s="176" t="s">
        <v>124</v>
      </c>
      <c r="D2456" s="176" t="s">
        <v>134</v>
      </c>
      <c r="E2456" s="177">
        <v>0.19545216000000001</v>
      </c>
      <c r="F2456" s="107">
        <f>IF(C2456="MAT.",VLOOKUP(A2456,INSUMOS_AUX!A:F,6,0),0)</f>
        <v>0</v>
      </c>
      <c r="G2456" s="106">
        <f>IF(C2456="M.O.",VLOOKUP(A2456,INSUMOS_AUX!A:F,6,0),0)</f>
        <v>22.48</v>
      </c>
    </row>
    <row r="2457" spans="1:7" ht="21">
      <c r="A2457" s="177">
        <v>3535</v>
      </c>
      <c r="B2457" s="233" t="s">
        <v>1410</v>
      </c>
      <c r="C2457" s="176" t="s">
        <v>123</v>
      </c>
      <c r="D2457" s="176" t="s">
        <v>23</v>
      </c>
      <c r="E2457" s="177">
        <v>1</v>
      </c>
      <c r="F2457" s="107">
        <f>IF(C2457="MAT.",VLOOKUP(A2457,INSUMOS_AUX!A:F,6,0),0)</f>
        <v>6.11</v>
      </c>
      <c r="G2457" s="106">
        <f>IF(C2457="M.O.",VLOOKUP(A2457,INSUMOS_AUX!A:F,6,0),0)</f>
        <v>0</v>
      </c>
    </row>
    <row r="2458" spans="1:7" ht="21">
      <c r="A2458" s="177">
        <v>37370</v>
      </c>
      <c r="B2458" s="233" t="s">
        <v>494</v>
      </c>
      <c r="C2458" s="176" t="s">
        <v>123</v>
      </c>
      <c r="D2458" s="176" t="s">
        <v>134</v>
      </c>
      <c r="E2458" s="177">
        <v>0.38400000000000001</v>
      </c>
      <c r="F2458" s="107">
        <f>IF(C2458="MAT.",VLOOKUP(A2458,INSUMOS_AUX!A:F,6,0),0)</f>
        <v>3.32</v>
      </c>
      <c r="G2458" s="106">
        <f>IF(C2458="M.O.",VLOOKUP(A2458,INSUMOS_AUX!A:F,6,0),0)</f>
        <v>0</v>
      </c>
    </row>
    <row r="2459" spans="1:7" ht="21">
      <c r="A2459" s="177">
        <v>37371</v>
      </c>
      <c r="B2459" s="233" t="s">
        <v>495</v>
      </c>
      <c r="C2459" s="176" t="s">
        <v>123</v>
      </c>
      <c r="D2459" s="176" t="s">
        <v>134</v>
      </c>
      <c r="E2459" s="177">
        <v>0.38400000000000001</v>
      </c>
      <c r="F2459" s="107">
        <f>IF(C2459="MAT.",VLOOKUP(A2459,INSUMOS_AUX!A:F,6,0),0)</f>
        <v>0.59</v>
      </c>
      <c r="G2459" s="106">
        <f>IF(C2459="M.O.",VLOOKUP(A2459,INSUMOS_AUX!A:F,6,0),0)</f>
        <v>0</v>
      </c>
    </row>
    <row r="2460" spans="1:7" ht="21">
      <c r="A2460" s="177">
        <v>37372</v>
      </c>
      <c r="B2460" s="233" t="s">
        <v>496</v>
      </c>
      <c r="C2460" s="176" t="s">
        <v>123</v>
      </c>
      <c r="D2460" s="176" t="s">
        <v>134</v>
      </c>
      <c r="E2460" s="177">
        <v>0.38400000000000001</v>
      </c>
      <c r="F2460" s="107">
        <f>IF(C2460="MAT.",VLOOKUP(A2460,INSUMOS_AUX!A:F,6,0),0)</f>
        <v>1.43</v>
      </c>
      <c r="G2460" s="106">
        <f>IF(C2460="M.O.",VLOOKUP(A2460,INSUMOS_AUX!A:F,6,0),0)</f>
        <v>0</v>
      </c>
    </row>
    <row r="2461" spans="1:7" ht="21">
      <c r="A2461" s="177">
        <v>37373</v>
      </c>
      <c r="B2461" s="233" t="s">
        <v>497</v>
      </c>
      <c r="C2461" s="176" t="s">
        <v>123</v>
      </c>
      <c r="D2461" s="176" t="s">
        <v>134</v>
      </c>
      <c r="E2461" s="177">
        <v>0.38400000000000001</v>
      </c>
      <c r="F2461" s="107">
        <f>IF(C2461="MAT.",VLOOKUP(A2461,INSUMOS_AUX!A:F,6,0),0)</f>
        <v>0.08</v>
      </c>
      <c r="G2461" s="106">
        <f>IF(C2461="M.O.",VLOOKUP(A2461,INSUMOS_AUX!A:F,6,0),0)</f>
        <v>0</v>
      </c>
    </row>
    <row r="2462" spans="1:7">
      <c r="A2462" s="177">
        <v>38383</v>
      </c>
      <c r="B2462" s="233" t="s">
        <v>537</v>
      </c>
      <c r="C2462" s="176" t="s">
        <v>123</v>
      </c>
      <c r="D2462" s="176" t="s">
        <v>23</v>
      </c>
      <c r="E2462" s="177">
        <v>4.2700000000000002E-2</v>
      </c>
      <c r="F2462" s="107">
        <f>IF(C2462="MAT.",VLOOKUP(A2462,INSUMOS_AUX!A:F,6,0),0)</f>
        <v>2.17</v>
      </c>
      <c r="G2462" s="106">
        <f>IF(C2462="M.O.",VLOOKUP(A2462,INSUMOS_AUX!A:F,6,0),0)</f>
        <v>0</v>
      </c>
    </row>
    <row r="2463" spans="1:7" ht="21">
      <c r="A2463" s="177">
        <v>43461</v>
      </c>
      <c r="B2463" s="233" t="s">
        <v>155</v>
      </c>
      <c r="C2463" s="176" t="s">
        <v>123</v>
      </c>
      <c r="D2463" s="176" t="s">
        <v>134</v>
      </c>
      <c r="E2463" s="177">
        <v>0.38400000000000001</v>
      </c>
      <c r="F2463" s="107">
        <f>IF(C2463="MAT.",VLOOKUP(A2463,INSUMOS_AUX!A:F,6,0),0)</f>
        <v>0.31</v>
      </c>
      <c r="G2463" s="106">
        <f>IF(C2463="M.O.",VLOOKUP(A2463,INSUMOS_AUX!A:F,6,0),0)</f>
        <v>0</v>
      </c>
    </row>
    <row r="2464" spans="1:7" ht="21">
      <c r="A2464" s="177">
        <v>43485</v>
      </c>
      <c r="B2464" s="233" t="s">
        <v>156</v>
      </c>
      <c r="C2464" s="176" t="s">
        <v>123</v>
      </c>
      <c r="D2464" s="176" t="s">
        <v>134</v>
      </c>
      <c r="E2464" s="177">
        <v>0.38400000000000001</v>
      </c>
      <c r="F2464" s="107">
        <f>IF(C2464="MAT.",VLOOKUP(A2464,INSUMOS_AUX!A:F,6,0),0)</f>
        <v>1.1299999999999999</v>
      </c>
      <c r="G2464" s="106">
        <f>IF(C2464="M.O.",VLOOKUP(A2464,INSUMOS_AUX!A:F,6,0),0)</f>
        <v>0</v>
      </c>
    </row>
    <row r="2465" spans="1:7">
      <c r="A2465" s="182"/>
      <c r="B2465" s="230"/>
      <c r="C2465" s="183"/>
      <c r="D2465" s="183"/>
      <c r="E2465" s="183"/>
      <c r="F2465" s="183"/>
      <c r="G2465" s="183"/>
    </row>
    <row r="2466" spans="1:7" ht="31.5">
      <c r="A2466" s="179" t="s">
        <v>882</v>
      </c>
      <c r="B2466" s="232" t="s">
        <v>638</v>
      </c>
      <c r="C2466" s="180" t="s">
        <v>46</v>
      </c>
      <c r="D2466" s="180" t="s">
        <v>23</v>
      </c>
      <c r="E2466" s="181">
        <v>4</v>
      </c>
      <c r="F2466" s="181">
        <f t="shared" ref="F2466:G2466" si="160">SUMPRODUCT($E2467:$E2478,F2467:F2478)</f>
        <v>11.213678000000002</v>
      </c>
      <c r="G2466" s="181">
        <f t="shared" si="160"/>
        <v>8.6894508125200005</v>
      </c>
    </row>
    <row r="2467" spans="1:7">
      <c r="A2467" s="177">
        <v>122</v>
      </c>
      <c r="B2467" s="233" t="s">
        <v>286</v>
      </c>
      <c r="C2467" s="176" t="s">
        <v>123</v>
      </c>
      <c r="D2467" s="176" t="s">
        <v>23</v>
      </c>
      <c r="E2467" s="177">
        <v>1.6500000000000001E-2</v>
      </c>
      <c r="F2467" s="107">
        <f>IF(C2467="MAT.",VLOOKUP(A2467,INSUMOS_AUX!A:F,6,0),0)</f>
        <v>67.239999999999995</v>
      </c>
      <c r="G2467" s="106">
        <f>IF(C2467="M.O.",VLOOKUP(A2467,INSUMOS_AUX!A:F,6,0),0)</f>
        <v>0</v>
      </c>
    </row>
    <row r="2468" spans="1:7" ht="21">
      <c r="A2468" s="177">
        <v>20083</v>
      </c>
      <c r="B2468" s="233" t="s">
        <v>354</v>
      </c>
      <c r="C2468" s="176" t="s">
        <v>123</v>
      </c>
      <c r="D2468" s="176" t="s">
        <v>23</v>
      </c>
      <c r="E2468" s="177">
        <v>2.1999999999999999E-2</v>
      </c>
      <c r="F2468" s="107">
        <f>IF(C2468="MAT.",VLOOKUP(A2468,INSUMOS_AUX!A:F,6,0),0)</f>
        <v>76.19</v>
      </c>
      <c r="G2468" s="106">
        <f>IF(C2468="M.O.",VLOOKUP(A2468,INSUMOS_AUX!A:F,6,0),0)</f>
        <v>0</v>
      </c>
    </row>
    <row r="2469" spans="1:7">
      <c r="A2469" s="177">
        <v>246</v>
      </c>
      <c r="B2469" s="233" t="s">
        <v>185</v>
      </c>
      <c r="C2469" s="176" t="s">
        <v>124</v>
      </c>
      <c r="D2469" s="176" t="s">
        <v>134</v>
      </c>
      <c r="E2469" s="177">
        <v>0.23352461199999999</v>
      </c>
      <c r="F2469" s="107">
        <f>IF(C2469="MAT.",VLOOKUP(A2469,INSUMOS_AUX!A:F,6,0),0)</f>
        <v>0</v>
      </c>
      <c r="G2469" s="106">
        <f>IF(C2469="M.O.",VLOOKUP(A2469,INSUMOS_AUX!A:F,6,0),0)</f>
        <v>14.73</v>
      </c>
    </row>
    <row r="2470" spans="1:7">
      <c r="A2470" s="177">
        <v>2696</v>
      </c>
      <c r="B2470" s="233" t="s">
        <v>154</v>
      </c>
      <c r="C2470" s="176" t="s">
        <v>124</v>
      </c>
      <c r="D2470" s="176" t="s">
        <v>134</v>
      </c>
      <c r="E2470" s="177">
        <v>0.23352461199999999</v>
      </c>
      <c r="F2470" s="107">
        <f>IF(C2470="MAT.",VLOOKUP(A2470,INSUMOS_AUX!A:F,6,0),0)</f>
        <v>0</v>
      </c>
      <c r="G2470" s="106">
        <f>IF(C2470="M.O.",VLOOKUP(A2470,INSUMOS_AUX!A:F,6,0),0)</f>
        <v>22.48</v>
      </c>
    </row>
    <row r="2471" spans="1:7" ht="21">
      <c r="A2471" s="177">
        <v>3540</v>
      </c>
      <c r="B2471" s="233" t="s">
        <v>1400</v>
      </c>
      <c r="C2471" s="176" t="s">
        <v>123</v>
      </c>
      <c r="D2471" s="176" t="s">
        <v>23</v>
      </c>
      <c r="E2471" s="177">
        <v>1</v>
      </c>
      <c r="F2471" s="107">
        <f>IF(C2471="MAT.",VLOOKUP(A2471,INSUMOS_AUX!A:F,6,0),0)</f>
        <v>5.17</v>
      </c>
      <c r="G2471" s="106">
        <f>IF(C2471="M.O.",VLOOKUP(A2471,INSUMOS_AUX!A:F,6,0),0)</f>
        <v>0</v>
      </c>
    </row>
    <row r="2472" spans="1:7" ht="21">
      <c r="A2472" s="177">
        <v>37370</v>
      </c>
      <c r="B2472" s="233" t="s">
        <v>494</v>
      </c>
      <c r="C2472" s="176" t="s">
        <v>123</v>
      </c>
      <c r="D2472" s="176" t="s">
        <v>134</v>
      </c>
      <c r="E2472" s="177">
        <v>0.45879999999999999</v>
      </c>
      <c r="F2472" s="107">
        <f>IF(C2472="MAT.",VLOOKUP(A2472,INSUMOS_AUX!A:F,6,0),0)</f>
        <v>3.32</v>
      </c>
      <c r="G2472" s="106">
        <f>IF(C2472="M.O.",VLOOKUP(A2472,INSUMOS_AUX!A:F,6,0),0)</f>
        <v>0</v>
      </c>
    </row>
    <row r="2473" spans="1:7" ht="21">
      <c r="A2473" s="177">
        <v>37371</v>
      </c>
      <c r="B2473" s="233" t="s">
        <v>495</v>
      </c>
      <c r="C2473" s="176" t="s">
        <v>123</v>
      </c>
      <c r="D2473" s="176" t="s">
        <v>134</v>
      </c>
      <c r="E2473" s="177">
        <v>0.45879999999999999</v>
      </c>
      <c r="F2473" s="107">
        <f>IF(C2473="MAT.",VLOOKUP(A2473,INSUMOS_AUX!A:F,6,0),0)</f>
        <v>0.59</v>
      </c>
      <c r="G2473" s="106">
        <f>IF(C2473="M.O.",VLOOKUP(A2473,INSUMOS_AUX!A:F,6,0),0)</f>
        <v>0</v>
      </c>
    </row>
    <row r="2474" spans="1:7" ht="21">
      <c r="A2474" s="177">
        <v>37372</v>
      </c>
      <c r="B2474" s="233" t="s">
        <v>496</v>
      </c>
      <c r="C2474" s="176" t="s">
        <v>123</v>
      </c>
      <c r="D2474" s="176" t="s">
        <v>134</v>
      </c>
      <c r="E2474" s="177">
        <v>0.45879999999999999</v>
      </c>
      <c r="F2474" s="107">
        <f>IF(C2474="MAT.",VLOOKUP(A2474,INSUMOS_AUX!A:F,6,0),0)</f>
        <v>1.43</v>
      </c>
      <c r="G2474" s="106">
        <f>IF(C2474="M.O.",VLOOKUP(A2474,INSUMOS_AUX!A:F,6,0),0)</f>
        <v>0</v>
      </c>
    </row>
    <row r="2475" spans="1:7" ht="21">
      <c r="A2475" s="177">
        <v>37373</v>
      </c>
      <c r="B2475" s="233" t="s">
        <v>497</v>
      </c>
      <c r="C2475" s="176" t="s">
        <v>123</v>
      </c>
      <c r="D2475" s="176" t="s">
        <v>134</v>
      </c>
      <c r="E2475" s="177">
        <v>0.45879999999999999</v>
      </c>
      <c r="F2475" s="107">
        <f>IF(C2475="MAT.",VLOOKUP(A2475,INSUMOS_AUX!A:F,6,0),0)</f>
        <v>0.08</v>
      </c>
      <c r="G2475" s="106">
        <f>IF(C2475="M.O.",VLOOKUP(A2475,INSUMOS_AUX!A:F,6,0),0)</f>
        <v>0</v>
      </c>
    </row>
    <row r="2476" spans="1:7">
      <c r="A2476" s="177">
        <v>38383</v>
      </c>
      <c r="B2476" s="233" t="s">
        <v>537</v>
      </c>
      <c r="C2476" s="176" t="s">
        <v>123</v>
      </c>
      <c r="D2476" s="176" t="s">
        <v>23</v>
      </c>
      <c r="E2476" s="177">
        <v>5.0999999999999997E-2</v>
      </c>
      <c r="F2476" s="107">
        <f>IF(C2476="MAT.",VLOOKUP(A2476,INSUMOS_AUX!A:F,6,0),0)</f>
        <v>2.17</v>
      </c>
      <c r="G2476" s="106">
        <f>IF(C2476="M.O.",VLOOKUP(A2476,INSUMOS_AUX!A:F,6,0),0)</f>
        <v>0</v>
      </c>
    </row>
    <row r="2477" spans="1:7" ht="21">
      <c r="A2477" s="177">
        <v>43461</v>
      </c>
      <c r="B2477" s="233" t="s">
        <v>155</v>
      </c>
      <c r="C2477" s="176" t="s">
        <v>123</v>
      </c>
      <c r="D2477" s="176" t="s">
        <v>134</v>
      </c>
      <c r="E2477" s="177">
        <v>0.45879999999999999</v>
      </c>
      <c r="F2477" s="107">
        <f>IF(C2477="MAT.",VLOOKUP(A2477,INSUMOS_AUX!A:F,6,0),0)</f>
        <v>0.31</v>
      </c>
      <c r="G2477" s="106">
        <f>IF(C2477="M.O.",VLOOKUP(A2477,INSUMOS_AUX!A:F,6,0),0)</f>
        <v>0</v>
      </c>
    </row>
    <row r="2478" spans="1:7" ht="21">
      <c r="A2478" s="177">
        <v>43485</v>
      </c>
      <c r="B2478" s="233" t="s">
        <v>156</v>
      </c>
      <c r="C2478" s="176" t="s">
        <v>123</v>
      </c>
      <c r="D2478" s="176" t="s">
        <v>134</v>
      </c>
      <c r="E2478" s="177">
        <v>0.45879999999999999</v>
      </c>
      <c r="F2478" s="107">
        <f>IF(C2478="MAT.",VLOOKUP(A2478,INSUMOS_AUX!A:F,6,0),0)</f>
        <v>1.1299999999999999</v>
      </c>
      <c r="G2478" s="106">
        <f>IF(C2478="M.O.",VLOOKUP(A2478,INSUMOS_AUX!A:F,6,0),0)</f>
        <v>0</v>
      </c>
    </row>
    <row r="2479" spans="1:7">
      <c r="A2479" s="182"/>
      <c r="B2479" s="230"/>
      <c r="C2479" s="183"/>
      <c r="D2479" s="183"/>
      <c r="E2479" s="183"/>
      <c r="F2479" s="183"/>
      <c r="G2479" s="183"/>
    </row>
    <row r="2480" spans="1:7" ht="42">
      <c r="A2480" s="179" t="s">
        <v>883</v>
      </c>
      <c r="B2480" s="232" t="s">
        <v>639</v>
      </c>
      <c r="C2480" s="180" t="s">
        <v>46</v>
      </c>
      <c r="D2480" s="180" t="s">
        <v>23</v>
      </c>
      <c r="E2480" s="181">
        <v>12</v>
      </c>
      <c r="F2480" s="181">
        <f t="shared" ref="F2480:G2480" si="161">SUMPRODUCT($E2481:$E2492,F2481:F2492)</f>
        <v>7.2109489999999994</v>
      </c>
      <c r="G2480" s="181">
        <f t="shared" si="161"/>
        <v>4.4735141279799997</v>
      </c>
    </row>
    <row r="2481" spans="1:7" ht="21">
      <c r="A2481" s="177">
        <v>109</v>
      </c>
      <c r="B2481" s="233" t="s">
        <v>1411</v>
      </c>
      <c r="C2481" s="176" t="s">
        <v>123</v>
      </c>
      <c r="D2481" s="176" t="s">
        <v>23</v>
      </c>
      <c r="E2481" s="177">
        <v>1</v>
      </c>
      <c r="F2481" s="107">
        <f>IF(C2481="MAT.",VLOOKUP(A2481,INSUMOS_AUX!A:F,6,0),0)</f>
        <v>3.84</v>
      </c>
      <c r="G2481" s="106">
        <f>IF(C2481="M.O.",VLOOKUP(A2481,INSUMOS_AUX!A:F,6,0),0)</f>
        <v>0</v>
      </c>
    </row>
    <row r="2482" spans="1:7">
      <c r="A2482" s="177">
        <v>122</v>
      </c>
      <c r="B2482" s="233" t="s">
        <v>286</v>
      </c>
      <c r="C2482" s="176" t="s">
        <v>123</v>
      </c>
      <c r="D2482" s="176" t="s">
        <v>23</v>
      </c>
      <c r="E2482" s="177">
        <v>1.06E-2</v>
      </c>
      <c r="F2482" s="107">
        <f>IF(C2482="MAT.",VLOOKUP(A2482,INSUMOS_AUX!A:F,6,0),0)</f>
        <v>67.239999999999995</v>
      </c>
      <c r="G2482" s="106">
        <f>IF(C2482="M.O.",VLOOKUP(A2482,INSUMOS_AUX!A:F,6,0),0)</f>
        <v>0</v>
      </c>
    </row>
    <row r="2483" spans="1:7" ht="21">
      <c r="A2483" s="177">
        <v>20083</v>
      </c>
      <c r="B2483" s="233" t="s">
        <v>354</v>
      </c>
      <c r="C2483" s="176" t="s">
        <v>123</v>
      </c>
      <c r="D2483" s="176" t="s">
        <v>23</v>
      </c>
      <c r="E2483" s="177">
        <v>1.2500000000000001E-2</v>
      </c>
      <c r="F2483" s="107">
        <f>IF(C2483="MAT.",VLOOKUP(A2483,INSUMOS_AUX!A:F,6,0),0)</f>
        <v>76.19</v>
      </c>
      <c r="G2483" s="106">
        <f>IF(C2483="M.O.",VLOOKUP(A2483,INSUMOS_AUX!A:F,6,0),0)</f>
        <v>0</v>
      </c>
    </row>
    <row r="2484" spans="1:7">
      <c r="A2484" s="177">
        <v>246</v>
      </c>
      <c r="B2484" s="233" t="s">
        <v>185</v>
      </c>
      <c r="C2484" s="176" t="s">
        <v>124</v>
      </c>
      <c r="D2484" s="176" t="s">
        <v>134</v>
      </c>
      <c r="E2484" s="177">
        <v>0.120223438</v>
      </c>
      <c r="F2484" s="107">
        <f>IF(C2484="MAT.",VLOOKUP(A2484,INSUMOS_AUX!A:F,6,0),0)</f>
        <v>0</v>
      </c>
      <c r="G2484" s="106">
        <f>IF(C2484="M.O.",VLOOKUP(A2484,INSUMOS_AUX!A:F,6,0),0)</f>
        <v>14.73</v>
      </c>
    </row>
    <row r="2485" spans="1:7">
      <c r="A2485" s="177">
        <v>2696</v>
      </c>
      <c r="B2485" s="233" t="s">
        <v>154</v>
      </c>
      <c r="C2485" s="176" t="s">
        <v>124</v>
      </c>
      <c r="D2485" s="176" t="s">
        <v>134</v>
      </c>
      <c r="E2485" s="177">
        <v>0.120223438</v>
      </c>
      <c r="F2485" s="107">
        <f>IF(C2485="MAT.",VLOOKUP(A2485,INSUMOS_AUX!A:F,6,0),0)</f>
        <v>0</v>
      </c>
      <c r="G2485" s="106">
        <f>IF(C2485="M.O.",VLOOKUP(A2485,INSUMOS_AUX!A:F,6,0),0)</f>
        <v>22.48</v>
      </c>
    </row>
    <row r="2486" spans="1:7" ht="21">
      <c r="A2486" s="177">
        <v>37370</v>
      </c>
      <c r="B2486" s="233" t="s">
        <v>494</v>
      </c>
      <c r="C2486" s="176" t="s">
        <v>123</v>
      </c>
      <c r="D2486" s="176" t="s">
        <v>134</v>
      </c>
      <c r="E2486" s="177">
        <v>0.23619999999999999</v>
      </c>
      <c r="F2486" s="107">
        <f>IF(C2486="MAT.",VLOOKUP(A2486,INSUMOS_AUX!A:F,6,0),0)</f>
        <v>3.32</v>
      </c>
      <c r="G2486" s="106">
        <f>IF(C2486="M.O.",VLOOKUP(A2486,INSUMOS_AUX!A:F,6,0),0)</f>
        <v>0</v>
      </c>
    </row>
    <row r="2487" spans="1:7" ht="21">
      <c r="A2487" s="177">
        <v>37371</v>
      </c>
      <c r="B2487" s="233" t="s">
        <v>495</v>
      </c>
      <c r="C2487" s="176" t="s">
        <v>123</v>
      </c>
      <c r="D2487" s="176" t="s">
        <v>134</v>
      </c>
      <c r="E2487" s="177">
        <v>0.23619999999999999</v>
      </c>
      <c r="F2487" s="107">
        <f>IF(C2487="MAT.",VLOOKUP(A2487,INSUMOS_AUX!A:F,6,0),0)</f>
        <v>0.59</v>
      </c>
      <c r="G2487" s="106">
        <f>IF(C2487="M.O.",VLOOKUP(A2487,INSUMOS_AUX!A:F,6,0),0)</f>
        <v>0</v>
      </c>
    </row>
    <row r="2488" spans="1:7" ht="21">
      <c r="A2488" s="177">
        <v>37372</v>
      </c>
      <c r="B2488" s="233" t="s">
        <v>496</v>
      </c>
      <c r="C2488" s="176" t="s">
        <v>123</v>
      </c>
      <c r="D2488" s="176" t="s">
        <v>134</v>
      </c>
      <c r="E2488" s="177">
        <v>0.23619999999999999</v>
      </c>
      <c r="F2488" s="107">
        <f>IF(C2488="MAT.",VLOOKUP(A2488,INSUMOS_AUX!A:F,6,0),0)</f>
        <v>1.43</v>
      </c>
      <c r="G2488" s="106">
        <f>IF(C2488="M.O.",VLOOKUP(A2488,INSUMOS_AUX!A:F,6,0),0)</f>
        <v>0</v>
      </c>
    </row>
    <row r="2489" spans="1:7" ht="21">
      <c r="A2489" s="177">
        <v>37373</v>
      </c>
      <c r="B2489" s="233" t="s">
        <v>497</v>
      </c>
      <c r="C2489" s="176" t="s">
        <v>123</v>
      </c>
      <c r="D2489" s="176" t="s">
        <v>134</v>
      </c>
      <c r="E2489" s="177">
        <v>0.23619999999999999</v>
      </c>
      <c r="F2489" s="107">
        <f>IF(C2489="MAT.",VLOOKUP(A2489,INSUMOS_AUX!A:F,6,0),0)</f>
        <v>0.08</v>
      </c>
      <c r="G2489" s="106">
        <f>IF(C2489="M.O.",VLOOKUP(A2489,INSUMOS_AUX!A:F,6,0),0)</f>
        <v>0</v>
      </c>
    </row>
    <row r="2490" spans="1:7">
      <c r="A2490" s="177">
        <v>38383</v>
      </c>
      <c r="B2490" s="233" t="s">
        <v>537</v>
      </c>
      <c r="C2490" s="176" t="s">
        <v>123</v>
      </c>
      <c r="D2490" s="176" t="s">
        <v>23</v>
      </c>
      <c r="E2490" s="177">
        <v>3.9399999999999998E-2</v>
      </c>
      <c r="F2490" s="107">
        <f>IF(C2490="MAT.",VLOOKUP(A2490,INSUMOS_AUX!A:F,6,0),0)</f>
        <v>2.17</v>
      </c>
      <c r="G2490" s="106">
        <f>IF(C2490="M.O.",VLOOKUP(A2490,INSUMOS_AUX!A:F,6,0),0)</f>
        <v>0</v>
      </c>
    </row>
    <row r="2491" spans="1:7" ht="21">
      <c r="A2491" s="177">
        <v>43461</v>
      </c>
      <c r="B2491" s="233" t="s">
        <v>155</v>
      </c>
      <c r="C2491" s="176" t="s">
        <v>123</v>
      </c>
      <c r="D2491" s="176" t="s">
        <v>134</v>
      </c>
      <c r="E2491" s="177">
        <v>0.23619999999999999</v>
      </c>
      <c r="F2491" s="107">
        <f>IF(C2491="MAT.",VLOOKUP(A2491,INSUMOS_AUX!A:F,6,0),0)</f>
        <v>0.31</v>
      </c>
      <c r="G2491" s="106">
        <f>IF(C2491="M.O.",VLOOKUP(A2491,INSUMOS_AUX!A:F,6,0),0)</f>
        <v>0</v>
      </c>
    </row>
    <row r="2492" spans="1:7" ht="21">
      <c r="A2492" s="177">
        <v>43485</v>
      </c>
      <c r="B2492" s="233" t="s">
        <v>156</v>
      </c>
      <c r="C2492" s="176" t="s">
        <v>123</v>
      </c>
      <c r="D2492" s="176" t="s">
        <v>134</v>
      </c>
      <c r="E2492" s="177">
        <v>0.23619999999999999</v>
      </c>
      <c r="F2492" s="107">
        <f>IF(C2492="MAT.",VLOOKUP(A2492,INSUMOS_AUX!A:F,6,0),0)</f>
        <v>1.1299999999999999</v>
      </c>
      <c r="G2492" s="106">
        <f>IF(C2492="M.O.",VLOOKUP(A2492,INSUMOS_AUX!A:F,6,0),0)</f>
        <v>0</v>
      </c>
    </row>
    <row r="2493" spans="1:7">
      <c r="A2493" s="182"/>
      <c r="B2493" s="230"/>
      <c r="C2493" s="183"/>
      <c r="D2493" s="183"/>
      <c r="E2493" s="183"/>
      <c r="F2493" s="183"/>
      <c r="G2493" s="183"/>
    </row>
    <row r="2494" spans="1:7" ht="31.5">
      <c r="A2494" s="179" t="s">
        <v>884</v>
      </c>
      <c r="B2494" s="232" t="s">
        <v>640</v>
      </c>
      <c r="C2494" s="180" t="s">
        <v>46</v>
      </c>
      <c r="D2494" s="180" t="s">
        <v>23</v>
      </c>
      <c r="E2494" s="181">
        <v>1</v>
      </c>
      <c r="F2494" s="181">
        <f t="shared" ref="F2494:G2494" si="162">SUMPRODUCT($E2495:$E2506,F2495:F2506)</f>
        <v>9.5154699999999988</v>
      </c>
      <c r="G2494" s="181">
        <f t="shared" si="162"/>
        <v>5.7954924773999998</v>
      </c>
    </row>
    <row r="2495" spans="1:7">
      <c r="A2495" s="177">
        <v>122</v>
      </c>
      <c r="B2495" s="233" t="s">
        <v>286</v>
      </c>
      <c r="C2495" s="176" t="s">
        <v>123</v>
      </c>
      <c r="D2495" s="176" t="s">
        <v>23</v>
      </c>
      <c r="E2495" s="177">
        <v>1.6500000000000001E-2</v>
      </c>
      <c r="F2495" s="107">
        <f>IF(C2495="MAT.",VLOOKUP(A2495,INSUMOS_AUX!A:F,6,0),0)</f>
        <v>67.239999999999995</v>
      </c>
      <c r="G2495" s="106">
        <f>IF(C2495="M.O.",VLOOKUP(A2495,INSUMOS_AUX!A:F,6,0),0)</f>
        <v>0</v>
      </c>
    </row>
    <row r="2496" spans="1:7" ht="21">
      <c r="A2496" s="177">
        <v>20083</v>
      </c>
      <c r="B2496" s="233" t="s">
        <v>354</v>
      </c>
      <c r="C2496" s="176" t="s">
        <v>123</v>
      </c>
      <c r="D2496" s="176" t="s">
        <v>23</v>
      </c>
      <c r="E2496" s="177">
        <v>2.1999999999999999E-2</v>
      </c>
      <c r="F2496" s="107">
        <f>IF(C2496="MAT.",VLOOKUP(A2496,INSUMOS_AUX!A:F,6,0),0)</f>
        <v>76.19</v>
      </c>
      <c r="G2496" s="106">
        <f>IF(C2496="M.O.",VLOOKUP(A2496,INSUMOS_AUX!A:F,6,0),0)</f>
        <v>0</v>
      </c>
    </row>
    <row r="2497" spans="1:7">
      <c r="A2497" s="177">
        <v>246</v>
      </c>
      <c r="B2497" s="233" t="s">
        <v>185</v>
      </c>
      <c r="C2497" s="176" t="s">
        <v>124</v>
      </c>
      <c r="D2497" s="176" t="s">
        <v>134</v>
      </c>
      <c r="E2497" s="177">
        <v>0.15575094</v>
      </c>
      <c r="F2497" s="107">
        <f>IF(C2497="MAT.",VLOOKUP(A2497,INSUMOS_AUX!A:F,6,0),0)</f>
        <v>0</v>
      </c>
      <c r="G2497" s="106">
        <f>IF(C2497="M.O.",VLOOKUP(A2497,INSUMOS_AUX!A:F,6,0),0)</f>
        <v>14.73</v>
      </c>
    </row>
    <row r="2498" spans="1:7">
      <c r="A2498" s="177">
        <v>2696</v>
      </c>
      <c r="B2498" s="233" t="s">
        <v>154</v>
      </c>
      <c r="C2498" s="176" t="s">
        <v>124</v>
      </c>
      <c r="D2498" s="176" t="s">
        <v>134</v>
      </c>
      <c r="E2498" s="177">
        <v>0.15575094</v>
      </c>
      <c r="F2498" s="107">
        <f>IF(C2498="MAT.",VLOOKUP(A2498,INSUMOS_AUX!A:F,6,0),0)</f>
        <v>0</v>
      </c>
      <c r="G2498" s="106">
        <f>IF(C2498="M.O.",VLOOKUP(A2498,INSUMOS_AUX!A:F,6,0),0)</f>
        <v>22.48</v>
      </c>
    </row>
    <row r="2499" spans="1:7" ht="21">
      <c r="A2499" s="177">
        <v>37370</v>
      </c>
      <c r="B2499" s="233" t="s">
        <v>494</v>
      </c>
      <c r="C2499" s="176" t="s">
        <v>123</v>
      </c>
      <c r="D2499" s="176" t="s">
        <v>134</v>
      </c>
      <c r="E2499" s="177">
        <v>0.30599999999999999</v>
      </c>
      <c r="F2499" s="107">
        <f>IF(C2499="MAT.",VLOOKUP(A2499,INSUMOS_AUX!A:F,6,0),0)</f>
        <v>3.32</v>
      </c>
      <c r="G2499" s="106">
        <f>IF(C2499="M.O.",VLOOKUP(A2499,INSUMOS_AUX!A:F,6,0),0)</f>
        <v>0</v>
      </c>
    </row>
    <row r="2500" spans="1:7" ht="21">
      <c r="A2500" s="177">
        <v>37371</v>
      </c>
      <c r="B2500" s="233" t="s">
        <v>495</v>
      </c>
      <c r="C2500" s="176" t="s">
        <v>123</v>
      </c>
      <c r="D2500" s="176" t="s">
        <v>134</v>
      </c>
      <c r="E2500" s="177">
        <v>0.30599999999999999</v>
      </c>
      <c r="F2500" s="107">
        <f>IF(C2500="MAT.",VLOOKUP(A2500,INSUMOS_AUX!A:F,6,0),0)</f>
        <v>0.59</v>
      </c>
      <c r="G2500" s="106">
        <f>IF(C2500="M.O.",VLOOKUP(A2500,INSUMOS_AUX!A:F,6,0),0)</f>
        <v>0</v>
      </c>
    </row>
    <row r="2501" spans="1:7" ht="21">
      <c r="A2501" s="177">
        <v>37372</v>
      </c>
      <c r="B2501" s="233" t="s">
        <v>496</v>
      </c>
      <c r="C2501" s="176" t="s">
        <v>123</v>
      </c>
      <c r="D2501" s="176" t="s">
        <v>134</v>
      </c>
      <c r="E2501" s="177">
        <v>0.30599999999999999</v>
      </c>
      <c r="F2501" s="107">
        <f>IF(C2501="MAT.",VLOOKUP(A2501,INSUMOS_AUX!A:F,6,0),0)</f>
        <v>1.43</v>
      </c>
      <c r="G2501" s="106">
        <f>IF(C2501="M.O.",VLOOKUP(A2501,INSUMOS_AUX!A:F,6,0),0)</f>
        <v>0</v>
      </c>
    </row>
    <row r="2502" spans="1:7" ht="21">
      <c r="A2502" s="177">
        <v>37373</v>
      </c>
      <c r="B2502" s="233" t="s">
        <v>497</v>
      </c>
      <c r="C2502" s="176" t="s">
        <v>123</v>
      </c>
      <c r="D2502" s="176" t="s">
        <v>134</v>
      </c>
      <c r="E2502" s="177">
        <v>0.30599999999999999</v>
      </c>
      <c r="F2502" s="107">
        <f>IF(C2502="MAT.",VLOOKUP(A2502,INSUMOS_AUX!A:F,6,0),0)</f>
        <v>0.08</v>
      </c>
      <c r="G2502" s="106">
        <f>IF(C2502="M.O.",VLOOKUP(A2502,INSUMOS_AUX!A:F,6,0),0)</f>
        <v>0</v>
      </c>
    </row>
    <row r="2503" spans="1:7">
      <c r="A2503" s="177">
        <v>38383</v>
      </c>
      <c r="B2503" s="233" t="s">
        <v>537</v>
      </c>
      <c r="C2503" s="176" t="s">
        <v>123</v>
      </c>
      <c r="D2503" s="176" t="s">
        <v>23</v>
      </c>
      <c r="E2503" s="177">
        <v>5.0999999999999997E-2</v>
      </c>
      <c r="F2503" s="107">
        <f>IF(C2503="MAT.",VLOOKUP(A2503,INSUMOS_AUX!A:F,6,0),0)</f>
        <v>2.17</v>
      </c>
      <c r="G2503" s="106">
        <f>IF(C2503="M.O.",VLOOKUP(A2503,INSUMOS_AUX!A:F,6,0),0)</f>
        <v>0</v>
      </c>
    </row>
    <row r="2504" spans="1:7">
      <c r="A2504" s="177">
        <v>3863</v>
      </c>
      <c r="B2504" s="233" t="s">
        <v>1412</v>
      </c>
      <c r="C2504" s="176" t="s">
        <v>123</v>
      </c>
      <c r="D2504" s="176" t="s">
        <v>23</v>
      </c>
      <c r="E2504" s="177">
        <v>1</v>
      </c>
      <c r="F2504" s="107">
        <f>IF(C2504="MAT.",VLOOKUP(A2504,INSUMOS_AUX!A:F,6,0),0)</f>
        <v>4.5199999999999996</v>
      </c>
      <c r="G2504" s="106">
        <f>IF(C2504="M.O.",VLOOKUP(A2504,INSUMOS_AUX!A:F,6,0),0)</f>
        <v>0</v>
      </c>
    </row>
    <row r="2505" spans="1:7" ht="21">
      <c r="A2505" s="177">
        <v>43461</v>
      </c>
      <c r="B2505" s="233" t="s">
        <v>155</v>
      </c>
      <c r="C2505" s="176" t="s">
        <v>123</v>
      </c>
      <c r="D2505" s="176" t="s">
        <v>134</v>
      </c>
      <c r="E2505" s="177">
        <v>0.30599999999999999</v>
      </c>
      <c r="F2505" s="107">
        <f>IF(C2505="MAT.",VLOOKUP(A2505,INSUMOS_AUX!A:F,6,0),0)</f>
        <v>0.31</v>
      </c>
      <c r="G2505" s="106">
        <f>IF(C2505="M.O.",VLOOKUP(A2505,INSUMOS_AUX!A:F,6,0),0)</f>
        <v>0</v>
      </c>
    </row>
    <row r="2506" spans="1:7" ht="21">
      <c r="A2506" s="177">
        <v>43485</v>
      </c>
      <c r="B2506" s="233" t="s">
        <v>156</v>
      </c>
      <c r="C2506" s="176" t="s">
        <v>123</v>
      </c>
      <c r="D2506" s="176" t="s">
        <v>134</v>
      </c>
      <c r="E2506" s="177">
        <v>0.30599999999999999</v>
      </c>
      <c r="F2506" s="107">
        <f>IF(C2506="MAT.",VLOOKUP(A2506,INSUMOS_AUX!A:F,6,0),0)</f>
        <v>1.1299999999999999</v>
      </c>
      <c r="G2506" s="106">
        <f>IF(C2506="M.O.",VLOOKUP(A2506,INSUMOS_AUX!A:F,6,0),0)</f>
        <v>0</v>
      </c>
    </row>
    <row r="2507" spans="1:7">
      <c r="A2507" s="182"/>
      <c r="B2507" s="230"/>
      <c r="C2507" s="183"/>
      <c r="D2507" s="183"/>
      <c r="E2507" s="183"/>
      <c r="F2507" s="183"/>
      <c r="G2507" s="183"/>
    </row>
    <row r="2508" spans="1:7" ht="31.5">
      <c r="A2508" s="179" t="s">
        <v>885</v>
      </c>
      <c r="B2508" s="232" t="s">
        <v>641</v>
      </c>
      <c r="C2508" s="180" t="s">
        <v>46</v>
      </c>
      <c r="D2508" s="180" t="s">
        <v>23</v>
      </c>
      <c r="E2508" s="181">
        <v>1</v>
      </c>
      <c r="F2508" s="181">
        <f t="shared" ref="F2508:G2508" si="163">SUMPRODUCT($E2509:$E2520,F2509:F2520)</f>
        <v>18.518051</v>
      </c>
      <c r="G2508" s="181">
        <f t="shared" si="163"/>
        <v>11.587197051220002</v>
      </c>
    </row>
    <row r="2509" spans="1:7">
      <c r="A2509" s="177">
        <v>122</v>
      </c>
      <c r="B2509" s="233" t="s">
        <v>286</v>
      </c>
      <c r="C2509" s="176" t="s">
        <v>123</v>
      </c>
      <c r="D2509" s="176" t="s">
        <v>23</v>
      </c>
      <c r="E2509" s="177">
        <v>2.47E-2</v>
      </c>
      <c r="F2509" s="107">
        <f>IF(C2509="MAT.",VLOOKUP(A2509,INSUMOS_AUX!A:F,6,0),0)</f>
        <v>67.239999999999995</v>
      </c>
      <c r="G2509" s="106">
        <f>IF(C2509="M.O.",VLOOKUP(A2509,INSUMOS_AUX!A:F,6,0),0)</f>
        <v>0</v>
      </c>
    </row>
    <row r="2510" spans="1:7" ht="21">
      <c r="A2510" s="177">
        <v>20083</v>
      </c>
      <c r="B2510" s="233" t="s">
        <v>354</v>
      </c>
      <c r="C2510" s="176" t="s">
        <v>123</v>
      </c>
      <c r="D2510" s="176" t="s">
        <v>23</v>
      </c>
      <c r="E2510" s="177">
        <v>3.3000000000000002E-2</v>
      </c>
      <c r="F2510" s="107">
        <f>IF(C2510="MAT.",VLOOKUP(A2510,INSUMOS_AUX!A:F,6,0),0)</f>
        <v>76.19</v>
      </c>
      <c r="G2510" s="106">
        <f>IF(C2510="M.O.",VLOOKUP(A2510,INSUMOS_AUX!A:F,6,0),0)</f>
        <v>0</v>
      </c>
    </row>
    <row r="2511" spans="1:7">
      <c r="A2511" s="177">
        <v>246</v>
      </c>
      <c r="B2511" s="233" t="s">
        <v>185</v>
      </c>
      <c r="C2511" s="176" t="s">
        <v>124</v>
      </c>
      <c r="D2511" s="176" t="s">
        <v>134</v>
      </c>
      <c r="E2511" s="177">
        <v>0.31140008200000002</v>
      </c>
      <c r="F2511" s="107">
        <f>IF(C2511="MAT.",VLOOKUP(A2511,INSUMOS_AUX!A:F,6,0),0)</f>
        <v>0</v>
      </c>
      <c r="G2511" s="106">
        <f>IF(C2511="M.O.",VLOOKUP(A2511,INSUMOS_AUX!A:F,6,0),0)</f>
        <v>14.73</v>
      </c>
    </row>
    <row r="2512" spans="1:7">
      <c r="A2512" s="177">
        <v>2696</v>
      </c>
      <c r="B2512" s="233" t="s">
        <v>154</v>
      </c>
      <c r="C2512" s="176" t="s">
        <v>124</v>
      </c>
      <c r="D2512" s="176" t="s">
        <v>134</v>
      </c>
      <c r="E2512" s="177">
        <v>0.31140008200000002</v>
      </c>
      <c r="F2512" s="107">
        <f>IF(C2512="MAT.",VLOOKUP(A2512,INSUMOS_AUX!A:F,6,0),0)</f>
        <v>0</v>
      </c>
      <c r="G2512" s="106">
        <f>IF(C2512="M.O.",VLOOKUP(A2512,INSUMOS_AUX!A:F,6,0),0)</f>
        <v>22.48</v>
      </c>
    </row>
    <row r="2513" spans="1:7" ht="21">
      <c r="A2513" s="177">
        <v>37370</v>
      </c>
      <c r="B2513" s="233" t="s">
        <v>494</v>
      </c>
      <c r="C2513" s="176" t="s">
        <v>123</v>
      </c>
      <c r="D2513" s="176" t="s">
        <v>134</v>
      </c>
      <c r="E2513" s="177">
        <v>0.61180000000000001</v>
      </c>
      <c r="F2513" s="107">
        <f>IF(C2513="MAT.",VLOOKUP(A2513,INSUMOS_AUX!A:F,6,0),0)</f>
        <v>3.32</v>
      </c>
      <c r="G2513" s="106">
        <f>IF(C2513="M.O.",VLOOKUP(A2513,INSUMOS_AUX!A:F,6,0),0)</f>
        <v>0</v>
      </c>
    </row>
    <row r="2514" spans="1:7" ht="21">
      <c r="A2514" s="177">
        <v>37371</v>
      </c>
      <c r="B2514" s="233" t="s">
        <v>495</v>
      </c>
      <c r="C2514" s="176" t="s">
        <v>123</v>
      </c>
      <c r="D2514" s="176" t="s">
        <v>134</v>
      </c>
      <c r="E2514" s="177">
        <v>0.61180000000000001</v>
      </c>
      <c r="F2514" s="107">
        <f>IF(C2514="MAT.",VLOOKUP(A2514,INSUMOS_AUX!A:F,6,0),0)</f>
        <v>0.59</v>
      </c>
      <c r="G2514" s="106">
        <f>IF(C2514="M.O.",VLOOKUP(A2514,INSUMOS_AUX!A:F,6,0),0)</f>
        <v>0</v>
      </c>
    </row>
    <row r="2515" spans="1:7" ht="21">
      <c r="A2515" s="177">
        <v>37372</v>
      </c>
      <c r="B2515" s="233" t="s">
        <v>496</v>
      </c>
      <c r="C2515" s="176" t="s">
        <v>123</v>
      </c>
      <c r="D2515" s="176" t="s">
        <v>134</v>
      </c>
      <c r="E2515" s="177">
        <v>0.61180000000000001</v>
      </c>
      <c r="F2515" s="107">
        <f>IF(C2515="MAT.",VLOOKUP(A2515,INSUMOS_AUX!A:F,6,0),0)</f>
        <v>1.43</v>
      </c>
      <c r="G2515" s="106">
        <f>IF(C2515="M.O.",VLOOKUP(A2515,INSUMOS_AUX!A:F,6,0),0)</f>
        <v>0</v>
      </c>
    </row>
    <row r="2516" spans="1:7" ht="21">
      <c r="A2516" s="177">
        <v>37373</v>
      </c>
      <c r="B2516" s="233" t="s">
        <v>497</v>
      </c>
      <c r="C2516" s="176" t="s">
        <v>123</v>
      </c>
      <c r="D2516" s="176" t="s">
        <v>134</v>
      </c>
      <c r="E2516" s="177">
        <v>0.61180000000000001</v>
      </c>
      <c r="F2516" s="107">
        <f>IF(C2516="MAT.",VLOOKUP(A2516,INSUMOS_AUX!A:F,6,0),0)</f>
        <v>0.08</v>
      </c>
      <c r="G2516" s="106">
        <f>IF(C2516="M.O.",VLOOKUP(A2516,INSUMOS_AUX!A:F,6,0),0)</f>
        <v>0</v>
      </c>
    </row>
    <row r="2517" spans="1:7">
      <c r="A2517" s="177">
        <v>38383</v>
      </c>
      <c r="B2517" s="233" t="s">
        <v>537</v>
      </c>
      <c r="C2517" s="176" t="s">
        <v>123</v>
      </c>
      <c r="D2517" s="176" t="s">
        <v>23</v>
      </c>
      <c r="E2517" s="177">
        <v>7.6499999999999999E-2</v>
      </c>
      <c r="F2517" s="107">
        <f>IF(C2517="MAT.",VLOOKUP(A2517,INSUMOS_AUX!A:F,6,0),0)</f>
        <v>2.17</v>
      </c>
      <c r="G2517" s="106">
        <f>IF(C2517="M.O.",VLOOKUP(A2517,INSUMOS_AUX!A:F,6,0),0)</f>
        <v>0</v>
      </c>
    </row>
    <row r="2518" spans="1:7" ht="21">
      <c r="A2518" s="177">
        <v>43461</v>
      </c>
      <c r="B2518" s="233" t="s">
        <v>155</v>
      </c>
      <c r="C2518" s="176" t="s">
        <v>123</v>
      </c>
      <c r="D2518" s="176" t="s">
        <v>134</v>
      </c>
      <c r="E2518" s="177">
        <v>0.61180000000000001</v>
      </c>
      <c r="F2518" s="107">
        <f>IF(C2518="MAT.",VLOOKUP(A2518,INSUMOS_AUX!A:F,6,0),0)</f>
        <v>0.31</v>
      </c>
      <c r="G2518" s="106">
        <f>IF(C2518="M.O.",VLOOKUP(A2518,INSUMOS_AUX!A:F,6,0),0)</f>
        <v>0</v>
      </c>
    </row>
    <row r="2519" spans="1:7" ht="21">
      <c r="A2519" s="177">
        <v>43485</v>
      </c>
      <c r="B2519" s="233" t="s">
        <v>156</v>
      </c>
      <c r="C2519" s="176" t="s">
        <v>123</v>
      </c>
      <c r="D2519" s="176" t="s">
        <v>134</v>
      </c>
      <c r="E2519" s="177">
        <v>0.61180000000000001</v>
      </c>
      <c r="F2519" s="107">
        <f>IF(C2519="MAT.",VLOOKUP(A2519,INSUMOS_AUX!A:F,6,0),0)</f>
        <v>1.1299999999999999</v>
      </c>
      <c r="G2519" s="106">
        <f>IF(C2519="M.O.",VLOOKUP(A2519,INSUMOS_AUX!A:F,6,0),0)</f>
        <v>0</v>
      </c>
    </row>
    <row r="2520" spans="1:7" ht="21">
      <c r="A2520" s="177">
        <v>7142</v>
      </c>
      <c r="B2520" s="233" t="s">
        <v>1413</v>
      </c>
      <c r="C2520" s="176" t="s">
        <v>123</v>
      </c>
      <c r="D2520" s="176" t="s">
        <v>23</v>
      </c>
      <c r="E2520" s="177">
        <v>1</v>
      </c>
      <c r="F2520" s="107">
        <f>IF(C2520="MAT.",VLOOKUP(A2520,INSUMOS_AUX!A:F,6,0),0)</f>
        <v>9.98</v>
      </c>
      <c r="G2520" s="106">
        <f>IF(C2520="M.O.",VLOOKUP(A2520,INSUMOS_AUX!A:F,6,0),0)</f>
        <v>0</v>
      </c>
    </row>
    <row r="2521" spans="1:7">
      <c r="A2521" s="182"/>
      <c r="B2521" s="230"/>
      <c r="C2521" s="183"/>
      <c r="D2521" s="183"/>
      <c r="E2521" s="183"/>
      <c r="F2521" s="183"/>
      <c r="G2521" s="183"/>
    </row>
    <row r="2522" spans="1:7" ht="31.5">
      <c r="A2522" s="179" t="s">
        <v>886</v>
      </c>
      <c r="B2522" s="232" t="s">
        <v>642</v>
      </c>
      <c r="C2522" s="180" t="s">
        <v>46</v>
      </c>
      <c r="D2522" s="180" t="s">
        <v>23</v>
      </c>
      <c r="E2522" s="181">
        <v>4</v>
      </c>
      <c r="F2522" s="181">
        <f t="shared" ref="F2522:G2522" si="164">SUMPRODUCT($E2523:$E2534,F2523:F2534)</f>
        <v>16.751828</v>
      </c>
      <c r="G2522" s="181">
        <f t="shared" si="164"/>
        <v>8.7538451733800002</v>
      </c>
    </row>
    <row r="2523" spans="1:7">
      <c r="A2523" s="177">
        <v>122</v>
      </c>
      <c r="B2523" s="233" t="s">
        <v>286</v>
      </c>
      <c r="C2523" s="176" t="s">
        <v>123</v>
      </c>
      <c r="D2523" s="176" t="s">
        <v>23</v>
      </c>
      <c r="E2523" s="177">
        <v>1.7600000000000001E-2</v>
      </c>
      <c r="F2523" s="107">
        <f>IF(C2523="MAT.",VLOOKUP(A2523,INSUMOS_AUX!A:F,6,0),0)</f>
        <v>67.239999999999995</v>
      </c>
      <c r="G2523" s="106">
        <f>IF(C2523="M.O.",VLOOKUP(A2523,INSUMOS_AUX!A:F,6,0),0)</f>
        <v>0</v>
      </c>
    </row>
    <row r="2524" spans="1:7" ht="21">
      <c r="A2524" s="177">
        <v>20083</v>
      </c>
      <c r="B2524" s="233" t="s">
        <v>354</v>
      </c>
      <c r="C2524" s="176" t="s">
        <v>123</v>
      </c>
      <c r="D2524" s="176" t="s">
        <v>23</v>
      </c>
      <c r="E2524" s="177">
        <v>2.2499999999999999E-2</v>
      </c>
      <c r="F2524" s="107">
        <f>IF(C2524="MAT.",VLOOKUP(A2524,INSUMOS_AUX!A:F,6,0),0)</f>
        <v>76.19</v>
      </c>
      <c r="G2524" s="106">
        <f>IF(C2524="M.O.",VLOOKUP(A2524,INSUMOS_AUX!A:F,6,0),0)</f>
        <v>0</v>
      </c>
    </row>
    <row r="2525" spans="1:7">
      <c r="A2525" s="177">
        <v>246</v>
      </c>
      <c r="B2525" s="233" t="s">
        <v>185</v>
      </c>
      <c r="C2525" s="176" t="s">
        <v>124</v>
      </c>
      <c r="D2525" s="176" t="s">
        <v>134</v>
      </c>
      <c r="E2525" s="177">
        <v>0.23525517800000001</v>
      </c>
      <c r="F2525" s="107">
        <f>IF(C2525="MAT.",VLOOKUP(A2525,INSUMOS_AUX!A:F,6,0),0)</f>
        <v>0</v>
      </c>
      <c r="G2525" s="106">
        <f>IF(C2525="M.O.",VLOOKUP(A2525,INSUMOS_AUX!A:F,6,0),0)</f>
        <v>14.73</v>
      </c>
    </row>
    <row r="2526" spans="1:7">
      <c r="A2526" s="177">
        <v>2696</v>
      </c>
      <c r="B2526" s="233" t="s">
        <v>154</v>
      </c>
      <c r="C2526" s="176" t="s">
        <v>124</v>
      </c>
      <c r="D2526" s="176" t="s">
        <v>134</v>
      </c>
      <c r="E2526" s="177">
        <v>0.23525517800000001</v>
      </c>
      <c r="F2526" s="107">
        <f>IF(C2526="MAT.",VLOOKUP(A2526,INSUMOS_AUX!A:F,6,0),0)</f>
        <v>0</v>
      </c>
      <c r="G2526" s="106">
        <f>IF(C2526="M.O.",VLOOKUP(A2526,INSUMOS_AUX!A:F,6,0),0)</f>
        <v>22.48</v>
      </c>
    </row>
    <row r="2527" spans="1:7" ht="21">
      <c r="A2527" s="177">
        <v>37370</v>
      </c>
      <c r="B2527" s="233" t="s">
        <v>494</v>
      </c>
      <c r="C2527" s="176" t="s">
        <v>123</v>
      </c>
      <c r="D2527" s="176" t="s">
        <v>134</v>
      </c>
      <c r="E2527" s="177">
        <v>0.4622</v>
      </c>
      <c r="F2527" s="107">
        <f>IF(C2527="MAT.",VLOOKUP(A2527,INSUMOS_AUX!A:F,6,0),0)</f>
        <v>3.32</v>
      </c>
      <c r="G2527" s="106">
        <f>IF(C2527="M.O.",VLOOKUP(A2527,INSUMOS_AUX!A:F,6,0),0)</f>
        <v>0</v>
      </c>
    </row>
    <row r="2528" spans="1:7" ht="21">
      <c r="A2528" s="177">
        <v>37371</v>
      </c>
      <c r="B2528" s="233" t="s">
        <v>495</v>
      </c>
      <c r="C2528" s="176" t="s">
        <v>123</v>
      </c>
      <c r="D2528" s="176" t="s">
        <v>134</v>
      </c>
      <c r="E2528" s="177">
        <v>0.4622</v>
      </c>
      <c r="F2528" s="107">
        <f>IF(C2528="MAT.",VLOOKUP(A2528,INSUMOS_AUX!A:F,6,0),0)</f>
        <v>0.59</v>
      </c>
      <c r="G2528" s="106">
        <f>IF(C2528="M.O.",VLOOKUP(A2528,INSUMOS_AUX!A:F,6,0),0)</f>
        <v>0</v>
      </c>
    </row>
    <row r="2529" spans="1:7" ht="21">
      <c r="A2529" s="177">
        <v>37372</v>
      </c>
      <c r="B2529" s="233" t="s">
        <v>496</v>
      </c>
      <c r="C2529" s="176" t="s">
        <v>123</v>
      </c>
      <c r="D2529" s="176" t="s">
        <v>134</v>
      </c>
      <c r="E2529" s="177">
        <v>0.4622</v>
      </c>
      <c r="F2529" s="107">
        <f>IF(C2529="MAT.",VLOOKUP(A2529,INSUMOS_AUX!A:F,6,0),0)</f>
        <v>1.43</v>
      </c>
      <c r="G2529" s="106">
        <f>IF(C2529="M.O.",VLOOKUP(A2529,INSUMOS_AUX!A:F,6,0),0)</f>
        <v>0</v>
      </c>
    </row>
    <row r="2530" spans="1:7" ht="21">
      <c r="A2530" s="177">
        <v>37373</v>
      </c>
      <c r="B2530" s="233" t="s">
        <v>497</v>
      </c>
      <c r="C2530" s="176" t="s">
        <v>123</v>
      </c>
      <c r="D2530" s="176" t="s">
        <v>134</v>
      </c>
      <c r="E2530" s="177">
        <v>0.4622</v>
      </c>
      <c r="F2530" s="107">
        <f>IF(C2530="MAT.",VLOOKUP(A2530,INSUMOS_AUX!A:F,6,0),0)</f>
        <v>0.08</v>
      </c>
      <c r="G2530" s="106">
        <f>IF(C2530="M.O.",VLOOKUP(A2530,INSUMOS_AUX!A:F,6,0),0)</f>
        <v>0</v>
      </c>
    </row>
    <row r="2531" spans="1:7">
      <c r="A2531" s="177">
        <v>38383</v>
      </c>
      <c r="B2531" s="233" t="s">
        <v>537</v>
      </c>
      <c r="C2531" s="176" t="s">
        <v>123</v>
      </c>
      <c r="D2531" s="176" t="s">
        <v>23</v>
      </c>
      <c r="E2531" s="177">
        <v>6.6100000000000006E-2</v>
      </c>
      <c r="F2531" s="107">
        <f>IF(C2531="MAT.",VLOOKUP(A2531,INSUMOS_AUX!A:F,6,0),0)</f>
        <v>2.17</v>
      </c>
      <c r="G2531" s="106">
        <f>IF(C2531="M.O.",VLOOKUP(A2531,INSUMOS_AUX!A:F,6,0),0)</f>
        <v>0</v>
      </c>
    </row>
    <row r="2532" spans="1:7" ht="21">
      <c r="A2532" s="177">
        <v>43461</v>
      </c>
      <c r="B2532" s="233" t="s">
        <v>155</v>
      </c>
      <c r="C2532" s="176" t="s">
        <v>123</v>
      </c>
      <c r="D2532" s="176" t="s">
        <v>134</v>
      </c>
      <c r="E2532" s="177">
        <v>0.4622</v>
      </c>
      <c r="F2532" s="107">
        <f>IF(C2532="MAT.",VLOOKUP(A2532,INSUMOS_AUX!A:F,6,0),0)</f>
        <v>0.31</v>
      </c>
      <c r="G2532" s="106">
        <f>IF(C2532="M.O.",VLOOKUP(A2532,INSUMOS_AUX!A:F,6,0),0)</f>
        <v>0</v>
      </c>
    </row>
    <row r="2533" spans="1:7" ht="21">
      <c r="A2533" s="177">
        <v>43485</v>
      </c>
      <c r="B2533" s="233" t="s">
        <v>156</v>
      </c>
      <c r="C2533" s="176" t="s">
        <v>123</v>
      </c>
      <c r="D2533" s="176" t="s">
        <v>134</v>
      </c>
      <c r="E2533" s="177">
        <v>0.4622</v>
      </c>
      <c r="F2533" s="107">
        <f>IF(C2533="MAT.",VLOOKUP(A2533,INSUMOS_AUX!A:F,6,0),0)</f>
        <v>1.1299999999999999</v>
      </c>
      <c r="G2533" s="106">
        <f>IF(C2533="M.O.",VLOOKUP(A2533,INSUMOS_AUX!A:F,6,0),0)</f>
        <v>0</v>
      </c>
    </row>
    <row r="2534" spans="1:7" ht="21">
      <c r="A2534" s="177">
        <v>7129</v>
      </c>
      <c r="B2534" s="233" t="s">
        <v>1414</v>
      </c>
      <c r="C2534" s="176" t="s">
        <v>123</v>
      </c>
      <c r="D2534" s="176" t="s">
        <v>23</v>
      </c>
      <c r="E2534" s="177">
        <v>1</v>
      </c>
      <c r="F2534" s="107">
        <f>IF(C2534="MAT.",VLOOKUP(A2534,INSUMOS_AUX!A:F,6,0),0)</f>
        <v>10.54</v>
      </c>
      <c r="G2534" s="106">
        <f>IF(C2534="M.O.",VLOOKUP(A2534,INSUMOS_AUX!A:F,6,0),0)</f>
        <v>0</v>
      </c>
    </row>
    <row r="2535" spans="1:7">
      <c r="A2535" s="182"/>
      <c r="B2535" s="230"/>
      <c r="C2535" s="183"/>
      <c r="D2535" s="183"/>
      <c r="E2535" s="183"/>
      <c r="F2535" s="183"/>
      <c r="G2535" s="183"/>
    </row>
    <row r="2536" spans="1:7" ht="31.5">
      <c r="A2536" s="179" t="s">
        <v>887</v>
      </c>
      <c r="B2536" s="232" t="s">
        <v>643</v>
      </c>
      <c r="C2536" s="180" t="s">
        <v>46</v>
      </c>
      <c r="D2536" s="180" t="s">
        <v>23</v>
      </c>
      <c r="E2536" s="181">
        <v>2</v>
      </c>
      <c r="F2536" s="181">
        <f t="shared" ref="F2536:G2536" si="165">SUMPRODUCT($E2537:$E2548,F2537:F2548)</f>
        <v>15.984831000000002</v>
      </c>
      <c r="G2536" s="181">
        <f t="shared" si="165"/>
        <v>9.6970331647999988</v>
      </c>
    </row>
    <row r="2537" spans="1:7">
      <c r="A2537" s="177">
        <v>122</v>
      </c>
      <c r="B2537" s="233" t="s">
        <v>286</v>
      </c>
      <c r="C2537" s="176" t="s">
        <v>123</v>
      </c>
      <c r="D2537" s="176" t="s">
        <v>23</v>
      </c>
      <c r="E2537" s="177">
        <v>1.7600000000000001E-2</v>
      </c>
      <c r="F2537" s="107">
        <f>IF(C2537="MAT.",VLOOKUP(A2537,INSUMOS_AUX!A:F,6,0),0)</f>
        <v>67.239999999999995</v>
      </c>
      <c r="G2537" s="106">
        <f>IF(C2537="M.O.",VLOOKUP(A2537,INSUMOS_AUX!A:F,6,0),0)</f>
        <v>0</v>
      </c>
    </row>
    <row r="2538" spans="1:7" ht="21">
      <c r="A2538" s="177">
        <v>20083</v>
      </c>
      <c r="B2538" s="233" t="s">
        <v>354</v>
      </c>
      <c r="C2538" s="176" t="s">
        <v>123</v>
      </c>
      <c r="D2538" s="176" t="s">
        <v>23</v>
      </c>
      <c r="E2538" s="177">
        <v>2.1000000000000001E-2</v>
      </c>
      <c r="F2538" s="107">
        <f>IF(C2538="MAT.",VLOOKUP(A2538,INSUMOS_AUX!A:F,6,0),0)</f>
        <v>76.19</v>
      </c>
      <c r="G2538" s="106">
        <f>IF(C2538="M.O.",VLOOKUP(A2538,INSUMOS_AUX!A:F,6,0),0)</f>
        <v>0</v>
      </c>
    </row>
    <row r="2539" spans="1:7">
      <c r="A2539" s="177">
        <v>246</v>
      </c>
      <c r="B2539" s="233" t="s">
        <v>185</v>
      </c>
      <c r="C2539" s="176" t="s">
        <v>124</v>
      </c>
      <c r="D2539" s="176" t="s">
        <v>134</v>
      </c>
      <c r="E2539" s="177">
        <v>0.26060287999999998</v>
      </c>
      <c r="F2539" s="107">
        <f>IF(C2539="MAT.",VLOOKUP(A2539,INSUMOS_AUX!A:F,6,0),0)</f>
        <v>0</v>
      </c>
      <c r="G2539" s="106">
        <f>IF(C2539="M.O.",VLOOKUP(A2539,INSUMOS_AUX!A:F,6,0),0)</f>
        <v>14.73</v>
      </c>
    </row>
    <row r="2540" spans="1:7">
      <c r="A2540" s="177">
        <v>2696</v>
      </c>
      <c r="B2540" s="233" t="s">
        <v>154</v>
      </c>
      <c r="C2540" s="176" t="s">
        <v>124</v>
      </c>
      <c r="D2540" s="176" t="s">
        <v>134</v>
      </c>
      <c r="E2540" s="177">
        <v>0.26060287999999998</v>
      </c>
      <c r="F2540" s="107">
        <f>IF(C2540="MAT.",VLOOKUP(A2540,INSUMOS_AUX!A:F,6,0),0)</f>
        <v>0</v>
      </c>
      <c r="G2540" s="106">
        <f>IF(C2540="M.O.",VLOOKUP(A2540,INSUMOS_AUX!A:F,6,0),0)</f>
        <v>22.48</v>
      </c>
    </row>
    <row r="2541" spans="1:7" ht="21">
      <c r="A2541" s="177">
        <v>37370</v>
      </c>
      <c r="B2541" s="233" t="s">
        <v>494</v>
      </c>
      <c r="C2541" s="176" t="s">
        <v>123</v>
      </c>
      <c r="D2541" s="176" t="s">
        <v>134</v>
      </c>
      <c r="E2541" s="177">
        <v>0.51200000000000001</v>
      </c>
      <c r="F2541" s="107">
        <f>IF(C2541="MAT.",VLOOKUP(A2541,INSUMOS_AUX!A:F,6,0),0)</f>
        <v>3.32</v>
      </c>
      <c r="G2541" s="106">
        <f>IF(C2541="M.O.",VLOOKUP(A2541,INSUMOS_AUX!A:F,6,0),0)</f>
        <v>0</v>
      </c>
    </row>
    <row r="2542" spans="1:7" ht="21">
      <c r="A2542" s="177">
        <v>37371</v>
      </c>
      <c r="B2542" s="233" t="s">
        <v>495</v>
      </c>
      <c r="C2542" s="176" t="s">
        <v>123</v>
      </c>
      <c r="D2542" s="176" t="s">
        <v>134</v>
      </c>
      <c r="E2542" s="177">
        <v>0.51200000000000001</v>
      </c>
      <c r="F2542" s="107">
        <f>IF(C2542="MAT.",VLOOKUP(A2542,INSUMOS_AUX!A:F,6,0),0)</f>
        <v>0.59</v>
      </c>
      <c r="G2542" s="106">
        <f>IF(C2542="M.O.",VLOOKUP(A2542,INSUMOS_AUX!A:F,6,0),0)</f>
        <v>0</v>
      </c>
    </row>
    <row r="2543" spans="1:7" ht="21">
      <c r="A2543" s="177">
        <v>37372</v>
      </c>
      <c r="B2543" s="233" t="s">
        <v>496</v>
      </c>
      <c r="C2543" s="176" t="s">
        <v>123</v>
      </c>
      <c r="D2543" s="176" t="s">
        <v>134</v>
      </c>
      <c r="E2543" s="177">
        <v>0.51200000000000001</v>
      </c>
      <c r="F2543" s="107">
        <f>IF(C2543="MAT.",VLOOKUP(A2543,INSUMOS_AUX!A:F,6,0),0)</f>
        <v>1.43</v>
      </c>
      <c r="G2543" s="106">
        <f>IF(C2543="M.O.",VLOOKUP(A2543,INSUMOS_AUX!A:F,6,0),0)</f>
        <v>0</v>
      </c>
    </row>
    <row r="2544" spans="1:7" ht="21">
      <c r="A2544" s="177">
        <v>37373</v>
      </c>
      <c r="B2544" s="233" t="s">
        <v>497</v>
      </c>
      <c r="C2544" s="176" t="s">
        <v>123</v>
      </c>
      <c r="D2544" s="176" t="s">
        <v>134</v>
      </c>
      <c r="E2544" s="177">
        <v>0.51200000000000001</v>
      </c>
      <c r="F2544" s="107">
        <f>IF(C2544="MAT.",VLOOKUP(A2544,INSUMOS_AUX!A:F,6,0),0)</f>
        <v>0.08</v>
      </c>
      <c r="G2544" s="106">
        <f>IF(C2544="M.O.",VLOOKUP(A2544,INSUMOS_AUX!A:F,6,0),0)</f>
        <v>0</v>
      </c>
    </row>
    <row r="2545" spans="1:7">
      <c r="A2545" s="177">
        <v>38383</v>
      </c>
      <c r="B2545" s="233" t="s">
        <v>537</v>
      </c>
      <c r="C2545" s="176" t="s">
        <v>123</v>
      </c>
      <c r="D2545" s="176" t="s">
        <v>23</v>
      </c>
      <c r="E2545" s="177">
        <v>6.4100000000000004E-2</v>
      </c>
      <c r="F2545" s="107">
        <f>IF(C2545="MAT.",VLOOKUP(A2545,INSUMOS_AUX!A:F,6,0),0)</f>
        <v>2.17</v>
      </c>
      <c r="G2545" s="106">
        <f>IF(C2545="M.O.",VLOOKUP(A2545,INSUMOS_AUX!A:F,6,0),0)</f>
        <v>0</v>
      </c>
    </row>
    <row r="2546" spans="1:7" ht="21">
      <c r="A2546" s="177">
        <v>43461</v>
      </c>
      <c r="B2546" s="233" t="s">
        <v>155</v>
      </c>
      <c r="C2546" s="176" t="s">
        <v>123</v>
      </c>
      <c r="D2546" s="176" t="s">
        <v>134</v>
      </c>
      <c r="E2546" s="177">
        <v>0.51200000000000001</v>
      </c>
      <c r="F2546" s="107">
        <f>IF(C2546="MAT.",VLOOKUP(A2546,INSUMOS_AUX!A:F,6,0),0)</f>
        <v>0.31</v>
      </c>
      <c r="G2546" s="106">
        <f>IF(C2546="M.O.",VLOOKUP(A2546,INSUMOS_AUX!A:F,6,0),0)</f>
        <v>0</v>
      </c>
    </row>
    <row r="2547" spans="1:7" ht="21">
      <c r="A2547" s="177">
        <v>43485</v>
      </c>
      <c r="B2547" s="233" t="s">
        <v>156</v>
      </c>
      <c r="C2547" s="176" t="s">
        <v>123</v>
      </c>
      <c r="D2547" s="176" t="s">
        <v>134</v>
      </c>
      <c r="E2547" s="177">
        <v>0.51200000000000001</v>
      </c>
      <c r="F2547" s="107">
        <f>IF(C2547="MAT.",VLOOKUP(A2547,INSUMOS_AUX!A:F,6,0),0)</f>
        <v>1.1299999999999999</v>
      </c>
      <c r="G2547" s="106">
        <f>IF(C2547="M.O.",VLOOKUP(A2547,INSUMOS_AUX!A:F,6,0),0)</f>
        <v>0</v>
      </c>
    </row>
    <row r="2548" spans="1:7" ht="21">
      <c r="A2548" s="177">
        <v>7141</v>
      </c>
      <c r="B2548" s="233" t="s">
        <v>1415</v>
      </c>
      <c r="C2548" s="176" t="s">
        <v>123</v>
      </c>
      <c r="D2548" s="176" t="s">
        <v>23</v>
      </c>
      <c r="E2548" s="177">
        <v>1</v>
      </c>
      <c r="F2548" s="107">
        <f>IF(C2548="MAT.",VLOOKUP(A2548,INSUMOS_AUX!A:F,6,0),0)</f>
        <v>9.5500000000000007</v>
      </c>
      <c r="G2548" s="106">
        <f>IF(C2548="M.O.",VLOOKUP(A2548,INSUMOS_AUX!A:F,6,0),0)</f>
        <v>0</v>
      </c>
    </row>
    <row r="2549" spans="1:7">
      <c r="A2549" s="182"/>
      <c r="B2549" s="230"/>
      <c r="C2549" s="183"/>
      <c r="D2549" s="183"/>
      <c r="E2549" s="183"/>
      <c r="F2549" s="183"/>
      <c r="G2549" s="183"/>
    </row>
    <row r="2550" spans="1:7" ht="31.5">
      <c r="A2550" s="179" t="s">
        <v>888</v>
      </c>
      <c r="B2550" s="232" t="s">
        <v>889</v>
      </c>
      <c r="C2550" s="180" t="s">
        <v>46</v>
      </c>
      <c r="D2550" s="180" t="s">
        <v>23</v>
      </c>
      <c r="E2550" s="181">
        <v>2</v>
      </c>
      <c r="F2550" s="181">
        <f t="shared" ref="F2550:G2550" si="166">SUMPRODUCT($E2551:$E2572,F2551:F2572)</f>
        <v>205.50005350000004</v>
      </c>
      <c r="G2550" s="181">
        <f t="shared" si="166"/>
        <v>74.197265926140005</v>
      </c>
    </row>
    <row r="2551" spans="1:7" ht="21">
      <c r="A2551" s="177">
        <v>11674</v>
      </c>
      <c r="B2551" s="233" t="s">
        <v>1389</v>
      </c>
      <c r="C2551" s="176" t="s">
        <v>123</v>
      </c>
      <c r="D2551" s="176" t="s">
        <v>23</v>
      </c>
      <c r="E2551" s="177">
        <v>2</v>
      </c>
      <c r="F2551" s="107">
        <f>IF(C2551="MAT.",VLOOKUP(A2551,INSUMOS_AUX!A:F,6,0),0)</f>
        <v>15.41</v>
      </c>
      <c r="G2551" s="106">
        <f>IF(C2551="M.O.",VLOOKUP(A2551,INSUMOS_AUX!A:F,6,0),0)</f>
        <v>0</v>
      </c>
    </row>
    <row r="2552" spans="1:7" ht="21">
      <c r="A2552" s="177">
        <v>11676</v>
      </c>
      <c r="B2552" s="233" t="s">
        <v>1416</v>
      </c>
      <c r="C2552" s="176" t="s">
        <v>123</v>
      </c>
      <c r="D2552" s="176" t="s">
        <v>23</v>
      </c>
      <c r="E2552" s="177">
        <v>1</v>
      </c>
      <c r="F2552" s="107">
        <f>IF(C2552="MAT.",VLOOKUP(A2552,INSUMOS_AUX!A:F,6,0),0)</f>
        <v>32.72</v>
      </c>
      <c r="G2552" s="106">
        <f>IF(C2552="M.O.",VLOOKUP(A2552,INSUMOS_AUX!A:F,6,0),0)</f>
        <v>0</v>
      </c>
    </row>
    <row r="2553" spans="1:7" ht="21">
      <c r="A2553" s="177">
        <v>11830</v>
      </c>
      <c r="B2553" s="233" t="s">
        <v>1417</v>
      </c>
      <c r="C2553" s="176" t="s">
        <v>123</v>
      </c>
      <c r="D2553" s="176" t="s">
        <v>23</v>
      </c>
      <c r="E2553" s="177">
        <v>1</v>
      </c>
      <c r="F2553" s="107">
        <f>IF(C2553="MAT.",VLOOKUP(A2553,INSUMOS_AUX!A:F,6,0),0)</f>
        <v>38.43</v>
      </c>
      <c r="G2553" s="106">
        <f>IF(C2553="M.O.",VLOOKUP(A2553,INSUMOS_AUX!A:F,6,0),0)</f>
        <v>0</v>
      </c>
    </row>
    <row r="2554" spans="1:7">
      <c r="A2554" s="177">
        <v>122</v>
      </c>
      <c r="B2554" s="233" t="s">
        <v>286</v>
      </c>
      <c r="C2554" s="176" t="s">
        <v>123</v>
      </c>
      <c r="D2554" s="176" t="s">
        <v>23</v>
      </c>
      <c r="E2554" s="177">
        <v>6.3399999999999998E-2</v>
      </c>
      <c r="F2554" s="107">
        <f>IF(C2554="MAT.",VLOOKUP(A2554,INSUMOS_AUX!A:F,6,0),0)</f>
        <v>67.239999999999995</v>
      </c>
      <c r="G2554" s="106">
        <f>IF(C2554="M.O.",VLOOKUP(A2554,INSUMOS_AUX!A:F,6,0),0)</f>
        <v>0</v>
      </c>
    </row>
    <row r="2555" spans="1:7">
      <c r="A2555" s="177">
        <v>20080</v>
      </c>
      <c r="B2555" s="233" t="s">
        <v>1390</v>
      </c>
      <c r="C2555" s="176" t="s">
        <v>123</v>
      </c>
      <c r="D2555" s="176" t="s">
        <v>23</v>
      </c>
      <c r="E2555" s="177">
        <v>0.15140000000000001</v>
      </c>
      <c r="F2555" s="107">
        <f>IF(C2555="MAT.",VLOOKUP(A2555,INSUMOS_AUX!A:F,6,0),0)</f>
        <v>21.95</v>
      </c>
      <c r="G2555" s="106">
        <f>IF(C2555="M.O.",VLOOKUP(A2555,INSUMOS_AUX!A:F,6,0),0)</f>
        <v>0</v>
      </c>
    </row>
    <row r="2556" spans="1:7" ht="21">
      <c r="A2556" s="177">
        <v>20083</v>
      </c>
      <c r="B2556" s="233" t="s">
        <v>354</v>
      </c>
      <c r="C2556" s="176" t="s">
        <v>123</v>
      </c>
      <c r="D2556" s="176" t="s">
        <v>23</v>
      </c>
      <c r="E2556" s="177">
        <v>0.111</v>
      </c>
      <c r="F2556" s="107">
        <f>IF(C2556="MAT.",VLOOKUP(A2556,INSUMOS_AUX!A:F,6,0),0)</f>
        <v>76.19</v>
      </c>
      <c r="G2556" s="106">
        <f>IF(C2556="M.O.",VLOOKUP(A2556,INSUMOS_AUX!A:F,6,0),0)</f>
        <v>0</v>
      </c>
    </row>
    <row r="2557" spans="1:7">
      <c r="A2557" s="177">
        <v>246</v>
      </c>
      <c r="B2557" s="233" t="s">
        <v>185</v>
      </c>
      <c r="C2557" s="176" t="s">
        <v>124</v>
      </c>
      <c r="D2557" s="176" t="s">
        <v>134</v>
      </c>
      <c r="E2557" s="177">
        <v>1.9940141339999999</v>
      </c>
      <c r="F2557" s="107">
        <f>IF(C2557="MAT.",VLOOKUP(A2557,INSUMOS_AUX!A:F,6,0),0)</f>
        <v>0</v>
      </c>
      <c r="G2557" s="106">
        <f>IF(C2557="M.O.",VLOOKUP(A2557,INSUMOS_AUX!A:F,6,0),0)</f>
        <v>14.73</v>
      </c>
    </row>
    <row r="2558" spans="1:7">
      <c r="A2558" s="177">
        <v>2696</v>
      </c>
      <c r="B2558" s="233" t="s">
        <v>154</v>
      </c>
      <c r="C2558" s="176" t="s">
        <v>124</v>
      </c>
      <c r="D2558" s="176" t="s">
        <v>134</v>
      </c>
      <c r="E2558" s="177">
        <v>1.9940141339999999</v>
      </c>
      <c r="F2558" s="107">
        <f>IF(C2558="MAT.",VLOOKUP(A2558,INSUMOS_AUX!A:F,6,0),0)</f>
        <v>0</v>
      </c>
      <c r="G2558" s="106">
        <f>IF(C2558="M.O.",VLOOKUP(A2558,INSUMOS_AUX!A:F,6,0),0)</f>
        <v>22.48</v>
      </c>
    </row>
    <row r="2559" spans="1:7">
      <c r="A2559" s="177">
        <v>3148</v>
      </c>
      <c r="B2559" s="233" t="s">
        <v>1386</v>
      </c>
      <c r="C2559" s="176" t="s">
        <v>123</v>
      </c>
      <c r="D2559" s="176" t="s">
        <v>23</v>
      </c>
      <c r="E2559" s="177">
        <v>1.5900000000000001E-2</v>
      </c>
      <c r="F2559" s="107">
        <f>IF(C2559="MAT.",VLOOKUP(A2559,INSUMOS_AUX!A:F,6,0),0)</f>
        <v>13.86</v>
      </c>
      <c r="G2559" s="106">
        <f>IF(C2559="M.O.",VLOOKUP(A2559,INSUMOS_AUX!A:F,6,0),0)</f>
        <v>0</v>
      </c>
    </row>
    <row r="2560" spans="1:7" ht="21">
      <c r="A2560" s="177">
        <v>34640</v>
      </c>
      <c r="B2560" s="233" t="s">
        <v>1418</v>
      </c>
      <c r="C2560" s="176" t="s">
        <v>123</v>
      </c>
      <c r="D2560" s="176" t="s">
        <v>23</v>
      </c>
      <c r="E2560" s="177">
        <v>0</v>
      </c>
      <c r="F2560" s="107">
        <f>IF(C2560="MAT.",VLOOKUP(A2560,INSUMOS_AUX!A:F,6,0),0)</f>
        <v>1090.3800000000001</v>
      </c>
      <c r="G2560" s="106">
        <f>IF(C2560="M.O.",VLOOKUP(A2560,INSUMOS_AUX!A:F,6,0),0)</f>
        <v>0</v>
      </c>
    </row>
    <row r="2561" spans="1:7" ht="21">
      <c r="A2561" s="177">
        <v>3522</v>
      </c>
      <c r="B2561" s="233" t="s">
        <v>1419</v>
      </c>
      <c r="C2561" s="176" t="s">
        <v>123</v>
      </c>
      <c r="D2561" s="176" t="s">
        <v>23</v>
      </c>
      <c r="E2561" s="177">
        <v>2</v>
      </c>
      <c r="F2561" s="107">
        <f>IF(C2561="MAT.",VLOOKUP(A2561,INSUMOS_AUX!A:F,6,0),0)</f>
        <v>2.5099999999999998</v>
      </c>
      <c r="G2561" s="106">
        <f>IF(C2561="M.O.",VLOOKUP(A2561,INSUMOS_AUX!A:F,6,0),0)</f>
        <v>0</v>
      </c>
    </row>
    <row r="2562" spans="1:7" ht="21">
      <c r="A2562" s="177">
        <v>3535</v>
      </c>
      <c r="B2562" s="233" t="s">
        <v>1410</v>
      </c>
      <c r="C2562" s="176" t="s">
        <v>123</v>
      </c>
      <c r="D2562" s="176" t="s">
        <v>23</v>
      </c>
      <c r="E2562" s="177">
        <v>1</v>
      </c>
      <c r="F2562" s="107">
        <f>IF(C2562="MAT.",VLOOKUP(A2562,INSUMOS_AUX!A:F,6,0),0)</f>
        <v>6.11</v>
      </c>
      <c r="G2562" s="106">
        <f>IF(C2562="M.O.",VLOOKUP(A2562,INSUMOS_AUX!A:F,6,0),0)</f>
        <v>0</v>
      </c>
    </row>
    <row r="2563" spans="1:7" ht="21">
      <c r="A2563" s="177">
        <v>37370</v>
      </c>
      <c r="B2563" s="233" t="s">
        <v>494</v>
      </c>
      <c r="C2563" s="176" t="s">
        <v>123</v>
      </c>
      <c r="D2563" s="176" t="s">
        <v>134</v>
      </c>
      <c r="E2563" s="177">
        <v>3.9175900000000001</v>
      </c>
      <c r="F2563" s="107">
        <f>IF(C2563="MAT.",VLOOKUP(A2563,INSUMOS_AUX!A:F,6,0),0)</f>
        <v>3.32</v>
      </c>
      <c r="G2563" s="106">
        <f>IF(C2563="M.O.",VLOOKUP(A2563,INSUMOS_AUX!A:F,6,0),0)</f>
        <v>0</v>
      </c>
    </row>
    <row r="2564" spans="1:7" ht="21">
      <c r="A2564" s="177">
        <v>37371</v>
      </c>
      <c r="B2564" s="233" t="s">
        <v>495</v>
      </c>
      <c r="C2564" s="176" t="s">
        <v>123</v>
      </c>
      <c r="D2564" s="176" t="s">
        <v>134</v>
      </c>
      <c r="E2564" s="177">
        <v>3.9175900000000001</v>
      </c>
      <c r="F2564" s="107">
        <f>IF(C2564="MAT.",VLOOKUP(A2564,INSUMOS_AUX!A:F,6,0),0)</f>
        <v>0.59</v>
      </c>
      <c r="G2564" s="106">
        <f>IF(C2564="M.O.",VLOOKUP(A2564,INSUMOS_AUX!A:F,6,0),0)</f>
        <v>0</v>
      </c>
    </row>
    <row r="2565" spans="1:7" ht="21">
      <c r="A2565" s="177">
        <v>37372</v>
      </c>
      <c r="B2565" s="233" t="s">
        <v>496</v>
      </c>
      <c r="C2565" s="176" t="s">
        <v>123</v>
      </c>
      <c r="D2565" s="176" t="s">
        <v>134</v>
      </c>
      <c r="E2565" s="177">
        <v>3.9175900000000001</v>
      </c>
      <c r="F2565" s="107">
        <f>IF(C2565="MAT.",VLOOKUP(A2565,INSUMOS_AUX!A:F,6,0),0)</f>
        <v>1.43</v>
      </c>
      <c r="G2565" s="106">
        <f>IF(C2565="M.O.",VLOOKUP(A2565,INSUMOS_AUX!A:F,6,0),0)</f>
        <v>0</v>
      </c>
    </row>
    <row r="2566" spans="1:7" ht="21">
      <c r="A2566" s="177">
        <v>37373</v>
      </c>
      <c r="B2566" s="233" t="s">
        <v>497</v>
      </c>
      <c r="C2566" s="176" t="s">
        <v>123</v>
      </c>
      <c r="D2566" s="176" t="s">
        <v>134</v>
      </c>
      <c r="E2566" s="177">
        <v>3.9175900000000001</v>
      </c>
      <c r="F2566" s="107">
        <f>IF(C2566="MAT.",VLOOKUP(A2566,INSUMOS_AUX!A:F,6,0),0)</f>
        <v>0.08</v>
      </c>
      <c r="G2566" s="106">
        <f>IF(C2566="M.O.",VLOOKUP(A2566,INSUMOS_AUX!A:F,6,0),0)</f>
        <v>0</v>
      </c>
    </row>
    <row r="2567" spans="1:7">
      <c r="A2567" s="177">
        <v>38383</v>
      </c>
      <c r="B2567" s="233" t="s">
        <v>537</v>
      </c>
      <c r="C2567" s="176" t="s">
        <v>123</v>
      </c>
      <c r="D2567" s="176" t="s">
        <v>23</v>
      </c>
      <c r="E2567" s="177">
        <v>8.8330000000000006E-2</v>
      </c>
      <c r="F2567" s="107">
        <f>IF(C2567="MAT.",VLOOKUP(A2567,INSUMOS_AUX!A:F,6,0),0)</f>
        <v>2.17</v>
      </c>
      <c r="G2567" s="106">
        <f>IF(C2567="M.O.",VLOOKUP(A2567,INSUMOS_AUX!A:F,6,0),0)</f>
        <v>0</v>
      </c>
    </row>
    <row r="2568" spans="1:7" ht="21">
      <c r="A2568" s="177">
        <v>43461</v>
      </c>
      <c r="B2568" s="233" t="s">
        <v>155</v>
      </c>
      <c r="C2568" s="176" t="s">
        <v>123</v>
      </c>
      <c r="D2568" s="176" t="s">
        <v>134</v>
      </c>
      <c r="E2568" s="177">
        <v>3.9175900000000001</v>
      </c>
      <c r="F2568" s="107">
        <f>IF(C2568="MAT.",VLOOKUP(A2568,INSUMOS_AUX!A:F,6,0),0)</f>
        <v>0.31</v>
      </c>
      <c r="G2568" s="106">
        <f>IF(C2568="M.O.",VLOOKUP(A2568,INSUMOS_AUX!A:F,6,0),0)</f>
        <v>0</v>
      </c>
    </row>
    <row r="2569" spans="1:7" ht="21">
      <c r="A2569" s="177">
        <v>43485</v>
      </c>
      <c r="B2569" s="233" t="s">
        <v>156</v>
      </c>
      <c r="C2569" s="176" t="s">
        <v>123</v>
      </c>
      <c r="D2569" s="176" t="s">
        <v>134</v>
      </c>
      <c r="E2569" s="177">
        <v>3.9175900000000001</v>
      </c>
      <c r="F2569" s="107">
        <f>IF(C2569="MAT.",VLOOKUP(A2569,INSUMOS_AUX!A:F,6,0),0)</f>
        <v>1.1299999999999999</v>
      </c>
      <c r="G2569" s="106">
        <f>IF(C2569="M.O.",VLOOKUP(A2569,INSUMOS_AUX!A:F,6,0),0)</f>
        <v>0</v>
      </c>
    </row>
    <row r="2570" spans="1:7" ht="21">
      <c r="A2570" s="177">
        <v>7139</v>
      </c>
      <c r="B2570" s="233" t="s">
        <v>1377</v>
      </c>
      <c r="C2570" s="176" t="s">
        <v>123</v>
      </c>
      <c r="D2570" s="176" t="s">
        <v>23</v>
      </c>
      <c r="E2570" s="177">
        <v>1</v>
      </c>
      <c r="F2570" s="107">
        <f>IF(C2570="MAT.",VLOOKUP(A2570,INSUMOS_AUX!A:F,6,0),0)</f>
        <v>1.24</v>
      </c>
      <c r="G2570" s="106">
        <f>IF(C2570="M.O.",VLOOKUP(A2570,INSUMOS_AUX!A:F,6,0),0)</f>
        <v>0</v>
      </c>
    </row>
    <row r="2571" spans="1:7" ht="21">
      <c r="A2571" s="177">
        <v>7141</v>
      </c>
      <c r="B2571" s="233" t="s">
        <v>1415</v>
      </c>
      <c r="C2571" s="176" t="s">
        <v>123</v>
      </c>
      <c r="D2571" s="176" t="s">
        <v>23</v>
      </c>
      <c r="E2571" s="177">
        <v>1</v>
      </c>
      <c r="F2571" s="107">
        <f>IF(C2571="MAT.",VLOOKUP(A2571,INSUMOS_AUX!A:F,6,0),0)</f>
        <v>9.5500000000000007</v>
      </c>
      <c r="G2571" s="106">
        <f>IF(C2571="M.O.",VLOOKUP(A2571,INSUMOS_AUX!A:F,6,0),0)</f>
        <v>0</v>
      </c>
    </row>
    <row r="2572" spans="1:7" ht="21">
      <c r="A2572" s="177">
        <v>96</v>
      </c>
      <c r="B2572" s="233" t="s">
        <v>1395</v>
      </c>
      <c r="C2572" s="176" t="s">
        <v>123</v>
      </c>
      <c r="D2572" s="176" t="s">
        <v>23</v>
      </c>
      <c r="E2572" s="177">
        <v>3</v>
      </c>
      <c r="F2572" s="107">
        <f>IF(C2572="MAT.",VLOOKUP(A2572,INSUMOS_AUX!A:F,6,0),0)</f>
        <v>12.76</v>
      </c>
      <c r="G2572" s="106">
        <f>IF(C2572="M.O.",VLOOKUP(A2572,INSUMOS_AUX!A:F,6,0),0)</f>
        <v>0</v>
      </c>
    </row>
    <row r="2573" spans="1:7">
      <c r="A2573" s="177">
        <v>98</v>
      </c>
      <c r="B2573" s="233" t="s">
        <v>1420</v>
      </c>
      <c r="C2573" s="176" t="s">
        <v>1397</v>
      </c>
      <c r="D2573" s="176"/>
      <c r="E2573" s="177">
        <v>1</v>
      </c>
      <c r="F2573" s="208">
        <f t="shared" ref="F2573:G2573" si="167">SUMPRODUCT($E2574:$E2575,F2574:F2575)</f>
        <v>22.64546795</v>
      </c>
      <c r="G2573" s="209">
        <f t="shared" si="167"/>
        <v>0</v>
      </c>
    </row>
    <row r="2574" spans="1:7">
      <c r="A2574" s="177">
        <v>9868</v>
      </c>
      <c r="B2574" s="233" t="s">
        <v>1375</v>
      </c>
      <c r="C2574" s="176" t="s">
        <v>123</v>
      </c>
      <c r="D2574" s="176" t="s">
        <v>65</v>
      </c>
      <c r="E2574" s="177">
        <v>1.8887400000000001</v>
      </c>
      <c r="F2574" s="107">
        <f>IF(C2574="MAT.",VLOOKUP(A2574,INSUMOS_AUX!A:F,6,0),0)</f>
        <v>4.3</v>
      </c>
      <c r="G2574" s="106">
        <f>IF(C2574="M.O.",VLOOKUP(A2574,INSUMOS_AUX!A:F,6,0),0)</f>
        <v>0</v>
      </c>
    </row>
    <row r="2575" spans="1:7">
      <c r="A2575" s="177">
        <v>9874</v>
      </c>
      <c r="B2575" s="233" t="s">
        <v>1409</v>
      </c>
      <c r="C2575" s="176" t="s">
        <v>123</v>
      </c>
      <c r="D2575" s="176" t="s">
        <v>65</v>
      </c>
      <c r="E2575" s="177">
        <v>0.99683500000000003</v>
      </c>
      <c r="F2575" s="107">
        <f>IF(C2575="MAT.",VLOOKUP(A2575,INSUMOS_AUX!A:F,6,0),0)</f>
        <v>14.57</v>
      </c>
      <c r="G2575" s="106">
        <f>IF(C2575="M.O.",VLOOKUP(A2575,INSUMOS_AUX!A:F,6,0),0)</f>
        <v>0</v>
      </c>
    </row>
    <row r="2576" spans="1:7">
      <c r="A2576" s="182"/>
      <c r="B2576" s="230"/>
      <c r="C2576" s="183"/>
      <c r="D2576" s="183"/>
      <c r="E2576" s="183"/>
      <c r="F2576" s="183"/>
      <c r="G2576" s="183"/>
    </row>
    <row r="2577" spans="1:7" ht="21">
      <c r="A2577" s="179" t="s">
        <v>890</v>
      </c>
      <c r="B2577" s="232" t="s">
        <v>891</v>
      </c>
      <c r="C2577" s="180" t="s">
        <v>46</v>
      </c>
      <c r="D2577" s="180" t="s">
        <v>23</v>
      </c>
      <c r="E2577" s="181">
        <v>1</v>
      </c>
      <c r="F2577" s="181">
        <f t="shared" ref="F2577:G2577" si="168">SUMPRODUCT($E2578:$E2593,F2578:F2593)</f>
        <v>659.23962888260007</v>
      </c>
      <c r="G2577" s="181">
        <f t="shared" si="168"/>
        <v>150.94863802830002</v>
      </c>
    </row>
    <row r="2578" spans="1:7">
      <c r="A2578" s="177">
        <v>1213</v>
      </c>
      <c r="B2578" s="233" t="s">
        <v>133</v>
      </c>
      <c r="C2578" s="176" t="s">
        <v>124</v>
      </c>
      <c r="D2578" s="176" t="s">
        <v>134</v>
      </c>
      <c r="E2578" s="177">
        <v>4.0461600000000004</v>
      </c>
      <c r="F2578" s="107">
        <f>IF(C2578="MAT.",VLOOKUP(A2578,INSUMOS_AUX!A:F,6,0),0)</f>
        <v>0</v>
      </c>
      <c r="G2578" s="106">
        <f>IF(C2578="M.O.",VLOOKUP(A2578,INSUMOS_AUX!A:F,6,0),0)</f>
        <v>22.48</v>
      </c>
    </row>
    <row r="2579" spans="1:7" ht="21">
      <c r="A2579" s="177">
        <v>14618</v>
      </c>
      <c r="B2579" s="233" t="s">
        <v>353</v>
      </c>
      <c r="C2579" s="176" t="s">
        <v>123</v>
      </c>
      <c r="D2579" s="176" t="s">
        <v>23</v>
      </c>
      <c r="E2579" s="177">
        <v>8.9729999999999996E-5</v>
      </c>
      <c r="F2579" s="107">
        <f>IF(C2579="MAT.",VLOOKUP(A2579,INSUMOS_AUX!A:F,6,0),0)</f>
        <v>1313.62</v>
      </c>
      <c r="G2579" s="106">
        <f>IF(C2579="M.O.",VLOOKUP(A2579,INSUMOS_AUX!A:F,6,0),0)</f>
        <v>0</v>
      </c>
    </row>
    <row r="2580" spans="1:7">
      <c r="A2580" s="177">
        <v>2705</v>
      </c>
      <c r="B2580" s="233" t="s">
        <v>136</v>
      </c>
      <c r="C2580" s="176" t="s">
        <v>123</v>
      </c>
      <c r="D2580" s="176" t="s">
        <v>137</v>
      </c>
      <c r="E2580" s="177">
        <v>0.251328</v>
      </c>
      <c r="F2580" s="107">
        <f>IF(C2580="MAT.",VLOOKUP(A2580,INSUMOS_AUX!A:F,6,0),0)</f>
        <v>0.92</v>
      </c>
      <c r="G2580" s="106">
        <f>IF(C2580="M.O.",VLOOKUP(A2580,INSUMOS_AUX!A:F,6,0),0)</f>
        <v>0</v>
      </c>
    </row>
    <row r="2581" spans="1:7" ht="21">
      <c r="A2581" s="177">
        <v>37370</v>
      </c>
      <c r="B2581" s="233" t="s">
        <v>494</v>
      </c>
      <c r="C2581" s="176" t="s">
        <v>123</v>
      </c>
      <c r="D2581" s="176" t="s">
        <v>134</v>
      </c>
      <c r="E2581" s="177">
        <v>7.9272999999999998</v>
      </c>
      <c r="F2581" s="107">
        <f>IF(C2581="MAT.",VLOOKUP(A2581,INSUMOS_AUX!A:F,6,0),0)</f>
        <v>3.32</v>
      </c>
      <c r="G2581" s="106">
        <f>IF(C2581="M.O.",VLOOKUP(A2581,INSUMOS_AUX!A:F,6,0),0)</f>
        <v>0</v>
      </c>
    </row>
    <row r="2582" spans="1:7" ht="21">
      <c r="A2582" s="177">
        <v>37371</v>
      </c>
      <c r="B2582" s="233" t="s">
        <v>495</v>
      </c>
      <c r="C2582" s="176" t="s">
        <v>123</v>
      </c>
      <c r="D2582" s="176" t="s">
        <v>134</v>
      </c>
      <c r="E2582" s="177">
        <v>7.9272999999999998</v>
      </c>
      <c r="F2582" s="107">
        <f>IF(C2582="MAT.",VLOOKUP(A2582,INSUMOS_AUX!A:F,6,0),0)</f>
        <v>0.59</v>
      </c>
      <c r="G2582" s="106">
        <f>IF(C2582="M.O.",VLOOKUP(A2582,INSUMOS_AUX!A:F,6,0),0)</f>
        <v>0</v>
      </c>
    </row>
    <row r="2583" spans="1:7" ht="21">
      <c r="A2583" s="177">
        <v>37372</v>
      </c>
      <c r="B2583" s="233" t="s">
        <v>496</v>
      </c>
      <c r="C2583" s="176" t="s">
        <v>123</v>
      </c>
      <c r="D2583" s="176" t="s">
        <v>134</v>
      </c>
      <c r="E2583" s="177">
        <v>7.9272999999999998</v>
      </c>
      <c r="F2583" s="107">
        <f>IF(C2583="MAT.",VLOOKUP(A2583,INSUMOS_AUX!A:F,6,0),0)</f>
        <v>1.43</v>
      </c>
      <c r="G2583" s="106">
        <f>IF(C2583="M.O.",VLOOKUP(A2583,INSUMOS_AUX!A:F,6,0),0)</f>
        <v>0</v>
      </c>
    </row>
    <row r="2584" spans="1:7" ht="21">
      <c r="A2584" s="177">
        <v>37373</v>
      </c>
      <c r="B2584" s="233" t="s">
        <v>497</v>
      </c>
      <c r="C2584" s="176" t="s">
        <v>123</v>
      </c>
      <c r="D2584" s="176" t="s">
        <v>134</v>
      </c>
      <c r="E2584" s="177">
        <v>7.9272999999999998</v>
      </c>
      <c r="F2584" s="107">
        <f>IF(C2584="MAT.",VLOOKUP(A2584,INSUMOS_AUX!A:F,6,0),0)</f>
        <v>0.08</v>
      </c>
      <c r="G2584" s="106">
        <f>IF(C2584="M.O.",VLOOKUP(A2584,INSUMOS_AUX!A:F,6,0),0)</f>
        <v>0</v>
      </c>
    </row>
    <row r="2585" spans="1:7">
      <c r="A2585" s="177">
        <v>4230</v>
      </c>
      <c r="B2585" s="233" t="s">
        <v>502</v>
      </c>
      <c r="C2585" s="176" t="s">
        <v>124</v>
      </c>
      <c r="D2585" s="176" t="s">
        <v>134</v>
      </c>
      <c r="E2585" s="177">
        <v>0.93800104200000001</v>
      </c>
      <c r="F2585" s="107">
        <f>IF(C2585="MAT.",VLOOKUP(A2585,INSUMOS_AUX!A:F,6,0),0)</f>
        <v>0</v>
      </c>
      <c r="G2585" s="106">
        <f>IF(C2585="M.O.",VLOOKUP(A2585,INSUMOS_AUX!A:F,6,0),0)</f>
        <v>16.149999999999999</v>
      </c>
    </row>
    <row r="2586" spans="1:7" ht="21">
      <c r="A2586" s="177">
        <v>43459</v>
      </c>
      <c r="B2586" s="233" t="s">
        <v>140</v>
      </c>
      <c r="C2586" s="176" t="s">
        <v>123</v>
      </c>
      <c r="D2586" s="176" t="s">
        <v>134</v>
      </c>
      <c r="E2586" s="177">
        <v>7</v>
      </c>
      <c r="F2586" s="107">
        <f>IF(C2586="MAT.",VLOOKUP(A2586,INSUMOS_AUX!A:F,6,0),0)</f>
        <v>0.44</v>
      </c>
      <c r="G2586" s="106">
        <f>IF(C2586="M.O.",VLOOKUP(A2586,INSUMOS_AUX!A:F,6,0),0)</f>
        <v>0</v>
      </c>
    </row>
    <row r="2587" spans="1:7" ht="21">
      <c r="A2587" s="177">
        <v>43464</v>
      </c>
      <c r="B2587" s="233" t="s">
        <v>141</v>
      </c>
      <c r="C2587" s="176" t="s">
        <v>123</v>
      </c>
      <c r="D2587" s="176" t="s">
        <v>134</v>
      </c>
      <c r="E2587" s="177">
        <v>0.92730000000000001</v>
      </c>
      <c r="F2587" s="107">
        <f>IF(C2587="MAT.",VLOOKUP(A2587,INSUMOS_AUX!A:F,6,0),0)</f>
        <v>0.01</v>
      </c>
      <c r="G2587" s="106">
        <f>IF(C2587="M.O.",VLOOKUP(A2587,INSUMOS_AUX!A:F,6,0),0)</f>
        <v>0</v>
      </c>
    </row>
    <row r="2588" spans="1:7" ht="21">
      <c r="A2588" s="177">
        <v>43483</v>
      </c>
      <c r="B2588" s="233" t="s">
        <v>143</v>
      </c>
      <c r="C2588" s="176" t="s">
        <v>123</v>
      </c>
      <c r="D2588" s="176" t="s">
        <v>134</v>
      </c>
      <c r="E2588" s="177">
        <v>7</v>
      </c>
      <c r="F2588" s="107">
        <f>IF(C2588="MAT.",VLOOKUP(A2588,INSUMOS_AUX!A:F,6,0),0)</f>
        <v>1.43</v>
      </c>
      <c r="G2588" s="106">
        <f>IF(C2588="M.O.",VLOOKUP(A2588,INSUMOS_AUX!A:F,6,0),0)</f>
        <v>0</v>
      </c>
    </row>
    <row r="2589" spans="1:7" ht="21">
      <c r="A2589" s="177">
        <v>43488</v>
      </c>
      <c r="B2589" s="233" t="s">
        <v>144</v>
      </c>
      <c r="C2589" s="176" t="s">
        <v>123</v>
      </c>
      <c r="D2589" s="176" t="s">
        <v>134</v>
      </c>
      <c r="E2589" s="177">
        <v>0.92730000000000001</v>
      </c>
      <c r="F2589" s="107">
        <f>IF(C2589="MAT.",VLOOKUP(A2589,INSUMOS_AUX!A:F,6,0),0)</f>
        <v>0.89</v>
      </c>
      <c r="G2589" s="106">
        <f>IF(C2589="M.O.",VLOOKUP(A2589,INSUMOS_AUX!A:F,6,0),0)</f>
        <v>0</v>
      </c>
    </row>
    <row r="2590" spans="1:7">
      <c r="A2590" s="177">
        <v>5061</v>
      </c>
      <c r="B2590" s="233" t="s">
        <v>1361</v>
      </c>
      <c r="C2590" s="176" t="s">
        <v>123</v>
      </c>
      <c r="D2590" s="176" t="s">
        <v>63</v>
      </c>
      <c r="E2590" s="177">
        <v>1.6479999999999999</v>
      </c>
      <c r="F2590" s="107">
        <f>IF(C2590="MAT.",VLOOKUP(A2590,INSUMOS_AUX!A:F,6,0),0)</f>
        <v>20</v>
      </c>
      <c r="G2590" s="106">
        <f>IF(C2590="M.O.",VLOOKUP(A2590,INSUMOS_AUX!A:F,6,0),0)</f>
        <v>0</v>
      </c>
    </row>
    <row r="2591" spans="1:7">
      <c r="A2591" s="177">
        <v>6117</v>
      </c>
      <c r="B2591" s="233" t="s">
        <v>501</v>
      </c>
      <c r="C2591" s="176" t="s">
        <v>124</v>
      </c>
      <c r="D2591" s="176" t="s">
        <v>134</v>
      </c>
      <c r="E2591" s="177">
        <v>3.0442800000000001</v>
      </c>
      <c r="F2591" s="107">
        <f>IF(C2591="MAT.",VLOOKUP(A2591,INSUMOS_AUX!A:F,6,0),0)</f>
        <v>0</v>
      </c>
      <c r="G2591" s="106">
        <f>IF(C2591="M.O.",VLOOKUP(A2591,INSUMOS_AUX!A:F,6,0),0)</f>
        <v>14.73</v>
      </c>
    </row>
    <row r="2592" spans="1:7" ht="21">
      <c r="A2592" s="177">
        <v>6194</v>
      </c>
      <c r="B2592" s="233" t="s">
        <v>1421</v>
      </c>
      <c r="C2592" s="176" t="s">
        <v>123</v>
      </c>
      <c r="D2592" s="176" t="s">
        <v>65</v>
      </c>
      <c r="E2592" s="177">
        <v>22</v>
      </c>
      <c r="F2592" s="107">
        <f>IF(C2592="MAT.",VLOOKUP(A2592,INSUMOS_AUX!A:F,6,0),0)</f>
        <v>7.32</v>
      </c>
      <c r="G2592" s="106">
        <f>IF(C2592="M.O.",VLOOKUP(A2592,INSUMOS_AUX!A:F,6,0),0)</f>
        <v>0</v>
      </c>
    </row>
    <row r="2593" spans="1:7" ht="21">
      <c r="A2593" s="177">
        <v>6212</v>
      </c>
      <c r="B2593" s="233" t="s">
        <v>1247</v>
      </c>
      <c r="C2593" s="176" t="s">
        <v>123</v>
      </c>
      <c r="D2593" s="176" t="s">
        <v>65</v>
      </c>
      <c r="E2593" s="177">
        <v>24</v>
      </c>
      <c r="F2593" s="107">
        <f>IF(C2593="MAT.",VLOOKUP(A2593,INSUMOS_AUX!A:F,6,0),0)</f>
        <v>17</v>
      </c>
      <c r="G2593" s="106">
        <f>IF(C2593="M.O.",VLOOKUP(A2593,INSUMOS_AUX!A:F,6,0),0)</f>
        <v>0</v>
      </c>
    </row>
    <row r="2594" spans="1:7">
      <c r="A2594" s="182"/>
      <c r="B2594" s="230"/>
      <c r="C2594" s="183"/>
      <c r="D2594" s="183"/>
      <c r="E2594" s="183"/>
      <c r="F2594" s="183"/>
      <c r="G2594" s="183"/>
    </row>
    <row r="2595" spans="1:7">
      <c r="A2595" s="179" t="s">
        <v>892</v>
      </c>
      <c r="B2595" s="232" t="s">
        <v>893</v>
      </c>
      <c r="C2595" s="180" t="s">
        <v>46</v>
      </c>
      <c r="D2595" s="180" t="s">
        <v>23</v>
      </c>
      <c r="E2595" s="181">
        <v>3</v>
      </c>
      <c r="F2595" s="181">
        <f t="shared" ref="F2595:G2595" si="169">SUMPRODUCT($E2596:$E2606,F2596:F2606)</f>
        <v>14.572799999999999</v>
      </c>
      <c r="G2595" s="181">
        <f t="shared" si="169"/>
        <v>9.7732623039999993</v>
      </c>
    </row>
    <row r="2596" spans="1:7">
      <c r="A2596" s="177">
        <v>2696</v>
      </c>
      <c r="B2596" s="233" t="s">
        <v>154</v>
      </c>
      <c r="C2596" s="176" t="s">
        <v>124</v>
      </c>
      <c r="D2596" s="176" t="s">
        <v>134</v>
      </c>
      <c r="E2596" s="177">
        <v>0.26467479999999999</v>
      </c>
      <c r="F2596" s="107">
        <f>IF(C2596="MAT.",VLOOKUP(A2596,INSUMOS_AUX!A:F,6,0),0)</f>
        <v>0</v>
      </c>
      <c r="G2596" s="106">
        <f>IF(C2596="M.O.",VLOOKUP(A2596,INSUMOS_AUX!A:F,6,0),0)</f>
        <v>22.48</v>
      </c>
    </row>
    <row r="2597" spans="1:7" ht="21">
      <c r="A2597" s="177">
        <v>37370</v>
      </c>
      <c r="B2597" s="233" t="s">
        <v>494</v>
      </c>
      <c r="C2597" s="176" t="s">
        <v>123</v>
      </c>
      <c r="D2597" s="176" t="s">
        <v>134</v>
      </c>
      <c r="E2597" s="177">
        <v>0.52</v>
      </c>
      <c r="F2597" s="107">
        <f>IF(C2597="MAT.",VLOOKUP(A2597,INSUMOS_AUX!A:F,6,0),0)</f>
        <v>3.32</v>
      </c>
      <c r="G2597" s="106">
        <f>IF(C2597="M.O.",VLOOKUP(A2597,INSUMOS_AUX!A:F,6,0),0)</f>
        <v>0</v>
      </c>
    </row>
    <row r="2598" spans="1:7" ht="21">
      <c r="A2598" s="177">
        <v>37371</v>
      </c>
      <c r="B2598" s="233" t="s">
        <v>495</v>
      </c>
      <c r="C2598" s="176" t="s">
        <v>123</v>
      </c>
      <c r="D2598" s="176" t="s">
        <v>134</v>
      </c>
      <c r="E2598" s="177">
        <v>0.52</v>
      </c>
      <c r="F2598" s="107">
        <f>IF(C2598="MAT.",VLOOKUP(A2598,INSUMOS_AUX!A:F,6,0),0)</f>
        <v>0.59</v>
      </c>
      <c r="G2598" s="106">
        <f>IF(C2598="M.O.",VLOOKUP(A2598,INSUMOS_AUX!A:F,6,0),0)</f>
        <v>0</v>
      </c>
    </row>
    <row r="2599" spans="1:7" ht="21">
      <c r="A2599" s="177">
        <v>37372</v>
      </c>
      <c r="B2599" s="233" t="s">
        <v>496</v>
      </c>
      <c r="C2599" s="176" t="s">
        <v>123</v>
      </c>
      <c r="D2599" s="176" t="s">
        <v>134</v>
      </c>
      <c r="E2599" s="177">
        <v>0.52</v>
      </c>
      <c r="F2599" s="107">
        <f>IF(C2599="MAT.",VLOOKUP(A2599,INSUMOS_AUX!A:F,6,0),0)</f>
        <v>1.43</v>
      </c>
      <c r="G2599" s="106">
        <f>IF(C2599="M.O.",VLOOKUP(A2599,INSUMOS_AUX!A:F,6,0),0)</f>
        <v>0</v>
      </c>
    </row>
    <row r="2600" spans="1:7" ht="21">
      <c r="A2600" s="177">
        <v>37373</v>
      </c>
      <c r="B2600" s="233" t="s">
        <v>497</v>
      </c>
      <c r="C2600" s="176" t="s">
        <v>123</v>
      </c>
      <c r="D2600" s="176" t="s">
        <v>134</v>
      </c>
      <c r="E2600" s="177">
        <v>0.52</v>
      </c>
      <c r="F2600" s="107">
        <f>IF(C2600="MAT.",VLOOKUP(A2600,INSUMOS_AUX!A:F,6,0),0)</f>
        <v>0.08</v>
      </c>
      <c r="G2600" s="106">
        <f>IF(C2600="M.O.",VLOOKUP(A2600,INSUMOS_AUX!A:F,6,0),0)</f>
        <v>0</v>
      </c>
    </row>
    <row r="2601" spans="1:7" ht="21">
      <c r="A2601" s="177">
        <v>43461</v>
      </c>
      <c r="B2601" s="233" t="s">
        <v>155</v>
      </c>
      <c r="C2601" s="176" t="s">
        <v>123</v>
      </c>
      <c r="D2601" s="176" t="s">
        <v>134</v>
      </c>
      <c r="E2601" s="177">
        <v>0.26</v>
      </c>
      <c r="F2601" s="107">
        <f>IF(C2601="MAT.",VLOOKUP(A2601,INSUMOS_AUX!A:F,6,0),0)</f>
        <v>0.31</v>
      </c>
      <c r="G2601" s="106">
        <f>IF(C2601="M.O.",VLOOKUP(A2601,INSUMOS_AUX!A:F,6,0),0)</f>
        <v>0</v>
      </c>
    </row>
    <row r="2602" spans="1:7" ht="21">
      <c r="A2602" s="177">
        <v>43467</v>
      </c>
      <c r="B2602" s="233" t="s">
        <v>142</v>
      </c>
      <c r="C2602" s="176" t="s">
        <v>123</v>
      </c>
      <c r="D2602" s="176" t="s">
        <v>134</v>
      </c>
      <c r="E2602" s="177">
        <v>0.26</v>
      </c>
      <c r="F2602" s="107">
        <f>IF(C2602="MAT.",VLOOKUP(A2602,INSUMOS_AUX!A:F,6,0),0)</f>
        <v>0.61</v>
      </c>
      <c r="G2602" s="106">
        <f>IF(C2602="M.O.",VLOOKUP(A2602,INSUMOS_AUX!A:F,6,0),0)</f>
        <v>0</v>
      </c>
    </row>
    <row r="2603" spans="1:7" ht="21">
      <c r="A2603" s="177">
        <v>43485</v>
      </c>
      <c r="B2603" s="233" t="s">
        <v>156</v>
      </c>
      <c r="C2603" s="176" t="s">
        <v>123</v>
      </c>
      <c r="D2603" s="176" t="s">
        <v>134</v>
      </c>
      <c r="E2603" s="177">
        <v>0.26</v>
      </c>
      <c r="F2603" s="107">
        <f>IF(C2603="MAT.",VLOOKUP(A2603,INSUMOS_AUX!A:F,6,0),0)</f>
        <v>1.1299999999999999</v>
      </c>
      <c r="G2603" s="106">
        <f>IF(C2603="M.O.",VLOOKUP(A2603,INSUMOS_AUX!A:F,6,0),0)</f>
        <v>0</v>
      </c>
    </row>
    <row r="2604" spans="1:7" ht="21">
      <c r="A2604" s="177">
        <v>43491</v>
      </c>
      <c r="B2604" s="233" t="s">
        <v>145</v>
      </c>
      <c r="C2604" s="176" t="s">
        <v>123</v>
      </c>
      <c r="D2604" s="176" t="s">
        <v>134</v>
      </c>
      <c r="E2604" s="177">
        <v>0.26</v>
      </c>
      <c r="F2604" s="107">
        <f>IF(C2604="MAT.",VLOOKUP(A2604,INSUMOS_AUX!A:F,6,0),0)</f>
        <v>1.39</v>
      </c>
      <c r="G2604" s="106">
        <f>IF(C2604="M.O.",VLOOKUP(A2604,INSUMOS_AUX!A:F,6,0),0)</f>
        <v>0</v>
      </c>
    </row>
    <row r="2605" spans="1:7">
      <c r="A2605" s="177">
        <v>6111</v>
      </c>
      <c r="B2605" s="233" t="s">
        <v>498</v>
      </c>
      <c r="C2605" s="176" t="s">
        <v>124</v>
      </c>
      <c r="D2605" s="176" t="s">
        <v>134</v>
      </c>
      <c r="E2605" s="177">
        <v>0.26551200000000003</v>
      </c>
      <c r="F2605" s="107">
        <f>IF(C2605="MAT.",VLOOKUP(A2605,INSUMOS_AUX!A:F,6,0),0)</f>
        <v>0</v>
      </c>
      <c r="G2605" s="106">
        <f>IF(C2605="M.O.",VLOOKUP(A2605,INSUMOS_AUX!A:F,6,0),0)</f>
        <v>14.4</v>
      </c>
    </row>
    <row r="2606" spans="1:7">
      <c r="A2606" s="177" t="s">
        <v>1422</v>
      </c>
      <c r="B2606" s="233" t="s">
        <v>1423</v>
      </c>
      <c r="C2606" s="176" t="s">
        <v>123</v>
      </c>
      <c r="D2606" s="176" t="s">
        <v>23</v>
      </c>
      <c r="E2606" s="177">
        <v>1</v>
      </c>
      <c r="F2606" s="107">
        <f>IF(C2606="MAT.",VLOOKUP(A2606,INSUMOS_AUX!A:F,6,0),0)</f>
        <v>10.86</v>
      </c>
      <c r="G2606" s="106">
        <f>IF(C2606="M.O.",VLOOKUP(A2606,INSUMOS_AUX!A:F,6,0),0)</f>
        <v>0</v>
      </c>
    </row>
    <row r="2607" spans="1:7">
      <c r="A2607" s="182"/>
      <c r="B2607" s="230"/>
      <c r="C2607" s="183"/>
      <c r="D2607" s="183"/>
      <c r="E2607" s="183"/>
      <c r="F2607" s="183"/>
      <c r="G2607" s="183"/>
    </row>
    <row r="2608" spans="1:7">
      <c r="A2608" s="179" t="s">
        <v>894</v>
      </c>
      <c r="B2608" s="232" t="s">
        <v>895</v>
      </c>
      <c r="C2608" s="180" t="s">
        <v>46</v>
      </c>
      <c r="D2608" s="180" t="s">
        <v>23</v>
      </c>
      <c r="E2608" s="181">
        <v>1</v>
      </c>
      <c r="F2608" s="181">
        <f t="shared" ref="F2608:G2608" si="170">SUMPRODUCT($E2609:$E2619,F2609:F2619)</f>
        <v>37.762</v>
      </c>
      <c r="G2608" s="181">
        <f t="shared" si="170"/>
        <v>15.035788159999999</v>
      </c>
    </row>
    <row r="2609" spans="1:7">
      <c r="A2609" s="177">
        <v>2696</v>
      </c>
      <c r="B2609" s="233" t="s">
        <v>154</v>
      </c>
      <c r="C2609" s="176" t="s">
        <v>124</v>
      </c>
      <c r="D2609" s="176" t="s">
        <v>134</v>
      </c>
      <c r="E2609" s="177">
        <v>0.407192</v>
      </c>
      <c r="F2609" s="107">
        <f>IF(C2609="MAT.",VLOOKUP(A2609,INSUMOS_AUX!A:F,6,0),0)</f>
        <v>0</v>
      </c>
      <c r="G2609" s="106">
        <f>IF(C2609="M.O.",VLOOKUP(A2609,INSUMOS_AUX!A:F,6,0),0)</f>
        <v>22.48</v>
      </c>
    </row>
    <row r="2610" spans="1:7" ht="21">
      <c r="A2610" s="177">
        <v>37370</v>
      </c>
      <c r="B2610" s="233" t="s">
        <v>494</v>
      </c>
      <c r="C2610" s="176" t="s">
        <v>123</v>
      </c>
      <c r="D2610" s="176" t="s">
        <v>134</v>
      </c>
      <c r="E2610" s="177">
        <v>0.8</v>
      </c>
      <c r="F2610" s="107">
        <f>IF(C2610="MAT.",VLOOKUP(A2610,INSUMOS_AUX!A:F,6,0),0)</f>
        <v>3.32</v>
      </c>
      <c r="G2610" s="106">
        <f>IF(C2610="M.O.",VLOOKUP(A2610,INSUMOS_AUX!A:F,6,0),0)</f>
        <v>0</v>
      </c>
    </row>
    <row r="2611" spans="1:7" ht="21">
      <c r="A2611" s="177">
        <v>37371</v>
      </c>
      <c r="B2611" s="233" t="s">
        <v>495</v>
      </c>
      <c r="C2611" s="176" t="s">
        <v>123</v>
      </c>
      <c r="D2611" s="176" t="s">
        <v>134</v>
      </c>
      <c r="E2611" s="177">
        <v>0.8</v>
      </c>
      <c r="F2611" s="107">
        <f>IF(C2611="MAT.",VLOOKUP(A2611,INSUMOS_AUX!A:F,6,0),0)</f>
        <v>0.59</v>
      </c>
      <c r="G2611" s="106">
        <f>IF(C2611="M.O.",VLOOKUP(A2611,INSUMOS_AUX!A:F,6,0),0)</f>
        <v>0</v>
      </c>
    </row>
    <row r="2612" spans="1:7" ht="21">
      <c r="A2612" s="177">
        <v>37372</v>
      </c>
      <c r="B2612" s="233" t="s">
        <v>496</v>
      </c>
      <c r="C2612" s="176" t="s">
        <v>123</v>
      </c>
      <c r="D2612" s="176" t="s">
        <v>134</v>
      </c>
      <c r="E2612" s="177">
        <v>0.8</v>
      </c>
      <c r="F2612" s="107">
        <f>IF(C2612="MAT.",VLOOKUP(A2612,INSUMOS_AUX!A:F,6,0),0)</f>
        <v>1.43</v>
      </c>
      <c r="G2612" s="106">
        <f>IF(C2612="M.O.",VLOOKUP(A2612,INSUMOS_AUX!A:F,6,0),0)</f>
        <v>0</v>
      </c>
    </row>
    <row r="2613" spans="1:7" ht="21">
      <c r="A2613" s="177">
        <v>37373</v>
      </c>
      <c r="B2613" s="233" t="s">
        <v>497</v>
      </c>
      <c r="C2613" s="176" t="s">
        <v>123</v>
      </c>
      <c r="D2613" s="176" t="s">
        <v>134</v>
      </c>
      <c r="E2613" s="177">
        <v>0.8</v>
      </c>
      <c r="F2613" s="107">
        <f>IF(C2613="MAT.",VLOOKUP(A2613,INSUMOS_AUX!A:F,6,0),0)</f>
        <v>0.08</v>
      </c>
      <c r="G2613" s="106">
        <f>IF(C2613="M.O.",VLOOKUP(A2613,INSUMOS_AUX!A:F,6,0),0)</f>
        <v>0</v>
      </c>
    </row>
    <row r="2614" spans="1:7" ht="21">
      <c r="A2614" s="177">
        <v>43461</v>
      </c>
      <c r="B2614" s="233" t="s">
        <v>155</v>
      </c>
      <c r="C2614" s="176" t="s">
        <v>123</v>
      </c>
      <c r="D2614" s="176" t="s">
        <v>134</v>
      </c>
      <c r="E2614" s="177">
        <v>0.4</v>
      </c>
      <c r="F2614" s="107">
        <f>IF(C2614="MAT.",VLOOKUP(A2614,INSUMOS_AUX!A:F,6,0),0)</f>
        <v>0.31</v>
      </c>
      <c r="G2614" s="106">
        <f>IF(C2614="M.O.",VLOOKUP(A2614,INSUMOS_AUX!A:F,6,0),0)</f>
        <v>0</v>
      </c>
    </row>
    <row r="2615" spans="1:7" ht="21">
      <c r="A2615" s="177">
        <v>43467</v>
      </c>
      <c r="B2615" s="233" t="s">
        <v>142</v>
      </c>
      <c r="C2615" s="176" t="s">
        <v>123</v>
      </c>
      <c r="D2615" s="176" t="s">
        <v>134</v>
      </c>
      <c r="E2615" s="177">
        <v>0.4</v>
      </c>
      <c r="F2615" s="107">
        <f>IF(C2615="MAT.",VLOOKUP(A2615,INSUMOS_AUX!A:F,6,0),0)</f>
        <v>0.61</v>
      </c>
      <c r="G2615" s="106">
        <f>IF(C2615="M.O.",VLOOKUP(A2615,INSUMOS_AUX!A:F,6,0),0)</f>
        <v>0</v>
      </c>
    </row>
    <row r="2616" spans="1:7" ht="21">
      <c r="A2616" s="177">
        <v>43485</v>
      </c>
      <c r="B2616" s="233" t="s">
        <v>156</v>
      </c>
      <c r="C2616" s="176" t="s">
        <v>123</v>
      </c>
      <c r="D2616" s="176" t="s">
        <v>134</v>
      </c>
      <c r="E2616" s="177">
        <v>0.4</v>
      </c>
      <c r="F2616" s="107">
        <f>IF(C2616="MAT.",VLOOKUP(A2616,INSUMOS_AUX!A:F,6,0),0)</f>
        <v>1.1299999999999999</v>
      </c>
      <c r="G2616" s="106">
        <f>IF(C2616="M.O.",VLOOKUP(A2616,INSUMOS_AUX!A:F,6,0),0)</f>
        <v>0</v>
      </c>
    </row>
    <row r="2617" spans="1:7" ht="21">
      <c r="A2617" s="177">
        <v>43491</v>
      </c>
      <c r="B2617" s="233" t="s">
        <v>145</v>
      </c>
      <c r="C2617" s="176" t="s">
        <v>123</v>
      </c>
      <c r="D2617" s="176" t="s">
        <v>134</v>
      </c>
      <c r="E2617" s="177">
        <v>0.4</v>
      </c>
      <c r="F2617" s="107">
        <f>IF(C2617="MAT.",VLOOKUP(A2617,INSUMOS_AUX!A:F,6,0),0)</f>
        <v>1.39</v>
      </c>
      <c r="G2617" s="106">
        <f>IF(C2617="M.O.",VLOOKUP(A2617,INSUMOS_AUX!A:F,6,0),0)</f>
        <v>0</v>
      </c>
    </row>
    <row r="2618" spans="1:7">
      <c r="A2618" s="177">
        <v>6111</v>
      </c>
      <c r="B2618" s="233" t="s">
        <v>498</v>
      </c>
      <c r="C2618" s="176" t="s">
        <v>124</v>
      </c>
      <c r="D2618" s="176" t="s">
        <v>134</v>
      </c>
      <c r="E2618" s="177">
        <v>0.40848000000000001</v>
      </c>
      <c r="F2618" s="107">
        <f>IF(C2618="MAT.",VLOOKUP(A2618,INSUMOS_AUX!A:F,6,0),0)</f>
        <v>0</v>
      </c>
      <c r="G2618" s="106">
        <f>IF(C2618="M.O.",VLOOKUP(A2618,INSUMOS_AUX!A:F,6,0),0)</f>
        <v>14.4</v>
      </c>
    </row>
    <row r="2619" spans="1:7">
      <c r="A2619" s="177" t="s">
        <v>1424</v>
      </c>
      <c r="B2619" s="233" t="s">
        <v>1425</v>
      </c>
      <c r="C2619" s="176" t="s">
        <v>123</v>
      </c>
      <c r="D2619" s="176" t="s">
        <v>23</v>
      </c>
      <c r="E2619" s="177">
        <v>1</v>
      </c>
      <c r="F2619" s="107">
        <f>IF(C2619="MAT.",VLOOKUP(A2619,INSUMOS_AUX!A:F,6,0),0)</f>
        <v>32.049999999999997</v>
      </c>
      <c r="G2619" s="106">
        <f>IF(C2619="M.O.",VLOOKUP(A2619,INSUMOS_AUX!A:F,6,0),0)</f>
        <v>0</v>
      </c>
    </row>
    <row r="2620" spans="1:7">
      <c r="A2620" s="182"/>
      <c r="B2620" s="230"/>
      <c r="C2620" s="183"/>
      <c r="D2620" s="183"/>
      <c r="E2620" s="183"/>
      <c r="F2620" s="183"/>
      <c r="G2620" s="183"/>
    </row>
    <row r="2621" spans="1:7">
      <c r="A2621" s="178" t="s">
        <v>102</v>
      </c>
      <c r="B2621" s="231" t="s">
        <v>896</v>
      </c>
      <c r="C2621" s="184"/>
      <c r="D2621" s="184"/>
      <c r="E2621" s="184"/>
      <c r="F2621" s="184"/>
      <c r="G2621" s="184"/>
    </row>
    <row r="2622" spans="1:7">
      <c r="A2622" s="182"/>
      <c r="B2622" s="230"/>
      <c r="C2622" s="183"/>
      <c r="D2622" s="183"/>
      <c r="E2622" s="183"/>
      <c r="F2622" s="183"/>
      <c r="G2622" s="183"/>
    </row>
    <row r="2623" spans="1:7" ht="31.5">
      <c r="A2623" s="179" t="s">
        <v>897</v>
      </c>
      <c r="B2623" s="232" t="s">
        <v>599</v>
      </c>
      <c r="C2623" s="180" t="s">
        <v>46</v>
      </c>
      <c r="D2623" s="180" t="s">
        <v>23</v>
      </c>
      <c r="E2623" s="181">
        <v>10</v>
      </c>
      <c r="F2623" s="181">
        <f t="shared" ref="F2623:G2623" si="171">SUMPRODUCT($E2624:$E2635,F2624:F2635)</f>
        <v>4.7957100000000006</v>
      </c>
      <c r="G2623" s="181">
        <f t="shared" si="171"/>
        <v>5.7576134416000002</v>
      </c>
    </row>
    <row r="2624" spans="1:7">
      <c r="A2624" s="177">
        <v>122</v>
      </c>
      <c r="B2624" s="233" t="s">
        <v>286</v>
      </c>
      <c r="C2624" s="176" t="s">
        <v>123</v>
      </c>
      <c r="D2624" s="176" t="s">
        <v>23</v>
      </c>
      <c r="E2624" s="177">
        <v>7.1000000000000004E-3</v>
      </c>
      <c r="F2624" s="107">
        <f>IF(C2624="MAT.",VLOOKUP(A2624,INSUMOS_AUX!A:F,6,0),0)</f>
        <v>67.239999999999995</v>
      </c>
      <c r="G2624" s="106">
        <f>IF(C2624="M.O.",VLOOKUP(A2624,INSUMOS_AUX!A:F,6,0),0)</f>
        <v>0</v>
      </c>
    </row>
    <row r="2625" spans="1:7" ht="21">
      <c r="A2625" s="177">
        <v>20083</v>
      </c>
      <c r="B2625" s="233" t="s">
        <v>354</v>
      </c>
      <c r="C2625" s="176" t="s">
        <v>123</v>
      </c>
      <c r="D2625" s="176" t="s">
        <v>23</v>
      </c>
      <c r="E2625" s="177">
        <v>8.0000000000000002E-3</v>
      </c>
      <c r="F2625" s="107">
        <f>IF(C2625="MAT.",VLOOKUP(A2625,INSUMOS_AUX!A:F,6,0),0)</f>
        <v>76.19</v>
      </c>
      <c r="G2625" s="106">
        <f>IF(C2625="M.O.",VLOOKUP(A2625,INSUMOS_AUX!A:F,6,0),0)</f>
        <v>0</v>
      </c>
    </row>
    <row r="2626" spans="1:7">
      <c r="A2626" s="177">
        <v>246</v>
      </c>
      <c r="B2626" s="233" t="s">
        <v>185</v>
      </c>
      <c r="C2626" s="176" t="s">
        <v>124</v>
      </c>
      <c r="D2626" s="176" t="s">
        <v>134</v>
      </c>
      <c r="E2626" s="177">
        <v>0.15473296</v>
      </c>
      <c r="F2626" s="107">
        <f>IF(C2626="MAT.",VLOOKUP(A2626,INSUMOS_AUX!A:F,6,0),0)</f>
        <v>0</v>
      </c>
      <c r="G2626" s="106">
        <f>IF(C2626="M.O.",VLOOKUP(A2626,INSUMOS_AUX!A:F,6,0),0)</f>
        <v>14.73</v>
      </c>
    </row>
    <row r="2627" spans="1:7">
      <c r="A2627" s="177">
        <v>2696</v>
      </c>
      <c r="B2627" s="233" t="s">
        <v>154</v>
      </c>
      <c r="C2627" s="176" t="s">
        <v>124</v>
      </c>
      <c r="D2627" s="176" t="s">
        <v>134</v>
      </c>
      <c r="E2627" s="177">
        <v>0.15473296</v>
      </c>
      <c r="F2627" s="107">
        <f>IF(C2627="MAT.",VLOOKUP(A2627,INSUMOS_AUX!A:F,6,0),0)</f>
        <v>0</v>
      </c>
      <c r="G2627" s="106">
        <f>IF(C2627="M.O.",VLOOKUP(A2627,INSUMOS_AUX!A:F,6,0),0)</f>
        <v>22.48</v>
      </c>
    </row>
    <row r="2628" spans="1:7" ht="21">
      <c r="A2628" s="177">
        <v>3500</v>
      </c>
      <c r="B2628" s="233" t="s">
        <v>1426</v>
      </c>
      <c r="C2628" s="176" t="s">
        <v>123</v>
      </c>
      <c r="D2628" s="176" t="s">
        <v>23</v>
      </c>
      <c r="E2628" s="177">
        <v>1</v>
      </c>
      <c r="F2628" s="107">
        <f>IF(C2628="MAT.",VLOOKUP(A2628,INSUMOS_AUX!A:F,6,0),0)</f>
        <v>1.55</v>
      </c>
      <c r="G2628" s="106">
        <f>IF(C2628="M.O.",VLOOKUP(A2628,INSUMOS_AUX!A:F,6,0),0)</f>
        <v>0</v>
      </c>
    </row>
    <row r="2629" spans="1:7" ht="21">
      <c r="A2629" s="177">
        <v>37370</v>
      </c>
      <c r="B2629" s="233" t="s">
        <v>494</v>
      </c>
      <c r="C2629" s="176" t="s">
        <v>123</v>
      </c>
      <c r="D2629" s="176" t="s">
        <v>134</v>
      </c>
      <c r="E2629" s="177">
        <v>0.30399999999999999</v>
      </c>
      <c r="F2629" s="107">
        <f>IF(C2629="MAT.",VLOOKUP(A2629,INSUMOS_AUX!A:F,6,0),0)</f>
        <v>3.32</v>
      </c>
      <c r="G2629" s="106">
        <f>IF(C2629="M.O.",VLOOKUP(A2629,INSUMOS_AUX!A:F,6,0),0)</f>
        <v>0</v>
      </c>
    </row>
    <row r="2630" spans="1:7" ht="21">
      <c r="A2630" s="177">
        <v>37371</v>
      </c>
      <c r="B2630" s="233" t="s">
        <v>495</v>
      </c>
      <c r="C2630" s="176" t="s">
        <v>123</v>
      </c>
      <c r="D2630" s="176" t="s">
        <v>134</v>
      </c>
      <c r="E2630" s="177">
        <v>0.30399999999999999</v>
      </c>
      <c r="F2630" s="107">
        <f>IF(C2630="MAT.",VLOOKUP(A2630,INSUMOS_AUX!A:F,6,0),0)</f>
        <v>0.59</v>
      </c>
      <c r="G2630" s="106">
        <f>IF(C2630="M.O.",VLOOKUP(A2630,INSUMOS_AUX!A:F,6,0),0)</f>
        <v>0</v>
      </c>
    </row>
    <row r="2631" spans="1:7" ht="21">
      <c r="A2631" s="177">
        <v>37372</v>
      </c>
      <c r="B2631" s="233" t="s">
        <v>496</v>
      </c>
      <c r="C2631" s="176" t="s">
        <v>123</v>
      </c>
      <c r="D2631" s="176" t="s">
        <v>134</v>
      </c>
      <c r="E2631" s="177">
        <v>0.30399999999999999</v>
      </c>
      <c r="F2631" s="107">
        <f>IF(C2631="MAT.",VLOOKUP(A2631,INSUMOS_AUX!A:F,6,0),0)</f>
        <v>1.43</v>
      </c>
      <c r="G2631" s="106">
        <f>IF(C2631="M.O.",VLOOKUP(A2631,INSUMOS_AUX!A:F,6,0),0)</f>
        <v>0</v>
      </c>
    </row>
    <row r="2632" spans="1:7" ht="21">
      <c r="A2632" s="177">
        <v>37373</v>
      </c>
      <c r="B2632" s="233" t="s">
        <v>497</v>
      </c>
      <c r="C2632" s="176" t="s">
        <v>123</v>
      </c>
      <c r="D2632" s="176" t="s">
        <v>134</v>
      </c>
      <c r="E2632" s="177">
        <v>0.30399999999999999</v>
      </c>
      <c r="F2632" s="107">
        <f>IF(C2632="MAT.",VLOOKUP(A2632,INSUMOS_AUX!A:F,6,0),0)</f>
        <v>0.08</v>
      </c>
      <c r="G2632" s="106">
        <f>IF(C2632="M.O.",VLOOKUP(A2632,INSUMOS_AUX!A:F,6,0),0)</f>
        <v>0</v>
      </c>
    </row>
    <row r="2633" spans="1:7">
      <c r="A2633" s="177">
        <v>38383</v>
      </c>
      <c r="B2633" s="233" t="s">
        <v>537</v>
      </c>
      <c r="C2633" s="176" t="s">
        <v>123</v>
      </c>
      <c r="D2633" s="176" t="s">
        <v>23</v>
      </c>
      <c r="E2633" s="177">
        <v>3.3799999999999997E-2</v>
      </c>
      <c r="F2633" s="107">
        <f>IF(C2633="MAT.",VLOOKUP(A2633,INSUMOS_AUX!A:F,6,0),0)</f>
        <v>2.17</v>
      </c>
      <c r="G2633" s="106">
        <f>IF(C2633="M.O.",VLOOKUP(A2633,INSUMOS_AUX!A:F,6,0),0)</f>
        <v>0</v>
      </c>
    </row>
    <row r="2634" spans="1:7" ht="21">
      <c r="A2634" s="177">
        <v>43461</v>
      </c>
      <c r="B2634" s="233" t="s">
        <v>155</v>
      </c>
      <c r="C2634" s="176" t="s">
        <v>123</v>
      </c>
      <c r="D2634" s="176" t="s">
        <v>134</v>
      </c>
      <c r="E2634" s="177">
        <v>0.30399999999999999</v>
      </c>
      <c r="F2634" s="107">
        <f>IF(C2634="MAT.",VLOOKUP(A2634,INSUMOS_AUX!A:F,6,0),0)</f>
        <v>0.31</v>
      </c>
      <c r="G2634" s="106">
        <f>IF(C2634="M.O.",VLOOKUP(A2634,INSUMOS_AUX!A:F,6,0),0)</f>
        <v>0</v>
      </c>
    </row>
    <row r="2635" spans="1:7" ht="21">
      <c r="A2635" s="177">
        <v>43485</v>
      </c>
      <c r="B2635" s="233" t="s">
        <v>156</v>
      </c>
      <c r="C2635" s="176" t="s">
        <v>123</v>
      </c>
      <c r="D2635" s="176" t="s">
        <v>134</v>
      </c>
      <c r="E2635" s="177">
        <v>0.30399999999999999</v>
      </c>
      <c r="F2635" s="107">
        <f>IF(C2635="MAT.",VLOOKUP(A2635,INSUMOS_AUX!A:F,6,0),0)</f>
        <v>1.1299999999999999</v>
      </c>
      <c r="G2635" s="106">
        <f>IF(C2635="M.O.",VLOOKUP(A2635,INSUMOS_AUX!A:F,6,0),0)</f>
        <v>0</v>
      </c>
    </row>
    <row r="2636" spans="1:7">
      <c r="A2636" s="182"/>
      <c r="B2636" s="230"/>
      <c r="C2636" s="183"/>
      <c r="D2636" s="183"/>
      <c r="E2636" s="183"/>
      <c r="F2636" s="183"/>
      <c r="G2636" s="183"/>
    </row>
    <row r="2637" spans="1:7" ht="31.5">
      <c r="A2637" s="179" t="s">
        <v>898</v>
      </c>
      <c r="B2637" s="232" t="s">
        <v>899</v>
      </c>
      <c r="C2637" s="180" t="s">
        <v>46</v>
      </c>
      <c r="D2637" s="180" t="s">
        <v>65</v>
      </c>
      <c r="E2637" s="181">
        <v>18.670000000000002</v>
      </c>
      <c r="F2637" s="181">
        <f t="shared" ref="F2637:G2637" si="172">SUMPRODUCT($E2638:$E2647,F2638:F2647)</f>
        <v>10.964925999999998</v>
      </c>
      <c r="G2637" s="181">
        <f t="shared" si="172"/>
        <v>11.098557489400001</v>
      </c>
    </row>
    <row r="2638" spans="1:7">
      <c r="A2638" s="177">
        <v>246</v>
      </c>
      <c r="B2638" s="233" t="s">
        <v>185</v>
      </c>
      <c r="C2638" s="176" t="s">
        <v>124</v>
      </c>
      <c r="D2638" s="176" t="s">
        <v>134</v>
      </c>
      <c r="E2638" s="177">
        <v>0.29826814000000001</v>
      </c>
      <c r="F2638" s="107">
        <f>IF(C2638="MAT.",VLOOKUP(A2638,INSUMOS_AUX!A:F,6,0),0)</f>
        <v>0</v>
      </c>
      <c r="G2638" s="106">
        <f>IF(C2638="M.O.",VLOOKUP(A2638,INSUMOS_AUX!A:F,6,0),0)</f>
        <v>14.73</v>
      </c>
    </row>
    <row r="2639" spans="1:7">
      <c r="A2639" s="177">
        <v>2696</v>
      </c>
      <c r="B2639" s="233" t="s">
        <v>154</v>
      </c>
      <c r="C2639" s="176" t="s">
        <v>124</v>
      </c>
      <c r="D2639" s="176" t="s">
        <v>134</v>
      </c>
      <c r="E2639" s="177">
        <v>0.29826814000000001</v>
      </c>
      <c r="F2639" s="107">
        <f>IF(C2639="MAT.",VLOOKUP(A2639,INSUMOS_AUX!A:F,6,0),0)</f>
        <v>0</v>
      </c>
      <c r="G2639" s="106">
        <f>IF(C2639="M.O.",VLOOKUP(A2639,INSUMOS_AUX!A:F,6,0),0)</f>
        <v>22.48</v>
      </c>
    </row>
    <row r="2640" spans="1:7" ht="21">
      <c r="A2640" s="177">
        <v>37370</v>
      </c>
      <c r="B2640" s="233" t="s">
        <v>494</v>
      </c>
      <c r="C2640" s="176" t="s">
        <v>123</v>
      </c>
      <c r="D2640" s="176" t="s">
        <v>134</v>
      </c>
      <c r="E2640" s="177">
        <v>0.58599999999999997</v>
      </c>
      <c r="F2640" s="107">
        <f>IF(C2640="MAT.",VLOOKUP(A2640,INSUMOS_AUX!A:F,6,0),0)</f>
        <v>3.32</v>
      </c>
      <c r="G2640" s="106">
        <f>IF(C2640="M.O.",VLOOKUP(A2640,INSUMOS_AUX!A:F,6,0),0)</f>
        <v>0</v>
      </c>
    </row>
    <row r="2641" spans="1:7" ht="21">
      <c r="A2641" s="177">
        <v>37371</v>
      </c>
      <c r="B2641" s="233" t="s">
        <v>495</v>
      </c>
      <c r="C2641" s="176" t="s">
        <v>123</v>
      </c>
      <c r="D2641" s="176" t="s">
        <v>134</v>
      </c>
      <c r="E2641" s="177">
        <v>0.58599999999999997</v>
      </c>
      <c r="F2641" s="107">
        <f>IF(C2641="MAT.",VLOOKUP(A2641,INSUMOS_AUX!A:F,6,0),0)</f>
        <v>0.59</v>
      </c>
      <c r="G2641" s="106">
        <f>IF(C2641="M.O.",VLOOKUP(A2641,INSUMOS_AUX!A:F,6,0),0)</f>
        <v>0</v>
      </c>
    </row>
    <row r="2642" spans="1:7" ht="21">
      <c r="A2642" s="177">
        <v>37372</v>
      </c>
      <c r="B2642" s="233" t="s">
        <v>496</v>
      </c>
      <c r="C2642" s="176" t="s">
        <v>123</v>
      </c>
      <c r="D2642" s="176" t="s">
        <v>134</v>
      </c>
      <c r="E2642" s="177">
        <v>0.58599999999999997</v>
      </c>
      <c r="F2642" s="107">
        <f>IF(C2642="MAT.",VLOOKUP(A2642,INSUMOS_AUX!A:F,6,0),0)</f>
        <v>1.43</v>
      </c>
      <c r="G2642" s="106">
        <f>IF(C2642="M.O.",VLOOKUP(A2642,INSUMOS_AUX!A:F,6,0),0)</f>
        <v>0</v>
      </c>
    </row>
    <row r="2643" spans="1:7" ht="21">
      <c r="A2643" s="177">
        <v>37373</v>
      </c>
      <c r="B2643" s="233" t="s">
        <v>497</v>
      </c>
      <c r="C2643" s="176" t="s">
        <v>123</v>
      </c>
      <c r="D2643" s="176" t="s">
        <v>134</v>
      </c>
      <c r="E2643" s="177">
        <v>0.58599999999999997</v>
      </c>
      <c r="F2643" s="107">
        <f>IF(C2643="MAT.",VLOOKUP(A2643,INSUMOS_AUX!A:F,6,0),0)</f>
        <v>0.08</v>
      </c>
      <c r="G2643" s="106">
        <f>IF(C2643="M.O.",VLOOKUP(A2643,INSUMOS_AUX!A:F,6,0),0)</f>
        <v>0</v>
      </c>
    </row>
    <row r="2644" spans="1:7">
      <c r="A2644" s="177">
        <v>38383</v>
      </c>
      <c r="B2644" s="233" t="s">
        <v>537</v>
      </c>
      <c r="C2644" s="176" t="s">
        <v>123</v>
      </c>
      <c r="D2644" s="176" t="s">
        <v>23</v>
      </c>
      <c r="E2644" s="177">
        <v>1.6299999999999999E-2</v>
      </c>
      <c r="F2644" s="107">
        <f>IF(C2644="MAT.",VLOOKUP(A2644,INSUMOS_AUX!A:F,6,0),0)</f>
        <v>2.17</v>
      </c>
      <c r="G2644" s="106">
        <f>IF(C2644="M.O.",VLOOKUP(A2644,INSUMOS_AUX!A:F,6,0),0)</f>
        <v>0</v>
      </c>
    </row>
    <row r="2645" spans="1:7" ht="21">
      <c r="A2645" s="177">
        <v>43461</v>
      </c>
      <c r="B2645" s="233" t="s">
        <v>155</v>
      </c>
      <c r="C2645" s="176" t="s">
        <v>123</v>
      </c>
      <c r="D2645" s="176" t="s">
        <v>134</v>
      </c>
      <c r="E2645" s="177">
        <v>0.58599999999999997</v>
      </c>
      <c r="F2645" s="107">
        <f>IF(C2645="MAT.",VLOOKUP(A2645,INSUMOS_AUX!A:F,6,0),0)</f>
        <v>0.31</v>
      </c>
      <c r="G2645" s="106">
        <f>IF(C2645="M.O.",VLOOKUP(A2645,INSUMOS_AUX!A:F,6,0),0)</f>
        <v>0</v>
      </c>
    </row>
    <row r="2646" spans="1:7" ht="21">
      <c r="A2646" s="177">
        <v>43485</v>
      </c>
      <c r="B2646" s="233" t="s">
        <v>156</v>
      </c>
      <c r="C2646" s="176" t="s">
        <v>123</v>
      </c>
      <c r="D2646" s="176" t="s">
        <v>134</v>
      </c>
      <c r="E2646" s="177">
        <v>0.58599999999999997</v>
      </c>
      <c r="F2646" s="107">
        <f>IF(C2646="MAT.",VLOOKUP(A2646,INSUMOS_AUX!A:F,6,0),0)</f>
        <v>1.1299999999999999</v>
      </c>
      <c r="G2646" s="106">
        <f>IF(C2646="M.O.",VLOOKUP(A2646,INSUMOS_AUX!A:F,6,0),0)</f>
        <v>0</v>
      </c>
    </row>
    <row r="2647" spans="1:7" ht="21">
      <c r="A2647" s="177">
        <v>9835</v>
      </c>
      <c r="B2647" s="233" t="s">
        <v>1427</v>
      </c>
      <c r="C2647" s="176" t="s">
        <v>123</v>
      </c>
      <c r="D2647" s="176" t="s">
        <v>65</v>
      </c>
      <c r="E2647" s="177">
        <v>1.0548999999999999</v>
      </c>
      <c r="F2647" s="107">
        <f>IF(C2647="MAT.",VLOOKUP(A2647,INSUMOS_AUX!A:F,6,0),0)</f>
        <v>6.55</v>
      </c>
      <c r="G2647" s="106">
        <f>IF(C2647="M.O.",VLOOKUP(A2647,INSUMOS_AUX!A:F,6,0),0)</f>
        <v>0</v>
      </c>
    </row>
    <row r="2648" spans="1:7">
      <c r="A2648" s="182"/>
      <c r="B2648" s="230"/>
      <c r="C2648" s="183"/>
      <c r="D2648" s="183"/>
      <c r="E2648" s="183"/>
      <c r="F2648" s="183"/>
      <c r="G2648" s="183"/>
    </row>
    <row r="2649" spans="1:7" ht="31.5">
      <c r="A2649" s="179" t="s">
        <v>900</v>
      </c>
      <c r="B2649" s="232" t="s">
        <v>595</v>
      </c>
      <c r="C2649" s="180" t="s">
        <v>46</v>
      </c>
      <c r="D2649" s="180" t="s">
        <v>65</v>
      </c>
      <c r="E2649" s="181">
        <v>133.81</v>
      </c>
      <c r="F2649" s="181">
        <f t="shared" ref="F2649:G2649" si="173">SUMPRODUCT($E2650:$E2659,F2650:F2659)</f>
        <v>15.818130999999999</v>
      </c>
      <c r="G2649" s="181">
        <f t="shared" si="173"/>
        <v>12.053109191560001</v>
      </c>
    </row>
    <row r="2650" spans="1:7">
      <c r="A2650" s="177">
        <v>246</v>
      </c>
      <c r="B2650" s="233" t="s">
        <v>185</v>
      </c>
      <c r="C2650" s="176" t="s">
        <v>124</v>
      </c>
      <c r="D2650" s="176" t="s">
        <v>134</v>
      </c>
      <c r="E2650" s="177">
        <v>0.323921236</v>
      </c>
      <c r="F2650" s="107">
        <f>IF(C2650="MAT.",VLOOKUP(A2650,INSUMOS_AUX!A:F,6,0),0)</f>
        <v>0</v>
      </c>
      <c r="G2650" s="106">
        <f>IF(C2650="M.O.",VLOOKUP(A2650,INSUMOS_AUX!A:F,6,0),0)</f>
        <v>14.73</v>
      </c>
    </row>
    <row r="2651" spans="1:7">
      <c r="A2651" s="177">
        <v>2696</v>
      </c>
      <c r="B2651" s="233" t="s">
        <v>154</v>
      </c>
      <c r="C2651" s="176" t="s">
        <v>124</v>
      </c>
      <c r="D2651" s="176" t="s">
        <v>134</v>
      </c>
      <c r="E2651" s="177">
        <v>0.323921236</v>
      </c>
      <c r="F2651" s="107">
        <f>IF(C2651="MAT.",VLOOKUP(A2651,INSUMOS_AUX!A:F,6,0),0)</f>
        <v>0</v>
      </c>
      <c r="G2651" s="106">
        <f>IF(C2651="M.O.",VLOOKUP(A2651,INSUMOS_AUX!A:F,6,0),0)</f>
        <v>22.48</v>
      </c>
    </row>
    <row r="2652" spans="1:7" ht="21">
      <c r="A2652" s="177">
        <v>37370</v>
      </c>
      <c r="B2652" s="233" t="s">
        <v>494</v>
      </c>
      <c r="C2652" s="176" t="s">
        <v>123</v>
      </c>
      <c r="D2652" s="176" t="s">
        <v>134</v>
      </c>
      <c r="E2652" s="177">
        <v>0.63639999999999997</v>
      </c>
      <c r="F2652" s="107">
        <f>IF(C2652="MAT.",VLOOKUP(A2652,INSUMOS_AUX!A:F,6,0),0)</f>
        <v>3.32</v>
      </c>
      <c r="G2652" s="106">
        <f>IF(C2652="M.O.",VLOOKUP(A2652,INSUMOS_AUX!A:F,6,0),0)</f>
        <v>0</v>
      </c>
    </row>
    <row r="2653" spans="1:7" ht="21">
      <c r="A2653" s="177">
        <v>37371</v>
      </c>
      <c r="B2653" s="233" t="s">
        <v>495</v>
      </c>
      <c r="C2653" s="176" t="s">
        <v>123</v>
      </c>
      <c r="D2653" s="176" t="s">
        <v>134</v>
      </c>
      <c r="E2653" s="177">
        <v>0.63639999999999997</v>
      </c>
      <c r="F2653" s="107">
        <f>IF(C2653="MAT.",VLOOKUP(A2653,INSUMOS_AUX!A:F,6,0),0)</f>
        <v>0.59</v>
      </c>
      <c r="G2653" s="106">
        <f>IF(C2653="M.O.",VLOOKUP(A2653,INSUMOS_AUX!A:F,6,0),0)</f>
        <v>0</v>
      </c>
    </row>
    <row r="2654" spans="1:7" ht="21">
      <c r="A2654" s="177">
        <v>37372</v>
      </c>
      <c r="B2654" s="233" t="s">
        <v>496</v>
      </c>
      <c r="C2654" s="176" t="s">
        <v>123</v>
      </c>
      <c r="D2654" s="176" t="s">
        <v>134</v>
      </c>
      <c r="E2654" s="177">
        <v>0.63639999999999997</v>
      </c>
      <c r="F2654" s="107">
        <f>IF(C2654="MAT.",VLOOKUP(A2654,INSUMOS_AUX!A:F,6,0),0)</f>
        <v>1.43</v>
      </c>
      <c r="G2654" s="106">
        <f>IF(C2654="M.O.",VLOOKUP(A2654,INSUMOS_AUX!A:F,6,0),0)</f>
        <v>0</v>
      </c>
    </row>
    <row r="2655" spans="1:7" ht="21">
      <c r="A2655" s="177">
        <v>37373</v>
      </c>
      <c r="B2655" s="233" t="s">
        <v>497</v>
      </c>
      <c r="C2655" s="176" t="s">
        <v>123</v>
      </c>
      <c r="D2655" s="176" t="s">
        <v>134</v>
      </c>
      <c r="E2655" s="177">
        <v>0.63639999999999997</v>
      </c>
      <c r="F2655" s="107">
        <f>IF(C2655="MAT.",VLOOKUP(A2655,INSUMOS_AUX!A:F,6,0),0)</f>
        <v>0.08</v>
      </c>
      <c r="G2655" s="106">
        <f>IF(C2655="M.O.",VLOOKUP(A2655,INSUMOS_AUX!A:F,6,0),0)</f>
        <v>0</v>
      </c>
    </row>
    <row r="2656" spans="1:7">
      <c r="A2656" s="177">
        <v>38383</v>
      </c>
      <c r="B2656" s="233" t="s">
        <v>537</v>
      </c>
      <c r="C2656" s="176" t="s">
        <v>123</v>
      </c>
      <c r="D2656" s="176" t="s">
        <v>23</v>
      </c>
      <c r="E2656" s="177">
        <v>1.77E-2</v>
      </c>
      <c r="F2656" s="107">
        <f>IF(C2656="MAT.",VLOOKUP(A2656,INSUMOS_AUX!A:F,6,0),0)</f>
        <v>2.17</v>
      </c>
      <c r="G2656" s="106">
        <f>IF(C2656="M.O.",VLOOKUP(A2656,INSUMOS_AUX!A:F,6,0),0)</f>
        <v>0</v>
      </c>
    </row>
    <row r="2657" spans="1:7" ht="21">
      <c r="A2657" s="177">
        <v>43461</v>
      </c>
      <c r="B2657" s="233" t="s">
        <v>155</v>
      </c>
      <c r="C2657" s="176" t="s">
        <v>123</v>
      </c>
      <c r="D2657" s="176" t="s">
        <v>134</v>
      </c>
      <c r="E2657" s="177">
        <v>0.63639999999999997</v>
      </c>
      <c r="F2657" s="107">
        <f>IF(C2657="MAT.",VLOOKUP(A2657,INSUMOS_AUX!A:F,6,0),0)</f>
        <v>0.31</v>
      </c>
      <c r="G2657" s="106">
        <f>IF(C2657="M.O.",VLOOKUP(A2657,INSUMOS_AUX!A:F,6,0),0)</f>
        <v>0</v>
      </c>
    </row>
    <row r="2658" spans="1:7" ht="21">
      <c r="A2658" s="177">
        <v>43485</v>
      </c>
      <c r="B2658" s="233" t="s">
        <v>156</v>
      </c>
      <c r="C2658" s="176" t="s">
        <v>123</v>
      </c>
      <c r="D2658" s="176" t="s">
        <v>134</v>
      </c>
      <c r="E2658" s="177">
        <v>0.63639999999999997</v>
      </c>
      <c r="F2658" s="107">
        <f>IF(C2658="MAT.",VLOOKUP(A2658,INSUMOS_AUX!A:F,6,0),0)</f>
        <v>1.1299999999999999</v>
      </c>
      <c r="G2658" s="106">
        <f>IF(C2658="M.O.",VLOOKUP(A2658,INSUMOS_AUX!A:F,6,0),0)</f>
        <v>0</v>
      </c>
    </row>
    <row r="2659" spans="1:7" ht="21">
      <c r="A2659" s="177">
        <v>9838</v>
      </c>
      <c r="B2659" s="233" t="s">
        <v>1428</v>
      </c>
      <c r="C2659" s="176" t="s">
        <v>123</v>
      </c>
      <c r="D2659" s="176" t="s">
        <v>65</v>
      </c>
      <c r="E2659" s="177">
        <v>1.0548999999999999</v>
      </c>
      <c r="F2659" s="107">
        <f>IF(C2659="MAT.",VLOOKUP(A2659,INSUMOS_AUX!A:F,6,0),0)</f>
        <v>10.82</v>
      </c>
      <c r="G2659" s="106">
        <f>IF(C2659="M.O.",VLOOKUP(A2659,INSUMOS_AUX!A:F,6,0),0)</f>
        <v>0</v>
      </c>
    </row>
    <row r="2660" spans="1:7">
      <c r="A2660" s="182"/>
      <c r="B2660" s="230"/>
      <c r="C2660" s="183"/>
      <c r="D2660" s="183"/>
      <c r="E2660" s="183"/>
      <c r="F2660" s="183"/>
      <c r="G2660" s="183"/>
    </row>
    <row r="2661" spans="1:7" ht="31.5">
      <c r="A2661" s="179" t="s">
        <v>901</v>
      </c>
      <c r="B2661" s="232" t="s">
        <v>902</v>
      </c>
      <c r="C2661" s="180" t="s">
        <v>46</v>
      </c>
      <c r="D2661" s="180" t="s">
        <v>65</v>
      </c>
      <c r="E2661" s="181">
        <v>89.6</v>
      </c>
      <c r="F2661" s="181">
        <f t="shared" ref="F2661:G2661" si="174">SUMPRODUCT($E2662:$E2671,F2662:F2671)</f>
        <v>21.974266999999998</v>
      </c>
      <c r="G2661" s="181">
        <f t="shared" si="174"/>
        <v>16.833443509520002</v>
      </c>
    </row>
    <row r="2662" spans="1:7">
      <c r="A2662" s="177">
        <v>246</v>
      </c>
      <c r="B2662" s="233" t="s">
        <v>185</v>
      </c>
      <c r="C2662" s="176" t="s">
        <v>124</v>
      </c>
      <c r="D2662" s="176" t="s">
        <v>134</v>
      </c>
      <c r="E2662" s="177">
        <v>0.45239031200000002</v>
      </c>
      <c r="F2662" s="107">
        <f>IF(C2662="MAT.",VLOOKUP(A2662,INSUMOS_AUX!A:F,6,0),0)</f>
        <v>0</v>
      </c>
      <c r="G2662" s="106">
        <f>IF(C2662="M.O.",VLOOKUP(A2662,INSUMOS_AUX!A:F,6,0),0)</f>
        <v>14.73</v>
      </c>
    </row>
    <row r="2663" spans="1:7">
      <c r="A2663" s="177">
        <v>2696</v>
      </c>
      <c r="B2663" s="233" t="s">
        <v>154</v>
      </c>
      <c r="C2663" s="176" t="s">
        <v>124</v>
      </c>
      <c r="D2663" s="176" t="s">
        <v>134</v>
      </c>
      <c r="E2663" s="177">
        <v>0.45239031200000002</v>
      </c>
      <c r="F2663" s="107">
        <f>IF(C2663="MAT.",VLOOKUP(A2663,INSUMOS_AUX!A:F,6,0),0)</f>
        <v>0</v>
      </c>
      <c r="G2663" s="106">
        <f>IF(C2663="M.O.",VLOOKUP(A2663,INSUMOS_AUX!A:F,6,0),0)</f>
        <v>22.48</v>
      </c>
    </row>
    <row r="2664" spans="1:7" ht="21">
      <c r="A2664" s="177">
        <v>37370</v>
      </c>
      <c r="B2664" s="233" t="s">
        <v>494</v>
      </c>
      <c r="C2664" s="176" t="s">
        <v>123</v>
      </c>
      <c r="D2664" s="176" t="s">
        <v>134</v>
      </c>
      <c r="E2664" s="177">
        <v>0.88880000000000003</v>
      </c>
      <c r="F2664" s="107">
        <f>IF(C2664="MAT.",VLOOKUP(A2664,INSUMOS_AUX!A:F,6,0),0)</f>
        <v>3.32</v>
      </c>
      <c r="G2664" s="106">
        <f>IF(C2664="M.O.",VLOOKUP(A2664,INSUMOS_AUX!A:F,6,0),0)</f>
        <v>0</v>
      </c>
    </row>
    <row r="2665" spans="1:7" ht="21">
      <c r="A2665" s="177">
        <v>37371</v>
      </c>
      <c r="B2665" s="233" t="s">
        <v>495</v>
      </c>
      <c r="C2665" s="176" t="s">
        <v>123</v>
      </c>
      <c r="D2665" s="176" t="s">
        <v>134</v>
      </c>
      <c r="E2665" s="177">
        <v>0.88880000000000003</v>
      </c>
      <c r="F2665" s="107">
        <f>IF(C2665="MAT.",VLOOKUP(A2665,INSUMOS_AUX!A:F,6,0),0)</f>
        <v>0.59</v>
      </c>
      <c r="G2665" s="106">
        <f>IF(C2665="M.O.",VLOOKUP(A2665,INSUMOS_AUX!A:F,6,0),0)</f>
        <v>0</v>
      </c>
    </row>
    <row r="2666" spans="1:7" ht="21">
      <c r="A2666" s="177">
        <v>37372</v>
      </c>
      <c r="B2666" s="233" t="s">
        <v>496</v>
      </c>
      <c r="C2666" s="176" t="s">
        <v>123</v>
      </c>
      <c r="D2666" s="176" t="s">
        <v>134</v>
      </c>
      <c r="E2666" s="177">
        <v>0.88880000000000003</v>
      </c>
      <c r="F2666" s="107">
        <f>IF(C2666="MAT.",VLOOKUP(A2666,INSUMOS_AUX!A:F,6,0),0)</f>
        <v>1.43</v>
      </c>
      <c r="G2666" s="106">
        <f>IF(C2666="M.O.",VLOOKUP(A2666,INSUMOS_AUX!A:F,6,0),0)</f>
        <v>0</v>
      </c>
    </row>
    <row r="2667" spans="1:7" ht="21">
      <c r="A2667" s="177">
        <v>37373</v>
      </c>
      <c r="B2667" s="233" t="s">
        <v>497</v>
      </c>
      <c r="C2667" s="176" t="s">
        <v>123</v>
      </c>
      <c r="D2667" s="176" t="s">
        <v>134</v>
      </c>
      <c r="E2667" s="177">
        <v>0.88880000000000003</v>
      </c>
      <c r="F2667" s="107">
        <f>IF(C2667="MAT.",VLOOKUP(A2667,INSUMOS_AUX!A:F,6,0),0)</f>
        <v>0.08</v>
      </c>
      <c r="G2667" s="106">
        <f>IF(C2667="M.O.",VLOOKUP(A2667,INSUMOS_AUX!A:F,6,0),0)</f>
        <v>0</v>
      </c>
    </row>
    <row r="2668" spans="1:7">
      <c r="A2668" s="177">
        <v>38383</v>
      </c>
      <c r="B2668" s="233" t="s">
        <v>537</v>
      </c>
      <c r="C2668" s="176" t="s">
        <v>123</v>
      </c>
      <c r="D2668" s="176" t="s">
        <v>23</v>
      </c>
      <c r="E2668" s="177">
        <v>2.47E-2</v>
      </c>
      <c r="F2668" s="107">
        <f>IF(C2668="MAT.",VLOOKUP(A2668,INSUMOS_AUX!A:F,6,0),0)</f>
        <v>2.17</v>
      </c>
      <c r="G2668" s="106">
        <f>IF(C2668="M.O.",VLOOKUP(A2668,INSUMOS_AUX!A:F,6,0),0)</f>
        <v>0</v>
      </c>
    </row>
    <row r="2669" spans="1:7" ht="21">
      <c r="A2669" s="177">
        <v>43461</v>
      </c>
      <c r="B2669" s="233" t="s">
        <v>155</v>
      </c>
      <c r="C2669" s="176" t="s">
        <v>123</v>
      </c>
      <c r="D2669" s="176" t="s">
        <v>134</v>
      </c>
      <c r="E2669" s="177">
        <v>0.88880000000000003</v>
      </c>
      <c r="F2669" s="107">
        <f>IF(C2669="MAT.",VLOOKUP(A2669,INSUMOS_AUX!A:F,6,0),0)</f>
        <v>0.31</v>
      </c>
      <c r="G2669" s="106">
        <f>IF(C2669="M.O.",VLOOKUP(A2669,INSUMOS_AUX!A:F,6,0),0)</f>
        <v>0</v>
      </c>
    </row>
    <row r="2670" spans="1:7" ht="21">
      <c r="A2670" s="177">
        <v>43485</v>
      </c>
      <c r="B2670" s="233" t="s">
        <v>156</v>
      </c>
      <c r="C2670" s="176" t="s">
        <v>123</v>
      </c>
      <c r="D2670" s="176" t="s">
        <v>134</v>
      </c>
      <c r="E2670" s="177">
        <v>0.88880000000000003</v>
      </c>
      <c r="F2670" s="107">
        <f>IF(C2670="MAT.",VLOOKUP(A2670,INSUMOS_AUX!A:F,6,0),0)</f>
        <v>1.1299999999999999</v>
      </c>
      <c r="G2670" s="106">
        <f>IF(C2670="M.O.",VLOOKUP(A2670,INSUMOS_AUX!A:F,6,0),0)</f>
        <v>0</v>
      </c>
    </row>
    <row r="2671" spans="1:7" ht="21">
      <c r="A2671" s="177">
        <v>9836</v>
      </c>
      <c r="B2671" s="233" t="s">
        <v>539</v>
      </c>
      <c r="C2671" s="176" t="s">
        <v>123</v>
      </c>
      <c r="D2671" s="176" t="s">
        <v>65</v>
      </c>
      <c r="E2671" s="177">
        <v>1.0548999999999999</v>
      </c>
      <c r="F2671" s="107">
        <f>IF(C2671="MAT.",VLOOKUP(A2671,INSUMOS_AUX!A:F,6,0),0)</f>
        <v>15</v>
      </c>
      <c r="G2671" s="106">
        <f>IF(C2671="M.O.",VLOOKUP(A2671,INSUMOS_AUX!A:F,6,0),0)</f>
        <v>0</v>
      </c>
    </row>
    <row r="2672" spans="1:7">
      <c r="A2672" s="182"/>
      <c r="B2672" s="230"/>
      <c r="C2672" s="183"/>
      <c r="D2672" s="183"/>
      <c r="E2672" s="183"/>
      <c r="F2672" s="183"/>
      <c r="G2672" s="183"/>
    </row>
    <row r="2673" spans="1:7" ht="31.5">
      <c r="A2673" s="179" t="s">
        <v>903</v>
      </c>
      <c r="B2673" s="232" t="s">
        <v>904</v>
      </c>
      <c r="C2673" s="180" t="s">
        <v>46</v>
      </c>
      <c r="D2673" s="180" t="s">
        <v>23</v>
      </c>
      <c r="E2673" s="181">
        <v>36</v>
      </c>
      <c r="F2673" s="181">
        <f t="shared" ref="F2673:G2673" si="175">SUMPRODUCT($E2674:$E2685,F2674:F2685)</f>
        <v>5.6863729999999997</v>
      </c>
      <c r="G2673" s="181">
        <f t="shared" si="175"/>
        <v>4.8106375465999998</v>
      </c>
    </row>
    <row r="2674" spans="1:7">
      <c r="A2674" s="177">
        <v>122</v>
      </c>
      <c r="B2674" s="233" t="s">
        <v>286</v>
      </c>
      <c r="C2674" s="176" t="s">
        <v>123</v>
      </c>
      <c r="D2674" s="176" t="s">
        <v>23</v>
      </c>
      <c r="E2674" s="177">
        <v>9.9000000000000008E-3</v>
      </c>
      <c r="F2674" s="107">
        <f>IF(C2674="MAT.",VLOOKUP(A2674,INSUMOS_AUX!A:F,6,0),0)</f>
        <v>67.239999999999995</v>
      </c>
      <c r="G2674" s="106">
        <f>IF(C2674="M.O.",VLOOKUP(A2674,INSUMOS_AUX!A:F,6,0),0)</f>
        <v>0</v>
      </c>
    </row>
    <row r="2675" spans="1:7" ht="21">
      <c r="A2675" s="177">
        <v>20083</v>
      </c>
      <c r="B2675" s="233" t="s">
        <v>354</v>
      </c>
      <c r="C2675" s="176" t="s">
        <v>123</v>
      </c>
      <c r="D2675" s="176" t="s">
        <v>23</v>
      </c>
      <c r="E2675" s="177">
        <v>1.4999999999999999E-2</v>
      </c>
      <c r="F2675" s="107">
        <f>IF(C2675="MAT.",VLOOKUP(A2675,INSUMOS_AUX!A:F,6,0),0)</f>
        <v>76.19</v>
      </c>
      <c r="G2675" s="106">
        <f>IF(C2675="M.O.",VLOOKUP(A2675,INSUMOS_AUX!A:F,6,0),0)</f>
        <v>0</v>
      </c>
    </row>
    <row r="2676" spans="1:7">
      <c r="A2676" s="177">
        <v>246</v>
      </c>
      <c r="B2676" s="233" t="s">
        <v>185</v>
      </c>
      <c r="C2676" s="176" t="s">
        <v>124</v>
      </c>
      <c r="D2676" s="176" t="s">
        <v>134</v>
      </c>
      <c r="E2676" s="177">
        <v>0.12928345999999999</v>
      </c>
      <c r="F2676" s="107">
        <f>IF(C2676="MAT.",VLOOKUP(A2676,INSUMOS_AUX!A:F,6,0),0)</f>
        <v>0</v>
      </c>
      <c r="G2676" s="106">
        <f>IF(C2676="M.O.",VLOOKUP(A2676,INSUMOS_AUX!A:F,6,0),0)</f>
        <v>14.73</v>
      </c>
    </row>
    <row r="2677" spans="1:7">
      <c r="A2677" s="177">
        <v>2696</v>
      </c>
      <c r="B2677" s="233" t="s">
        <v>154</v>
      </c>
      <c r="C2677" s="176" t="s">
        <v>124</v>
      </c>
      <c r="D2677" s="176" t="s">
        <v>134</v>
      </c>
      <c r="E2677" s="177">
        <v>0.12928345999999999</v>
      </c>
      <c r="F2677" s="107">
        <f>IF(C2677="MAT.",VLOOKUP(A2677,INSUMOS_AUX!A:F,6,0),0)</f>
        <v>0</v>
      </c>
      <c r="G2677" s="106">
        <f>IF(C2677="M.O.",VLOOKUP(A2677,INSUMOS_AUX!A:F,6,0),0)</f>
        <v>22.48</v>
      </c>
    </row>
    <row r="2678" spans="1:7" ht="21">
      <c r="A2678" s="177">
        <v>3517</v>
      </c>
      <c r="B2678" s="233" t="s">
        <v>1429</v>
      </c>
      <c r="C2678" s="176" t="s">
        <v>123</v>
      </c>
      <c r="D2678" s="176" t="s">
        <v>23</v>
      </c>
      <c r="E2678" s="177">
        <v>1</v>
      </c>
      <c r="F2678" s="107">
        <f>IF(C2678="MAT.",VLOOKUP(A2678,INSUMOS_AUX!A:F,6,0),0)</f>
        <v>2.12</v>
      </c>
      <c r="G2678" s="106">
        <f>IF(C2678="M.O.",VLOOKUP(A2678,INSUMOS_AUX!A:F,6,0),0)</f>
        <v>0</v>
      </c>
    </row>
    <row r="2679" spans="1:7" ht="21">
      <c r="A2679" s="177">
        <v>37370</v>
      </c>
      <c r="B2679" s="233" t="s">
        <v>494</v>
      </c>
      <c r="C2679" s="176" t="s">
        <v>123</v>
      </c>
      <c r="D2679" s="176" t="s">
        <v>134</v>
      </c>
      <c r="E2679" s="177">
        <v>0.254</v>
      </c>
      <c r="F2679" s="107">
        <f>IF(C2679="MAT.",VLOOKUP(A2679,INSUMOS_AUX!A:F,6,0),0)</f>
        <v>3.32</v>
      </c>
      <c r="G2679" s="106">
        <f>IF(C2679="M.O.",VLOOKUP(A2679,INSUMOS_AUX!A:F,6,0),0)</f>
        <v>0</v>
      </c>
    </row>
    <row r="2680" spans="1:7" ht="21">
      <c r="A2680" s="177">
        <v>37371</v>
      </c>
      <c r="B2680" s="233" t="s">
        <v>495</v>
      </c>
      <c r="C2680" s="176" t="s">
        <v>123</v>
      </c>
      <c r="D2680" s="176" t="s">
        <v>134</v>
      </c>
      <c r="E2680" s="177">
        <v>0.254</v>
      </c>
      <c r="F2680" s="107">
        <f>IF(C2680="MAT.",VLOOKUP(A2680,INSUMOS_AUX!A:F,6,0),0)</f>
        <v>0.59</v>
      </c>
      <c r="G2680" s="106">
        <f>IF(C2680="M.O.",VLOOKUP(A2680,INSUMOS_AUX!A:F,6,0),0)</f>
        <v>0</v>
      </c>
    </row>
    <row r="2681" spans="1:7" ht="21">
      <c r="A2681" s="177">
        <v>37372</v>
      </c>
      <c r="B2681" s="233" t="s">
        <v>496</v>
      </c>
      <c r="C2681" s="176" t="s">
        <v>123</v>
      </c>
      <c r="D2681" s="176" t="s">
        <v>134</v>
      </c>
      <c r="E2681" s="177">
        <v>0.254</v>
      </c>
      <c r="F2681" s="107">
        <f>IF(C2681="MAT.",VLOOKUP(A2681,INSUMOS_AUX!A:F,6,0),0)</f>
        <v>1.43</v>
      </c>
      <c r="G2681" s="106">
        <f>IF(C2681="M.O.",VLOOKUP(A2681,INSUMOS_AUX!A:F,6,0),0)</f>
        <v>0</v>
      </c>
    </row>
    <row r="2682" spans="1:7" ht="21">
      <c r="A2682" s="177">
        <v>37373</v>
      </c>
      <c r="B2682" s="233" t="s">
        <v>497</v>
      </c>
      <c r="C2682" s="176" t="s">
        <v>123</v>
      </c>
      <c r="D2682" s="176" t="s">
        <v>134</v>
      </c>
      <c r="E2682" s="177">
        <v>0.254</v>
      </c>
      <c r="F2682" s="107">
        <f>IF(C2682="MAT.",VLOOKUP(A2682,INSUMOS_AUX!A:F,6,0),0)</f>
        <v>0.08</v>
      </c>
      <c r="G2682" s="106">
        <f>IF(C2682="M.O.",VLOOKUP(A2682,INSUMOS_AUX!A:F,6,0),0)</f>
        <v>0</v>
      </c>
    </row>
    <row r="2683" spans="1:7">
      <c r="A2683" s="177">
        <v>38383</v>
      </c>
      <c r="B2683" s="233" t="s">
        <v>537</v>
      </c>
      <c r="C2683" s="176" t="s">
        <v>123</v>
      </c>
      <c r="D2683" s="176" t="s">
        <v>23</v>
      </c>
      <c r="E2683" s="177">
        <v>7.1000000000000004E-3</v>
      </c>
      <c r="F2683" s="107">
        <f>IF(C2683="MAT.",VLOOKUP(A2683,INSUMOS_AUX!A:F,6,0),0)</f>
        <v>2.17</v>
      </c>
      <c r="G2683" s="106">
        <f>IF(C2683="M.O.",VLOOKUP(A2683,INSUMOS_AUX!A:F,6,0),0)</f>
        <v>0</v>
      </c>
    </row>
    <row r="2684" spans="1:7" ht="21">
      <c r="A2684" s="177">
        <v>43461</v>
      </c>
      <c r="B2684" s="233" t="s">
        <v>155</v>
      </c>
      <c r="C2684" s="176" t="s">
        <v>123</v>
      </c>
      <c r="D2684" s="176" t="s">
        <v>134</v>
      </c>
      <c r="E2684" s="177">
        <v>0.254</v>
      </c>
      <c r="F2684" s="107">
        <f>IF(C2684="MAT.",VLOOKUP(A2684,INSUMOS_AUX!A:F,6,0),0)</f>
        <v>0.31</v>
      </c>
      <c r="G2684" s="106">
        <f>IF(C2684="M.O.",VLOOKUP(A2684,INSUMOS_AUX!A:F,6,0),0)</f>
        <v>0</v>
      </c>
    </row>
    <row r="2685" spans="1:7" ht="21">
      <c r="A2685" s="177">
        <v>43485</v>
      </c>
      <c r="B2685" s="233" t="s">
        <v>156</v>
      </c>
      <c r="C2685" s="176" t="s">
        <v>123</v>
      </c>
      <c r="D2685" s="176" t="s">
        <v>134</v>
      </c>
      <c r="E2685" s="177">
        <v>0.254</v>
      </c>
      <c r="F2685" s="107">
        <f>IF(C2685="MAT.",VLOOKUP(A2685,INSUMOS_AUX!A:F,6,0),0)</f>
        <v>1.1299999999999999</v>
      </c>
      <c r="G2685" s="106">
        <f>IF(C2685="M.O.",VLOOKUP(A2685,INSUMOS_AUX!A:F,6,0),0)</f>
        <v>0</v>
      </c>
    </row>
    <row r="2686" spans="1:7">
      <c r="A2686" s="182"/>
      <c r="B2686" s="230"/>
      <c r="C2686" s="183"/>
      <c r="D2686" s="183"/>
      <c r="E2686" s="183"/>
      <c r="F2686" s="183"/>
      <c r="G2686" s="183"/>
    </row>
    <row r="2687" spans="1:7" ht="31.5">
      <c r="A2687" s="179" t="s">
        <v>905</v>
      </c>
      <c r="B2687" s="232" t="s">
        <v>616</v>
      </c>
      <c r="C2687" s="180" t="s">
        <v>46</v>
      </c>
      <c r="D2687" s="180" t="s">
        <v>23</v>
      </c>
      <c r="E2687" s="181">
        <v>36</v>
      </c>
      <c r="F2687" s="181">
        <f t="shared" ref="F2687:G2687" si="176">SUMPRODUCT($E2688:$E2699,F2688:F2699)</f>
        <v>5.9163730000000001</v>
      </c>
      <c r="G2687" s="181">
        <f t="shared" si="176"/>
        <v>4.8106375465999998</v>
      </c>
    </row>
    <row r="2688" spans="1:7">
      <c r="A2688" s="177">
        <v>122</v>
      </c>
      <c r="B2688" s="233" t="s">
        <v>286</v>
      </c>
      <c r="C2688" s="176" t="s">
        <v>123</v>
      </c>
      <c r="D2688" s="176" t="s">
        <v>23</v>
      </c>
      <c r="E2688" s="177">
        <v>9.9000000000000008E-3</v>
      </c>
      <c r="F2688" s="107">
        <f>IF(C2688="MAT.",VLOOKUP(A2688,INSUMOS_AUX!A:F,6,0),0)</f>
        <v>67.239999999999995</v>
      </c>
      <c r="G2688" s="106">
        <f>IF(C2688="M.O.",VLOOKUP(A2688,INSUMOS_AUX!A:F,6,0),0)</f>
        <v>0</v>
      </c>
    </row>
    <row r="2689" spans="1:7" ht="21">
      <c r="A2689" s="177">
        <v>20083</v>
      </c>
      <c r="B2689" s="233" t="s">
        <v>354</v>
      </c>
      <c r="C2689" s="176" t="s">
        <v>123</v>
      </c>
      <c r="D2689" s="176" t="s">
        <v>23</v>
      </c>
      <c r="E2689" s="177">
        <v>1.4999999999999999E-2</v>
      </c>
      <c r="F2689" s="107">
        <f>IF(C2689="MAT.",VLOOKUP(A2689,INSUMOS_AUX!A:F,6,0),0)</f>
        <v>76.19</v>
      </c>
      <c r="G2689" s="106">
        <f>IF(C2689="M.O.",VLOOKUP(A2689,INSUMOS_AUX!A:F,6,0),0)</f>
        <v>0</v>
      </c>
    </row>
    <row r="2690" spans="1:7">
      <c r="A2690" s="177">
        <v>246</v>
      </c>
      <c r="B2690" s="233" t="s">
        <v>185</v>
      </c>
      <c r="C2690" s="176" t="s">
        <v>124</v>
      </c>
      <c r="D2690" s="176" t="s">
        <v>134</v>
      </c>
      <c r="E2690" s="177">
        <v>0.12928345999999999</v>
      </c>
      <c r="F2690" s="107">
        <f>IF(C2690="MAT.",VLOOKUP(A2690,INSUMOS_AUX!A:F,6,0),0)</f>
        <v>0</v>
      </c>
      <c r="G2690" s="106">
        <f>IF(C2690="M.O.",VLOOKUP(A2690,INSUMOS_AUX!A:F,6,0),0)</f>
        <v>14.73</v>
      </c>
    </row>
    <row r="2691" spans="1:7">
      <c r="A2691" s="177">
        <v>2696</v>
      </c>
      <c r="B2691" s="233" t="s">
        <v>154</v>
      </c>
      <c r="C2691" s="176" t="s">
        <v>124</v>
      </c>
      <c r="D2691" s="176" t="s">
        <v>134</v>
      </c>
      <c r="E2691" s="177">
        <v>0.12928345999999999</v>
      </c>
      <c r="F2691" s="107">
        <f>IF(C2691="MAT.",VLOOKUP(A2691,INSUMOS_AUX!A:F,6,0),0)</f>
        <v>0</v>
      </c>
      <c r="G2691" s="106">
        <f>IF(C2691="M.O.",VLOOKUP(A2691,INSUMOS_AUX!A:F,6,0),0)</f>
        <v>22.48</v>
      </c>
    </row>
    <row r="2692" spans="1:7" ht="21">
      <c r="A2692" s="177">
        <v>3516</v>
      </c>
      <c r="B2692" s="233" t="s">
        <v>1430</v>
      </c>
      <c r="C2692" s="176" t="s">
        <v>123</v>
      </c>
      <c r="D2692" s="176" t="s">
        <v>23</v>
      </c>
      <c r="E2692" s="177">
        <v>1</v>
      </c>
      <c r="F2692" s="107">
        <f>IF(C2692="MAT.",VLOOKUP(A2692,INSUMOS_AUX!A:F,6,0),0)</f>
        <v>2.35</v>
      </c>
      <c r="G2692" s="106">
        <f>IF(C2692="M.O.",VLOOKUP(A2692,INSUMOS_AUX!A:F,6,0),0)</f>
        <v>0</v>
      </c>
    </row>
    <row r="2693" spans="1:7" ht="21">
      <c r="A2693" s="177">
        <v>37370</v>
      </c>
      <c r="B2693" s="233" t="s">
        <v>494</v>
      </c>
      <c r="C2693" s="176" t="s">
        <v>123</v>
      </c>
      <c r="D2693" s="176" t="s">
        <v>134</v>
      </c>
      <c r="E2693" s="177">
        <v>0.254</v>
      </c>
      <c r="F2693" s="107">
        <f>IF(C2693="MAT.",VLOOKUP(A2693,INSUMOS_AUX!A:F,6,0),0)</f>
        <v>3.32</v>
      </c>
      <c r="G2693" s="106">
        <f>IF(C2693="M.O.",VLOOKUP(A2693,INSUMOS_AUX!A:F,6,0),0)</f>
        <v>0</v>
      </c>
    </row>
    <row r="2694" spans="1:7" ht="21">
      <c r="A2694" s="177">
        <v>37371</v>
      </c>
      <c r="B2694" s="233" t="s">
        <v>495</v>
      </c>
      <c r="C2694" s="176" t="s">
        <v>123</v>
      </c>
      <c r="D2694" s="176" t="s">
        <v>134</v>
      </c>
      <c r="E2694" s="177">
        <v>0.254</v>
      </c>
      <c r="F2694" s="107">
        <f>IF(C2694="MAT.",VLOOKUP(A2694,INSUMOS_AUX!A:F,6,0),0)</f>
        <v>0.59</v>
      </c>
      <c r="G2694" s="106">
        <f>IF(C2694="M.O.",VLOOKUP(A2694,INSUMOS_AUX!A:F,6,0),0)</f>
        <v>0</v>
      </c>
    </row>
    <row r="2695" spans="1:7" ht="21">
      <c r="A2695" s="177">
        <v>37372</v>
      </c>
      <c r="B2695" s="233" t="s">
        <v>496</v>
      </c>
      <c r="C2695" s="176" t="s">
        <v>123</v>
      </c>
      <c r="D2695" s="176" t="s">
        <v>134</v>
      </c>
      <c r="E2695" s="177">
        <v>0.254</v>
      </c>
      <c r="F2695" s="107">
        <f>IF(C2695="MAT.",VLOOKUP(A2695,INSUMOS_AUX!A:F,6,0),0)</f>
        <v>1.43</v>
      </c>
      <c r="G2695" s="106">
        <f>IF(C2695="M.O.",VLOOKUP(A2695,INSUMOS_AUX!A:F,6,0),0)</f>
        <v>0</v>
      </c>
    </row>
    <row r="2696" spans="1:7" ht="21">
      <c r="A2696" s="177">
        <v>37373</v>
      </c>
      <c r="B2696" s="233" t="s">
        <v>497</v>
      </c>
      <c r="C2696" s="176" t="s">
        <v>123</v>
      </c>
      <c r="D2696" s="176" t="s">
        <v>134</v>
      </c>
      <c r="E2696" s="177">
        <v>0.254</v>
      </c>
      <c r="F2696" s="107">
        <f>IF(C2696="MAT.",VLOOKUP(A2696,INSUMOS_AUX!A:F,6,0),0)</f>
        <v>0.08</v>
      </c>
      <c r="G2696" s="106">
        <f>IF(C2696="M.O.",VLOOKUP(A2696,INSUMOS_AUX!A:F,6,0),0)</f>
        <v>0</v>
      </c>
    </row>
    <row r="2697" spans="1:7">
      <c r="A2697" s="177">
        <v>38383</v>
      </c>
      <c r="B2697" s="233" t="s">
        <v>537</v>
      </c>
      <c r="C2697" s="176" t="s">
        <v>123</v>
      </c>
      <c r="D2697" s="176" t="s">
        <v>23</v>
      </c>
      <c r="E2697" s="177">
        <v>7.1000000000000004E-3</v>
      </c>
      <c r="F2697" s="107">
        <f>IF(C2697="MAT.",VLOOKUP(A2697,INSUMOS_AUX!A:F,6,0),0)</f>
        <v>2.17</v>
      </c>
      <c r="G2697" s="106">
        <f>IF(C2697="M.O.",VLOOKUP(A2697,INSUMOS_AUX!A:F,6,0),0)</f>
        <v>0</v>
      </c>
    </row>
    <row r="2698" spans="1:7" ht="21">
      <c r="A2698" s="177">
        <v>43461</v>
      </c>
      <c r="B2698" s="233" t="s">
        <v>155</v>
      </c>
      <c r="C2698" s="176" t="s">
        <v>123</v>
      </c>
      <c r="D2698" s="176" t="s">
        <v>134</v>
      </c>
      <c r="E2698" s="177">
        <v>0.254</v>
      </c>
      <c r="F2698" s="107">
        <f>IF(C2698="MAT.",VLOOKUP(A2698,INSUMOS_AUX!A:F,6,0),0)</f>
        <v>0.31</v>
      </c>
      <c r="G2698" s="106">
        <f>IF(C2698="M.O.",VLOOKUP(A2698,INSUMOS_AUX!A:F,6,0),0)</f>
        <v>0</v>
      </c>
    </row>
    <row r="2699" spans="1:7" ht="21">
      <c r="A2699" s="177">
        <v>43485</v>
      </c>
      <c r="B2699" s="233" t="s">
        <v>156</v>
      </c>
      <c r="C2699" s="176" t="s">
        <v>123</v>
      </c>
      <c r="D2699" s="176" t="s">
        <v>134</v>
      </c>
      <c r="E2699" s="177">
        <v>0.254</v>
      </c>
      <c r="F2699" s="107">
        <f>IF(C2699="MAT.",VLOOKUP(A2699,INSUMOS_AUX!A:F,6,0),0)</f>
        <v>1.1299999999999999</v>
      </c>
      <c r="G2699" s="106">
        <f>IF(C2699="M.O.",VLOOKUP(A2699,INSUMOS_AUX!A:F,6,0),0)</f>
        <v>0</v>
      </c>
    </row>
    <row r="2700" spans="1:7">
      <c r="A2700" s="182"/>
      <c r="B2700" s="230"/>
      <c r="C2700" s="183"/>
      <c r="D2700" s="183"/>
      <c r="E2700" s="183"/>
      <c r="F2700" s="183"/>
      <c r="G2700" s="183"/>
    </row>
    <row r="2701" spans="1:7" ht="31.5">
      <c r="A2701" s="179" t="s">
        <v>459</v>
      </c>
      <c r="B2701" s="232" t="s">
        <v>460</v>
      </c>
      <c r="C2701" s="180" t="s">
        <v>46</v>
      </c>
      <c r="D2701" s="180" t="s">
        <v>23</v>
      </c>
      <c r="E2701" s="181">
        <v>46</v>
      </c>
      <c r="F2701" s="181">
        <f t="shared" ref="F2701:G2701" si="177">SUMPRODUCT($E2702:$E2712,F2702:F2712)</f>
        <v>10.199488000000002</v>
      </c>
      <c r="G2701" s="181">
        <f t="shared" si="177"/>
        <v>5.22351903682</v>
      </c>
    </row>
    <row r="2702" spans="1:7" ht="31.5">
      <c r="A2702" s="177">
        <v>20078</v>
      </c>
      <c r="B2702" s="233" t="s">
        <v>340</v>
      </c>
      <c r="C2702" s="176" t="s">
        <v>123</v>
      </c>
      <c r="D2702" s="176" t="s">
        <v>23</v>
      </c>
      <c r="E2702" s="177">
        <v>0.05</v>
      </c>
      <c r="F2702" s="107">
        <f>IF(C2702="MAT.",VLOOKUP(A2702,INSUMOS_AUX!A:F,6,0),0)</f>
        <v>27.75</v>
      </c>
      <c r="G2702" s="106">
        <f>IF(C2702="M.O.",VLOOKUP(A2702,INSUMOS_AUX!A:F,6,0),0)</f>
        <v>0</v>
      </c>
    </row>
    <row r="2703" spans="1:7">
      <c r="A2703" s="177">
        <v>246</v>
      </c>
      <c r="B2703" s="233" t="s">
        <v>185</v>
      </c>
      <c r="C2703" s="176" t="s">
        <v>124</v>
      </c>
      <c r="D2703" s="176" t="s">
        <v>134</v>
      </c>
      <c r="E2703" s="177">
        <v>0.14037944199999999</v>
      </c>
      <c r="F2703" s="107">
        <f>IF(C2703="MAT.",VLOOKUP(A2703,INSUMOS_AUX!A:F,6,0),0)</f>
        <v>0</v>
      </c>
      <c r="G2703" s="106">
        <f>IF(C2703="M.O.",VLOOKUP(A2703,INSUMOS_AUX!A:F,6,0),0)</f>
        <v>14.73</v>
      </c>
    </row>
    <row r="2704" spans="1:7">
      <c r="A2704" s="177">
        <v>2696</v>
      </c>
      <c r="B2704" s="233" t="s">
        <v>154</v>
      </c>
      <c r="C2704" s="176" t="s">
        <v>124</v>
      </c>
      <c r="D2704" s="176" t="s">
        <v>134</v>
      </c>
      <c r="E2704" s="177">
        <v>0.14037944199999999</v>
      </c>
      <c r="F2704" s="107">
        <f>IF(C2704="MAT.",VLOOKUP(A2704,INSUMOS_AUX!A:F,6,0),0)</f>
        <v>0</v>
      </c>
      <c r="G2704" s="106">
        <f>IF(C2704="M.O.",VLOOKUP(A2704,INSUMOS_AUX!A:F,6,0),0)</f>
        <v>22.48</v>
      </c>
    </row>
    <row r="2705" spans="1:7" ht="21">
      <c r="A2705" s="177">
        <v>296</v>
      </c>
      <c r="B2705" s="233" t="s">
        <v>289</v>
      </c>
      <c r="C2705" s="176" t="s">
        <v>123</v>
      </c>
      <c r="D2705" s="176" t="s">
        <v>23</v>
      </c>
      <c r="E2705" s="177">
        <v>2</v>
      </c>
      <c r="F2705" s="107">
        <f>IF(C2705="MAT.",VLOOKUP(A2705,INSUMOS_AUX!A:F,6,0),0)</f>
        <v>1.92</v>
      </c>
      <c r="G2705" s="106">
        <f>IF(C2705="M.O.",VLOOKUP(A2705,INSUMOS_AUX!A:F,6,0),0)</f>
        <v>0</v>
      </c>
    </row>
    <row r="2706" spans="1:7" ht="21">
      <c r="A2706" s="177">
        <v>3526</v>
      </c>
      <c r="B2706" s="233" t="s">
        <v>323</v>
      </c>
      <c r="C2706" s="176" t="s">
        <v>123</v>
      </c>
      <c r="D2706" s="176" t="s">
        <v>23</v>
      </c>
      <c r="E2706" s="177">
        <v>1</v>
      </c>
      <c r="F2706" s="107">
        <f>IF(C2706="MAT.",VLOOKUP(A2706,INSUMOS_AUX!A:F,6,0),0)</f>
        <v>3.08</v>
      </c>
      <c r="G2706" s="106">
        <f>IF(C2706="M.O.",VLOOKUP(A2706,INSUMOS_AUX!A:F,6,0),0)</f>
        <v>0</v>
      </c>
    </row>
    <row r="2707" spans="1:7" ht="21">
      <c r="A2707" s="177">
        <v>37370</v>
      </c>
      <c r="B2707" s="233" t="s">
        <v>494</v>
      </c>
      <c r="C2707" s="176" t="s">
        <v>123</v>
      </c>
      <c r="D2707" s="176" t="s">
        <v>134</v>
      </c>
      <c r="E2707" s="177">
        <v>0.27579999999999999</v>
      </c>
      <c r="F2707" s="107">
        <f>IF(C2707="MAT.",VLOOKUP(A2707,INSUMOS_AUX!A:F,6,0),0)</f>
        <v>3.32</v>
      </c>
      <c r="G2707" s="106">
        <f>IF(C2707="M.O.",VLOOKUP(A2707,INSUMOS_AUX!A:F,6,0),0)</f>
        <v>0</v>
      </c>
    </row>
    <row r="2708" spans="1:7" ht="21">
      <c r="A2708" s="177">
        <v>37371</v>
      </c>
      <c r="B2708" s="233" t="s">
        <v>495</v>
      </c>
      <c r="C2708" s="176" t="s">
        <v>123</v>
      </c>
      <c r="D2708" s="176" t="s">
        <v>134</v>
      </c>
      <c r="E2708" s="177">
        <v>0.27579999999999999</v>
      </c>
      <c r="F2708" s="107">
        <f>IF(C2708="MAT.",VLOOKUP(A2708,INSUMOS_AUX!A:F,6,0),0)</f>
        <v>0.59</v>
      </c>
      <c r="G2708" s="106">
        <f>IF(C2708="M.O.",VLOOKUP(A2708,INSUMOS_AUX!A:F,6,0),0)</f>
        <v>0</v>
      </c>
    </row>
    <row r="2709" spans="1:7" ht="21">
      <c r="A2709" s="177">
        <v>37372</v>
      </c>
      <c r="B2709" s="233" t="s">
        <v>496</v>
      </c>
      <c r="C2709" s="176" t="s">
        <v>123</v>
      </c>
      <c r="D2709" s="176" t="s">
        <v>134</v>
      </c>
      <c r="E2709" s="177">
        <v>0.27579999999999999</v>
      </c>
      <c r="F2709" s="107">
        <f>IF(C2709="MAT.",VLOOKUP(A2709,INSUMOS_AUX!A:F,6,0),0)</f>
        <v>1.43</v>
      </c>
      <c r="G2709" s="106">
        <f>IF(C2709="M.O.",VLOOKUP(A2709,INSUMOS_AUX!A:F,6,0),0)</f>
        <v>0</v>
      </c>
    </row>
    <row r="2710" spans="1:7" ht="21">
      <c r="A2710" s="177">
        <v>37373</v>
      </c>
      <c r="B2710" s="233" t="s">
        <v>497</v>
      </c>
      <c r="C2710" s="176" t="s">
        <v>123</v>
      </c>
      <c r="D2710" s="176" t="s">
        <v>134</v>
      </c>
      <c r="E2710" s="177">
        <v>0.27579999999999999</v>
      </c>
      <c r="F2710" s="107">
        <f>IF(C2710="MAT.",VLOOKUP(A2710,INSUMOS_AUX!A:F,6,0),0)</f>
        <v>0.08</v>
      </c>
      <c r="G2710" s="106">
        <f>IF(C2710="M.O.",VLOOKUP(A2710,INSUMOS_AUX!A:F,6,0),0)</f>
        <v>0</v>
      </c>
    </row>
    <row r="2711" spans="1:7" ht="21">
      <c r="A2711" s="177">
        <v>43461</v>
      </c>
      <c r="B2711" s="233" t="s">
        <v>155</v>
      </c>
      <c r="C2711" s="176" t="s">
        <v>123</v>
      </c>
      <c r="D2711" s="176" t="s">
        <v>134</v>
      </c>
      <c r="E2711" s="177">
        <v>0.27579999999999999</v>
      </c>
      <c r="F2711" s="107">
        <f>IF(C2711="MAT.",VLOOKUP(A2711,INSUMOS_AUX!A:F,6,0),0)</f>
        <v>0.31</v>
      </c>
      <c r="G2711" s="106">
        <f>IF(C2711="M.O.",VLOOKUP(A2711,INSUMOS_AUX!A:F,6,0),0)</f>
        <v>0</v>
      </c>
    </row>
    <row r="2712" spans="1:7" ht="21">
      <c r="A2712" s="177">
        <v>43485</v>
      </c>
      <c r="B2712" s="233" t="s">
        <v>156</v>
      </c>
      <c r="C2712" s="176" t="s">
        <v>123</v>
      </c>
      <c r="D2712" s="176" t="s">
        <v>134</v>
      </c>
      <c r="E2712" s="177">
        <v>0.27579999999999999</v>
      </c>
      <c r="F2712" s="107">
        <f>IF(C2712="MAT.",VLOOKUP(A2712,INSUMOS_AUX!A:F,6,0),0)</f>
        <v>1.1299999999999999</v>
      </c>
      <c r="G2712" s="106">
        <f>IF(C2712="M.O.",VLOOKUP(A2712,INSUMOS_AUX!A:F,6,0),0)</f>
        <v>0</v>
      </c>
    </row>
    <row r="2713" spans="1:7">
      <c r="A2713" s="182"/>
      <c r="B2713" s="230"/>
      <c r="C2713" s="183"/>
      <c r="D2713" s="183"/>
      <c r="E2713" s="183"/>
      <c r="F2713" s="183"/>
      <c r="G2713" s="183"/>
    </row>
    <row r="2714" spans="1:7" ht="31.5">
      <c r="A2714" s="179" t="s">
        <v>906</v>
      </c>
      <c r="B2714" s="232" t="s">
        <v>617</v>
      </c>
      <c r="C2714" s="180" t="s">
        <v>46</v>
      </c>
      <c r="D2714" s="180" t="s">
        <v>23</v>
      </c>
      <c r="E2714" s="181">
        <v>46</v>
      </c>
      <c r="F2714" s="181">
        <f t="shared" ref="F2714:G2714" si="178">SUMPRODUCT($E2715:$E2725,F2715:F2725)</f>
        <v>10.929488000000001</v>
      </c>
      <c r="G2714" s="181">
        <f t="shared" si="178"/>
        <v>5.22351903682</v>
      </c>
    </row>
    <row r="2715" spans="1:7" ht="31.5">
      <c r="A2715" s="177">
        <v>20078</v>
      </c>
      <c r="B2715" s="233" t="s">
        <v>340</v>
      </c>
      <c r="C2715" s="176" t="s">
        <v>123</v>
      </c>
      <c r="D2715" s="176" t="s">
        <v>23</v>
      </c>
      <c r="E2715" s="177">
        <v>0.05</v>
      </c>
      <c r="F2715" s="107">
        <f>IF(C2715="MAT.",VLOOKUP(A2715,INSUMOS_AUX!A:F,6,0),0)</f>
        <v>27.75</v>
      </c>
      <c r="G2715" s="106">
        <f>IF(C2715="M.O.",VLOOKUP(A2715,INSUMOS_AUX!A:F,6,0),0)</f>
        <v>0</v>
      </c>
    </row>
    <row r="2716" spans="1:7">
      <c r="A2716" s="177">
        <v>246</v>
      </c>
      <c r="B2716" s="233" t="s">
        <v>185</v>
      </c>
      <c r="C2716" s="176" t="s">
        <v>124</v>
      </c>
      <c r="D2716" s="176" t="s">
        <v>134</v>
      </c>
      <c r="E2716" s="177">
        <v>0.14037944199999999</v>
      </c>
      <c r="F2716" s="107">
        <f>IF(C2716="MAT.",VLOOKUP(A2716,INSUMOS_AUX!A:F,6,0),0)</f>
        <v>0</v>
      </c>
      <c r="G2716" s="106">
        <f>IF(C2716="M.O.",VLOOKUP(A2716,INSUMOS_AUX!A:F,6,0),0)</f>
        <v>14.73</v>
      </c>
    </row>
    <row r="2717" spans="1:7">
      <c r="A2717" s="177">
        <v>2696</v>
      </c>
      <c r="B2717" s="233" t="s">
        <v>154</v>
      </c>
      <c r="C2717" s="176" t="s">
        <v>124</v>
      </c>
      <c r="D2717" s="176" t="s">
        <v>134</v>
      </c>
      <c r="E2717" s="177">
        <v>0.14037944199999999</v>
      </c>
      <c r="F2717" s="107">
        <f>IF(C2717="MAT.",VLOOKUP(A2717,INSUMOS_AUX!A:F,6,0),0)</f>
        <v>0</v>
      </c>
      <c r="G2717" s="106">
        <f>IF(C2717="M.O.",VLOOKUP(A2717,INSUMOS_AUX!A:F,6,0),0)</f>
        <v>22.48</v>
      </c>
    </row>
    <row r="2718" spans="1:7" ht="21">
      <c r="A2718" s="177">
        <v>296</v>
      </c>
      <c r="B2718" s="233" t="s">
        <v>289</v>
      </c>
      <c r="C2718" s="176" t="s">
        <v>123</v>
      </c>
      <c r="D2718" s="176" t="s">
        <v>23</v>
      </c>
      <c r="E2718" s="177">
        <v>2</v>
      </c>
      <c r="F2718" s="107">
        <f>IF(C2718="MAT.",VLOOKUP(A2718,INSUMOS_AUX!A:F,6,0),0)</f>
        <v>1.92</v>
      </c>
      <c r="G2718" s="106">
        <f>IF(C2718="M.O.",VLOOKUP(A2718,INSUMOS_AUX!A:F,6,0),0)</f>
        <v>0</v>
      </c>
    </row>
    <row r="2719" spans="1:7" ht="21">
      <c r="A2719" s="177">
        <v>3518</v>
      </c>
      <c r="B2719" s="233" t="s">
        <v>1431</v>
      </c>
      <c r="C2719" s="176" t="s">
        <v>123</v>
      </c>
      <c r="D2719" s="176" t="s">
        <v>23</v>
      </c>
      <c r="E2719" s="177">
        <v>1</v>
      </c>
      <c r="F2719" s="107">
        <f>IF(C2719="MAT.",VLOOKUP(A2719,INSUMOS_AUX!A:F,6,0),0)</f>
        <v>3.81</v>
      </c>
      <c r="G2719" s="106">
        <f>IF(C2719="M.O.",VLOOKUP(A2719,INSUMOS_AUX!A:F,6,0),0)</f>
        <v>0</v>
      </c>
    </row>
    <row r="2720" spans="1:7" ht="21">
      <c r="A2720" s="177">
        <v>37370</v>
      </c>
      <c r="B2720" s="233" t="s">
        <v>494</v>
      </c>
      <c r="C2720" s="176" t="s">
        <v>123</v>
      </c>
      <c r="D2720" s="176" t="s">
        <v>134</v>
      </c>
      <c r="E2720" s="177">
        <v>0.27579999999999999</v>
      </c>
      <c r="F2720" s="107">
        <f>IF(C2720="MAT.",VLOOKUP(A2720,INSUMOS_AUX!A:F,6,0),0)</f>
        <v>3.32</v>
      </c>
      <c r="G2720" s="106">
        <f>IF(C2720="M.O.",VLOOKUP(A2720,INSUMOS_AUX!A:F,6,0),0)</f>
        <v>0</v>
      </c>
    </row>
    <row r="2721" spans="1:7" ht="21">
      <c r="A2721" s="177">
        <v>37371</v>
      </c>
      <c r="B2721" s="233" t="s">
        <v>495</v>
      </c>
      <c r="C2721" s="176" t="s">
        <v>123</v>
      </c>
      <c r="D2721" s="176" t="s">
        <v>134</v>
      </c>
      <c r="E2721" s="177">
        <v>0.27579999999999999</v>
      </c>
      <c r="F2721" s="107">
        <f>IF(C2721="MAT.",VLOOKUP(A2721,INSUMOS_AUX!A:F,6,0),0)</f>
        <v>0.59</v>
      </c>
      <c r="G2721" s="106">
        <f>IF(C2721="M.O.",VLOOKUP(A2721,INSUMOS_AUX!A:F,6,0),0)</f>
        <v>0</v>
      </c>
    </row>
    <row r="2722" spans="1:7" ht="21">
      <c r="A2722" s="177">
        <v>37372</v>
      </c>
      <c r="B2722" s="233" t="s">
        <v>496</v>
      </c>
      <c r="C2722" s="176" t="s">
        <v>123</v>
      </c>
      <c r="D2722" s="176" t="s">
        <v>134</v>
      </c>
      <c r="E2722" s="177">
        <v>0.27579999999999999</v>
      </c>
      <c r="F2722" s="107">
        <f>IF(C2722="MAT.",VLOOKUP(A2722,INSUMOS_AUX!A:F,6,0),0)</f>
        <v>1.43</v>
      </c>
      <c r="G2722" s="106">
        <f>IF(C2722="M.O.",VLOOKUP(A2722,INSUMOS_AUX!A:F,6,0),0)</f>
        <v>0</v>
      </c>
    </row>
    <row r="2723" spans="1:7" ht="21">
      <c r="A2723" s="177">
        <v>37373</v>
      </c>
      <c r="B2723" s="233" t="s">
        <v>497</v>
      </c>
      <c r="C2723" s="176" t="s">
        <v>123</v>
      </c>
      <c r="D2723" s="176" t="s">
        <v>134</v>
      </c>
      <c r="E2723" s="177">
        <v>0.27579999999999999</v>
      </c>
      <c r="F2723" s="107">
        <f>IF(C2723="MAT.",VLOOKUP(A2723,INSUMOS_AUX!A:F,6,0),0)</f>
        <v>0.08</v>
      </c>
      <c r="G2723" s="106">
        <f>IF(C2723="M.O.",VLOOKUP(A2723,INSUMOS_AUX!A:F,6,0),0)</f>
        <v>0</v>
      </c>
    </row>
    <row r="2724" spans="1:7" ht="21">
      <c r="A2724" s="177">
        <v>43461</v>
      </c>
      <c r="B2724" s="233" t="s">
        <v>155</v>
      </c>
      <c r="C2724" s="176" t="s">
        <v>123</v>
      </c>
      <c r="D2724" s="176" t="s">
        <v>134</v>
      </c>
      <c r="E2724" s="177">
        <v>0.27579999999999999</v>
      </c>
      <c r="F2724" s="107">
        <f>IF(C2724="MAT.",VLOOKUP(A2724,INSUMOS_AUX!A:F,6,0),0)</f>
        <v>0.31</v>
      </c>
      <c r="G2724" s="106">
        <f>IF(C2724="M.O.",VLOOKUP(A2724,INSUMOS_AUX!A:F,6,0),0)</f>
        <v>0</v>
      </c>
    </row>
    <row r="2725" spans="1:7" ht="21">
      <c r="A2725" s="177">
        <v>43485</v>
      </c>
      <c r="B2725" s="233" t="s">
        <v>156</v>
      </c>
      <c r="C2725" s="176" t="s">
        <v>123</v>
      </c>
      <c r="D2725" s="176" t="s">
        <v>134</v>
      </c>
      <c r="E2725" s="177">
        <v>0.27579999999999999</v>
      </c>
      <c r="F2725" s="107">
        <f>IF(C2725="MAT.",VLOOKUP(A2725,INSUMOS_AUX!A:F,6,0),0)</f>
        <v>1.1299999999999999</v>
      </c>
      <c r="G2725" s="106">
        <f>IF(C2725="M.O.",VLOOKUP(A2725,INSUMOS_AUX!A:F,6,0),0)</f>
        <v>0</v>
      </c>
    </row>
    <row r="2726" spans="1:7">
      <c r="A2726" s="182"/>
      <c r="B2726" s="230"/>
      <c r="C2726" s="183"/>
      <c r="D2726" s="183"/>
      <c r="E2726" s="183"/>
      <c r="F2726" s="183"/>
      <c r="G2726" s="183"/>
    </row>
    <row r="2727" spans="1:7" ht="31.5">
      <c r="A2727" s="179" t="s">
        <v>907</v>
      </c>
      <c r="B2727" s="232" t="s">
        <v>908</v>
      </c>
      <c r="C2727" s="180" t="s">
        <v>46</v>
      </c>
      <c r="D2727" s="180" t="s">
        <v>23</v>
      </c>
      <c r="E2727" s="181">
        <v>22</v>
      </c>
      <c r="F2727" s="181">
        <f t="shared" ref="F2727:G2727" si="179">SUMPRODUCT($E2728:$E2738,F2728:F2738)</f>
        <v>20.993721999999998</v>
      </c>
      <c r="G2727" s="181">
        <f t="shared" si="179"/>
        <v>7.2955022950799995</v>
      </c>
    </row>
    <row r="2728" spans="1:7" ht="31.5">
      <c r="A2728" s="177">
        <v>20078</v>
      </c>
      <c r="B2728" s="233" t="s">
        <v>340</v>
      </c>
      <c r="C2728" s="176" t="s">
        <v>123</v>
      </c>
      <c r="D2728" s="176" t="s">
        <v>23</v>
      </c>
      <c r="E2728" s="177">
        <v>0.115</v>
      </c>
      <c r="F2728" s="107">
        <f>IF(C2728="MAT.",VLOOKUP(A2728,INSUMOS_AUX!A:F,6,0),0)</f>
        <v>27.75</v>
      </c>
      <c r="G2728" s="106">
        <f>IF(C2728="M.O.",VLOOKUP(A2728,INSUMOS_AUX!A:F,6,0),0)</f>
        <v>0</v>
      </c>
    </row>
    <row r="2729" spans="1:7">
      <c r="A2729" s="177">
        <v>246</v>
      </c>
      <c r="B2729" s="233" t="s">
        <v>185</v>
      </c>
      <c r="C2729" s="176" t="s">
        <v>124</v>
      </c>
      <c r="D2729" s="176" t="s">
        <v>134</v>
      </c>
      <c r="E2729" s="177">
        <v>0.19606294799999999</v>
      </c>
      <c r="F2729" s="107">
        <f>IF(C2729="MAT.",VLOOKUP(A2729,INSUMOS_AUX!A:F,6,0),0)</f>
        <v>0</v>
      </c>
      <c r="G2729" s="106">
        <f>IF(C2729="M.O.",VLOOKUP(A2729,INSUMOS_AUX!A:F,6,0),0)</f>
        <v>14.73</v>
      </c>
    </row>
    <row r="2730" spans="1:7">
      <c r="A2730" s="177">
        <v>2696</v>
      </c>
      <c r="B2730" s="233" t="s">
        <v>154</v>
      </c>
      <c r="C2730" s="176" t="s">
        <v>124</v>
      </c>
      <c r="D2730" s="176" t="s">
        <v>134</v>
      </c>
      <c r="E2730" s="177">
        <v>0.19606294799999999</v>
      </c>
      <c r="F2730" s="107">
        <f>IF(C2730="MAT.",VLOOKUP(A2730,INSUMOS_AUX!A:F,6,0),0)</f>
        <v>0</v>
      </c>
      <c r="G2730" s="106">
        <f>IF(C2730="M.O.",VLOOKUP(A2730,INSUMOS_AUX!A:F,6,0),0)</f>
        <v>22.48</v>
      </c>
    </row>
    <row r="2731" spans="1:7" ht="21">
      <c r="A2731" s="177">
        <v>301</v>
      </c>
      <c r="B2731" s="233" t="s">
        <v>288</v>
      </c>
      <c r="C2731" s="176" t="s">
        <v>123</v>
      </c>
      <c r="D2731" s="176" t="s">
        <v>23</v>
      </c>
      <c r="E2731" s="177">
        <v>2</v>
      </c>
      <c r="F2731" s="107">
        <f>IF(C2731="MAT.",VLOOKUP(A2731,INSUMOS_AUX!A:F,6,0),0)</f>
        <v>3.4</v>
      </c>
      <c r="G2731" s="106">
        <f>IF(C2731="M.O.",VLOOKUP(A2731,INSUMOS_AUX!A:F,6,0),0)</f>
        <v>0</v>
      </c>
    </row>
    <row r="2732" spans="1:7" ht="21">
      <c r="A2732" s="177">
        <v>3520</v>
      </c>
      <c r="B2732" s="233" t="s">
        <v>1432</v>
      </c>
      <c r="C2732" s="176" t="s">
        <v>123</v>
      </c>
      <c r="D2732" s="176" t="s">
        <v>23</v>
      </c>
      <c r="E2732" s="177">
        <v>1</v>
      </c>
      <c r="F2732" s="107">
        <f>IF(C2732="MAT.",VLOOKUP(A2732,INSUMOS_AUX!A:F,6,0),0)</f>
        <v>8.36</v>
      </c>
      <c r="G2732" s="106">
        <f>IF(C2732="M.O.",VLOOKUP(A2732,INSUMOS_AUX!A:F,6,0),0)</f>
        <v>0</v>
      </c>
    </row>
    <row r="2733" spans="1:7" ht="21">
      <c r="A2733" s="177">
        <v>37370</v>
      </c>
      <c r="B2733" s="233" t="s">
        <v>494</v>
      </c>
      <c r="C2733" s="176" t="s">
        <v>123</v>
      </c>
      <c r="D2733" s="176" t="s">
        <v>134</v>
      </c>
      <c r="E2733" s="177">
        <v>0.38519999999999999</v>
      </c>
      <c r="F2733" s="107">
        <f>IF(C2733="MAT.",VLOOKUP(A2733,INSUMOS_AUX!A:F,6,0),0)</f>
        <v>3.32</v>
      </c>
      <c r="G2733" s="106">
        <f>IF(C2733="M.O.",VLOOKUP(A2733,INSUMOS_AUX!A:F,6,0),0)</f>
        <v>0</v>
      </c>
    </row>
    <row r="2734" spans="1:7" ht="21">
      <c r="A2734" s="177">
        <v>37371</v>
      </c>
      <c r="B2734" s="233" t="s">
        <v>495</v>
      </c>
      <c r="C2734" s="176" t="s">
        <v>123</v>
      </c>
      <c r="D2734" s="176" t="s">
        <v>134</v>
      </c>
      <c r="E2734" s="177">
        <v>0.38519999999999999</v>
      </c>
      <c r="F2734" s="107">
        <f>IF(C2734="MAT.",VLOOKUP(A2734,INSUMOS_AUX!A:F,6,0),0)</f>
        <v>0.59</v>
      </c>
      <c r="G2734" s="106">
        <f>IF(C2734="M.O.",VLOOKUP(A2734,INSUMOS_AUX!A:F,6,0),0)</f>
        <v>0</v>
      </c>
    </row>
    <row r="2735" spans="1:7" ht="21">
      <c r="A2735" s="177">
        <v>37372</v>
      </c>
      <c r="B2735" s="233" t="s">
        <v>496</v>
      </c>
      <c r="C2735" s="176" t="s">
        <v>123</v>
      </c>
      <c r="D2735" s="176" t="s">
        <v>134</v>
      </c>
      <c r="E2735" s="177">
        <v>0.38519999999999999</v>
      </c>
      <c r="F2735" s="107">
        <f>IF(C2735="MAT.",VLOOKUP(A2735,INSUMOS_AUX!A:F,6,0),0)</f>
        <v>1.43</v>
      </c>
      <c r="G2735" s="106">
        <f>IF(C2735="M.O.",VLOOKUP(A2735,INSUMOS_AUX!A:F,6,0),0)</f>
        <v>0</v>
      </c>
    </row>
    <row r="2736" spans="1:7" ht="21">
      <c r="A2736" s="177">
        <v>37373</v>
      </c>
      <c r="B2736" s="233" t="s">
        <v>497</v>
      </c>
      <c r="C2736" s="176" t="s">
        <v>123</v>
      </c>
      <c r="D2736" s="176" t="s">
        <v>134</v>
      </c>
      <c r="E2736" s="177">
        <v>0.38519999999999999</v>
      </c>
      <c r="F2736" s="107">
        <f>IF(C2736="MAT.",VLOOKUP(A2736,INSUMOS_AUX!A:F,6,0),0)</f>
        <v>0.08</v>
      </c>
      <c r="G2736" s="106">
        <f>IF(C2736="M.O.",VLOOKUP(A2736,INSUMOS_AUX!A:F,6,0),0)</f>
        <v>0</v>
      </c>
    </row>
    <row r="2737" spans="1:7" ht="21">
      <c r="A2737" s="177">
        <v>43461</v>
      </c>
      <c r="B2737" s="233" t="s">
        <v>155</v>
      </c>
      <c r="C2737" s="176" t="s">
        <v>123</v>
      </c>
      <c r="D2737" s="176" t="s">
        <v>134</v>
      </c>
      <c r="E2737" s="177">
        <v>0.38519999999999999</v>
      </c>
      <c r="F2737" s="107">
        <f>IF(C2737="MAT.",VLOOKUP(A2737,INSUMOS_AUX!A:F,6,0),0)</f>
        <v>0.31</v>
      </c>
      <c r="G2737" s="106">
        <f>IF(C2737="M.O.",VLOOKUP(A2737,INSUMOS_AUX!A:F,6,0),0)</f>
        <v>0</v>
      </c>
    </row>
    <row r="2738" spans="1:7" ht="21">
      <c r="A2738" s="177">
        <v>43485</v>
      </c>
      <c r="B2738" s="233" t="s">
        <v>156</v>
      </c>
      <c r="C2738" s="176" t="s">
        <v>123</v>
      </c>
      <c r="D2738" s="176" t="s">
        <v>134</v>
      </c>
      <c r="E2738" s="177">
        <v>0.38519999999999999</v>
      </c>
      <c r="F2738" s="107">
        <f>IF(C2738="MAT.",VLOOKUP(A2738,INSUMOS_AUX!A:F,6,0),0)</f>
        <v>1.1299999999999999</v>
      </c>
      <c r="G2738" s="106">
        <f>IF(C2738="M.O.",VLOOKUP(A2738,INSUMOS_AUX!A:F,6,0),0)</f>
        <v>0</v>
      </c>
    </row>
    <row r="2739" spans="1:7">
      <c r="A2739" s="182"/>
      <c r="B2739" s="230"/>
      <c r="C2739" s="183"/>
      <c r="D2739" s="183"/>
      <c r="E2739" s="183"/>
      <c r="F2739" s="183"/>
      <c r="G2739" s="183"/>
    </row>
    <row r="2740" spans="1:7" ht="31.5">
      <c r="A2740" s="179" t="s">
        <v>909</v>
      </c>
      <c r="B2740" s="232" t="s">
        <v>618</v>
      </c>
      <c r="C2740" s="180" t="s">
        <v>46</v>
      </c>
      <c r="D2740" s="180" t="s">
        <v>23</v>
      </c>
      <c r="E2740" s="181">
        <v>22</v>
      </c>
      <c r="F2740" s="181">
        <f t="shared" ref="F2740:G2740" si="180">SUMPRODUCT($E2741:$E2751,F2741:F2751)</f>
        <v>21.833721999999998</v>
      </c>
      <c r="G2740" s="181">
        <f t="shared" si="180"/>
        <v>7.2955022950799995</v>
      </c>
    </row>
    <row r="2741" spans="1:7" ht="31.5">
      <c r="A2741" s="177">
        <v>20078</v>
      </c>
      <c r="B2741" s="233" t="s">
        <v>340</v>
      </c>
      <c r="C2741" s="176" t="s">
        <v>123</v>
      </c>
      <c r="D2741" s="176" t="s">
        <v>23</v>
      </c>
      <c r="E2741" s="177">
        <v>0.115</v>
      </c>
      <c r="F2741" s="107">
        <f>IF(C2741="MAT.",VLOOKUP(A2741,INSUMOS_AUX!A:F,6,0),0)</f>
        <v>27.75</v>
      </c>
      <c r="G2741" s="106">
        <f>IF(C2741="M.O.",VLOOKUP(A2741,INSUMOS_AUX!A:F,6,0),0)</f>
        <v>0</v>
      </c>
    </row>
    <row r="2742" spans="1:7">
      <c r="A2742" s="177">
        <v>246</v>
      </c>
      <c r="B2742" s="233" t="s">
        <v>185</v>
      </c>
      <c r="C2742" s="176" t="s">
        <v>124</v>
      </c>
      <c r="D2742" s="176" t="s">
        <v>134</v>
      </c>
      <c r="E2742" s="177">
        <v>0.19606294799999999</v>
      </c>
      <c r="F2742" s="107">
        <f>IF(C2742="MAT.",VLOOKUP(A2742,INSUMOS_AUX!A:F,6,0),0)</f>
        <v>0</v>
      </c>
      <c r="G2742" s="106">
        <f>IF(C2742="M.O.",VLOOKUP(A2742,INSUMOS_AUX!A:F,6,0),0)</f>
        <v>14.73</v>
      </c>
    </row>
    <row r="2743" spans="1:7">
      <c r="A2743" s="177">
        <v>2696</v>
      </c>
      <c r="B2743" s="233" t="s">
        <v>154</v>
      </c>
      <c r="C2743" s="176" t="s">
        <v>124</v>
      </c>
      <c r="D2743" s="176" t="s">
        <v>134</v>
      </c>
      <c r="E2743" s="177">
        <v>0.19606294799999999</v>
      </c>
      <c r="F2743" s="107">
        <f>IF(C2743="MAT.",VLOOKUP(A2743,INSUMOS_AUX!A:F,6,0),0)</f>
        <v>0</v>
      </c>
      <c r="G2743" s="106">
        <f>IF(C2743="M.O.",VLOOKUP(A2743,INSUMOS_AUX!A:F,6,0),0)</f>
        <v>22.48</v>
      </c>
    </row>
    <row r="2744" spans="1:7" ht="21">
      <c r="A2744" s="177">
        <v>301</v>
      </c>
      <c r="B2744" s="233" t="s">
        <v>288</v>
      </c>
      <c r="C2744" s="176" t="s">
        <v>123</v>
      </c>
      <c r="D2744" s="176" t="s">
        <v>23</v>
      </c>
      <c r="E2744" s="177">
        <v>2</v>
      </c>
      <c r="F2744" s="107">
        <f>IF(C2744="MAT.",VLOOKUP(A2744,INSUMOS_AUX!A:F,6,0),0)</f>
        <v>3.4</v>
      </c>
      <c r="G2744" s="106">
        <f>IF(C2744="M.O.",VLOOKUP(A2744,INSUMOS_AUX!A:F,6,0),0)</f>
        <v>0</v>
      </c>
    </row>
    <row r="2745" spans="1:7" ht="21">
      <c r="A2745" s="177">
        <v>3528</v>
      </c>
      <c r="B2745" s="233" t="s">
        <v>1433</v>
      </c>
      <c r="C2745" s="176" t="s">
        <v>123</v>
      </c>
      <c r="D2745" s="176" t="s">
        <v>23</v>
      </c>
      <c r="E2745" s="177">
        <v>1</v>
      </c>
      <c r="F2745" s="107">
        <f>IF(C2745="MAT.",VLOOKUP(A2745,INSUMOS_AUX!A:F,6,0),0)</f>
        <v>9.1999999999999993</v>
      </c>
      <c r="G2745" s="106">
        <f>IF(C2745="M.O.",VLOOKUP(A2745,INSUMOS_AUX!A:F,6,0),0)</f>
        <v>0</v>
      </c>
    </row>
    <row r="2746" spans="1:7" ht="21">
      <c r="A2746" s="177">
        <v>37370</v>
      </c>
      <c r="B2746" s="233" t="s">
        <v>494</v>
      </c>
      <c r="C2746" s="176" t="s">
        <v>123</v>
      </c>
      <c r="D2746" s="176" t="s">
        <v>134</v>
      </c>
      <c r="E2746" s="177">
        <v>0.38519999999999999</v>
      </c>
      <c r="F2746" s="107">
        <f>IF(C2746="MAT.",VLOOKUP(A2746,INSUMOS_AUX!A:F,6,0),0)</f>
        <v>3.32</v>
      </c>
      <c r="G2746" s="106">
        <f>IF(C2746="M.O.",VLOOKUP(A2746,INSUMOS_AUX!A:F,6,0),0)</f>
        <v>0</v>
      </c>
    </row>
    <row r="2747" spans="1:7" ht="21">
      <c r="A2747" s="177">
        <v>37371</v>
      </c>
      <c r="B2747" s="233" t="s">
        <v>495</v>
      </c>
      <c r="C2747" s="176" t="s">
        <v>123</v>
      </c>
      <c r="D2747" s="176" t="s">
        <v>134</v>
      </c>
      <c r="E2747" s="177">
        <v>0.38519999999999999</v>
      </c>
      <c r="F2747" s="107">
        <f>IF(C2747="MAT.",VLOOKUP(A2747,INSUMOS_AUX!A:F,6,0),0)</f>
        <v>0.59</v>
      </c>
      <c r="G2747" s="106">
        <f>IF(C2747="M.O.",VLOOKUP(A2747,INSUMOS_AUX!A:F,6,0),0)</f>
        <v>0</v>
      </c>
    </row>
    <row r="2748" spans="1:7" ht="21">
      <c r="A2748" s="177">
        <v>37372</v>
      </c>
      <c r="B2748" s="233" t="s">
        <v>496</v>
      </c>
      <c r="C2748" s="176" t="s">
        <v>123</v>
      </c>
      <c r="D2748" s="176" t="s">
        <v>134</v>
      </c>
      <c r="E2748" s="177">
        <v>0.38519999999999999</v>
      </c>
      <c r="F2748" s="107">
        <f>IF(C2748="MAT.",VLOOKUP(A2748,INSUMOS_AUX!A:F,6,0),0)</f>
        <v>1.43</v>
      </c>
      <c r="G2748" s="106">
        <f>IF(C2748="M.O.",VLOOKUP(A2748,INSUMOS_AUX!A:F,6,0),0)</f>
        <v>0</v>
      </c>
    </row>
    <row r="2749" spans="1:7" ht="21">
      <c r="A2749" s="177">
        <v>37373</v>
      </c>
      <c r="B2749" s="233" t="s">
        <v>497</v>
      </c>
      <c r="C2749" s="176" t="s">
        <v>123</v>
      </c>
      <c r="D2749" s="176" t="s">
        <v>134</v>
      </c>
      <c r="E2749" s="177">
        <v>0.38519999999999999</v>
      </c>
      <c r="F2749" s="107">
        <f>IF(C2749="MAT.",VLOOKUP(A2749,INSUMOS_AUX!A:F,6,0),0)</f>
        <v>0.08</v>
      </c>
      <c r="G2749" s="106">
        <f>IF(C2749="M.O.",VLOOKUP(A2749,INSUMOS_AUX!A:F,6,0),0)</f>
        <v>0</v>
      </c>
    </row>
    <row r="2750" spans="1:7" ht="21">
      <c r="A2750" s="177">
        <v>43461</v>
      </c>
      <c r="B2750" s="233" t="s">
        <v>155</v>
      </c>
      <c r="C2750" s="176" t="s">
        <v>123</v>
      </c>
      <c r="D2750" s="176" t="s">
        <v>134</v>
      </c>
      <c r="E2750" s="177">
        <v>0.38519999999999999</v>
      </c>
      <c r="F2750" s="107">
        <f>IF(C2750="MAT.",VLOOKUP(A2750,INSUMOS_AUX!A:F,6,0),0)</f>
        <v>0.31</v>
      </c>
      <c r="G2750" s="106">
        <f>IF(C2750="M.O.",VLOOKUP(A2750,INSUMOS_AUX!A:F,6,0),0)</f>
        <v>0</v>
      </c>
    </row>
    <row r="2751" spans="1:7" ht="21">
      <c r="A2751" s="177">
        <v>43485</v>
      </c>
      <c r="B2751" s="233" t="s">
        <v>156</v>
      </c>
      <c r="C2751" s="176" t="s">
        <v>123</v>
      </c>
      <c r="D2751" s="176" t="s">
        <v>134</v>
      </c>
      <c r="E2751" s="177">
        <v>0.38519999999999999</v>
      </c>
      <c r="F2751" s="107">
        <f>IF(C2751="MAT.",VLOOKUP(A2751,INSUMOS_AUX!A:F,6,0),0)</f>
        <v>1.1299999999999999</v>
      </c>
      <c r="G2751" s="106">
        <f>IF(C2751="M.O.",VLOOKUP(A2751,INSUMOS_AUX!A:F,6,0),0)</f>
        <v>0</v>
      </c>
    </row>
    <row r="2752" spans="1:7">
      <c r="A2752" s="182"/>
      <c r="B2752" s="230"/>
      <c r="C2752" s="183"/>
      <c r="D2752" s="183"/>
      <c r="E2752" s="183"/>
      <c r="F2752" s="183"/>
      <c r="G2752" s="183"/>
    </row>
    <row r="2753" spans="1:7" ht="31.5">
      <c r="A2753" s="179" t="s">
        <v>910</v>
      </c>
      <c r="B2753" s="232" t="s">
        <v>619</v>
      </c>
      <c r="C2753" s="180" t="s">
        <v>46</v>
      </c>
      <c r="D2753" s="180" t="s">
        <v>23</v>
      </c>
      <c r="E2753" s="181">
        <v>64</v>
      </c>
      <c r="F2753" s="181">
        <f t="shared" ref="F2753:G2753" si="181">SUMPRODUCT($E2754:$E2765,F2754:F2765)</f>
        <v>6.0044399999999998</v>
      </c>
      <c r="G2753" s="181">
        <f t="shared" si="181"/>
        <v>3.4810833900199998</v>
      </c>
    </row>
    <row r="2754" spans="1:7">
      <c r="A2754" s="177">
        <v>122</v>
      </c>
      <c r="B2754" s="233" t="s">
        <v>286</v>
      </c>
      <c r="C2754" s="176" t="s">
        <v>123</v>
      </c>
      <c r="D2754" s="176" t="s">
        <v>23</v>
      </c>
      <c r="E2754" s="177">
        <v>7.3000000000000001E-3</v>
      </c>
      <c r="F2754" s="107">
        <f>IF(C2754="MAT.",VLOOKUP(A2754,INSUMOS_AUX!A:F,6,0),0)</f>
        <v>67.239999999999995</v>
      </c>
      <c r="G2754" s="106">
        <f>IF(C2754="M.O.",VLOOKUP(A2754,INSUMOS_AUX!A:F,6,0),0)</f>
        <v>0</v>
      </c>
    </row>
    <row r="2755" spans="1:7" ht="21">
      <c r="A2755" s="177">
        <v>20083</v>
      </c>
      <c r="B2755" s="233" t="s">
        <v>354</v>
      </c>
      <c r="C2755" s="176" t="s">
        <v>123</v>
      </c>
      <c r="D2755" s="176" t="s">
        <v>23</v>
      </c>
      <c r="E2755" s="177">
        <v>1.0999999999999999E-2</v>
      </c>
      <c r="F2755" s="107">
        <f>IF(C2755="MAT.",VLOOKUP(A2755,INSUMOS_AUX!A:F,6,0),0)</f>
        <v>76.19</v>
      </c>
      <c r="G2755" s="106">
        <f>IF(C2755="M.O.",VLOOKUP(A2755,INSUMOS_AUX!A:F,6,0),0)</f>
        <v>0</v>
      </c>
    </row>
    <row r="2756" spans="1:7">
      <c r="A2756" s="177">
        <v>246</v>
      </c>
      <c r="B2756" s="233" t="s">
        <v>185</v>
      </c>
      <c r="C2756" s="176" t="s">
        <v>124</v>
      </c>
      <c r="D2756" s="176" t="s">
        <v>134</v>
      </c>
      <c r="E2756" s="177">
        <v>9.3552362E-2</v>
      </c>
      <c r="F2756" s="107">
        <f>IF(C2756="MAT.",VLOOKUP(A2756,INSUMOS_AUX!A:F,6,0),0)</f>
        <v>0</v>
      </c>
      <c r="G2756" s="106">
        <f>IF(C2756="M.O.",VLOOKUP(A2756,INSUMOS_AUX!A:F,6,0),0)</f>
        <v>14.73</v>
      </c>
    </row>
    <row r="2757" spans="1:7">
      <c r="A2757" s="177">
        <v>2696</v>
      </c>
      <c r="B2757" s="233" t="s">
        <v>154</v>
      </c>
      <c r="C2757" s="176" t="s">
        <v>124</v>
      </c>
      <c r="D2757" s="176" t="s">
        <v>134</v>
      </c>
      <c r="E2757" s="177">
        <v>9.3552362E-2</v>
      </c>
      <c r="F2757" s="107">
        <f>IF(C2757="MAT.",VLOOKUP(A2757,INSUMOS_AUX!A:F,6,0),0)</f>
        <v>0</v>
      </c>
      <c r="G2757" s="106">
        <f>IF(C2757="M.O.",VLOOKUP(A2757,INSUMOS_AUX!A:F,6,0),0)</f>
        <v>22.48</v>
      </c>
    </row>
    <row r="2758" spans="1:7" ht="21">
      <c r="A2758" s="177">
        <v>37370</v>
      </c>
      <c r="B2758" s="233" t="s">
        <v>494</v>
      </c>
      <c r="C2758" s="176" t="s">
        <v>123</v>
      </c>
      <c r="D2758" s="176" t="s">
        <v>134</v>
      </c>
      <c r="E2758" s="177">
        <v>0.18379999999999999</v>
      </c>
      <c r="F2758" s="107">
        <f>IF(C2758="MAT.",VLOOKUP(A2758,INSUMOS_AUX!A:F,6,0),0)</f>
        <v>3.32</v>
      </c>
      <c r="G2758" s="106">
        <f>IF(C2758="M.O.",VLOOKUP(A2758,INSUMOS_AUX!A:F,6,0),0)</f>
        <v>0</v>
      </c>
    </row>
    <row r="2759" spans="1:7" ht="21">
      <c r="A2759" s="177">
        <v>37371</v>
      </c>
      <c r="B2759" s="233" t="s">
        <v>495</v>
      </c>
      <c r="C2759" s="176" t="s">
        <v>123</v>
      </c>
      <c r="D2759" s="176" t="s">
        <v>134</v>
      </c>
      <c r="E2759" s="177">
        <v>0.18379999999999999</v>
      </c>
      <c r="F2759" s="107">
        <f>IF(C2759="MAT.",VLOOKUP(A2759,INSUMOS_AUX!A:F,6,0),0)</f>
        <v>0.59</v>
      </c>
      <c r="G2759" s="106">
        <f>IF(C2759="M.O.",VLOOKUP(A2759,INSUMOS_AUX!A:F,6,0),0)</f>
        <v>0</v>
      </c>
    </row>
    <row r="2760" spans="1:7" ht="21">
      <c r="A2760" s="177">
        <v>37372</v>
      </c>
      <c r="B2760" s="233" t="s">
        <v>496</v>
      </c>
      <c r="C2760" s="176" t="s">
        <v>123</v>
      </c>
      <c r="D2760" s="176" t="s">
        <v>134</v>
      </c>
      <c r="E2760" s="177">
        <v>0.18379999999999999</v>
      </c>
      <c r="F2760" s="107">
        <f>IF(C2760="MAT.",VLOOKUP(A2760,INSUMOS_AUX!A:F,6,0),0)</f>
        <v>1.43</v>
      </c>
      <c r="G2760" s="106">
        <f>IF(C2760="M.O.",VLOOKUP(A2760,INSUMOS_AUX!A:F,6,0),0)</f>
        <v>0</v>
      </c>
    </row>
    <row r="2761" spans="1:7" ht="21">
      <c r="A2761" s="177">
        <v>37373</v>
      </c>
      <c r="B2761" s="233" t="s">
        <v>497</v>
      </c>
      <c r="C2761" s="176" t="s">
        <v>123</v>
      </c>
      <c r="D2761" s="176" t="s">
        <v>134</v>
      </c>
      <c r="E2761" s="177">
        <v>0.18379999999999999</v>
      </c>
      <c r="F2761" s="107">
        <f>IF(C2761="MAT.",VLOOKUP(A2761,INSUMOS_AUX!A:F,6,0),0)</f>
        <v>0.08</v>
      </c>
      <c r="G2761" s="106">
        <f>IF(C2761="M.O.",VLOOKUP(A2761,INSUMOS_AUX!A:F,6,0),0)</f>
        <v>0</v>
      </c>
    </row>
    <row r="2762" spans="1:7">
      <c r="A2762" s="177">
        <v>38383</v>
      </c>
      <c r="B2762" s="233" t="s">
        <v>537</v>
      </c>
      <c r="C2762" s="176" t="s">
        <v>123</v>
      </c>
      <c r="D2762" s="176" t="s">
        <v>23</v>
      </c>
      <c r="E2762" s="177">
        <v>3.9E-2</v>
      </c>
      <c r="F2762" s="107">
        <f>IF(C2762="MAT.",VLOOKUP(A2762,INSUMOS_AUX!A:F,6,0),0)</f>
        <v>2.17</v>
      </c>
      <c r="G2762" s="106">
        <f>IF(C2762="M.O.",VLOOKUP(A2762,INSUMOS_AUX!A:F,6,0),0)</f>
        <v>0</v>
      </c>
    </row>
    <row r="2763" spans="1:7" ht="21">
      <c r="A2763" s="177">
        <v>3875</v>
      </c>
      <c r="B2763" s="233" t="s">
        <v>1434</v>
      </c>
      <c r="C2763" s="176" t="s">
        <v>123</v>
      </c>
      <c r="D2763" s="176" t="s">
        <v>23</v>
      </c>
      <c r="E2763" s="177">
        <v>1</v>
      </c>
      <c r="F2763" s="107">
        <f>IF(C2763="MAT.",VLOOKUP(A2763,INSUMOS_AUX!A:F,6,0),0)</f>
        <v>3.33</v>
      </c>
      <c r="G2763" s="106">
        <f>IF(C2763="M.O.",VLOOKUP(A2763,INSUMOS_AUX!A:F,6,0),0)</f>
        <v>0</v>
      </c>
    </row>
    <row r="2764" spans="1:7" ht="21">
      <c r="A2764" s="177">
        <v>43461</v>
      </c>
      <c r="B2764" s="233" t="s">
        <v>155</v>
      </c>
      <c r="C2764" s="176" t="s">
        <v>123</v>
      </c>
      <c r="D2764" s="176" t="s">
        <v>134</v>
      </c>
      <c r="E2764" s="177">
        <v>0.18379999999999999</v>
      </c>
      <c r="F2764" s="107">
        <f>IF(C2764="MAT.",VLOOKUP(A2764,INSUMOS_AUX!A:F,6,0),0)</f>
        <v>0.31</v>
      </c>
      <c r="G2764" s="106">
        <f>IF(C2764="M.O.",VLOOKUP(A2764,INSUMOS_AUX!A:F,6,0),0)</f>
        <v>0</v>
      </c>
    </row>
    <row r="2765" spans="1:7" ht="21">
      <c r="A2765" s="177">
        <v>43485</v>
      </c>
      <c r="B2765" s="233" t="s">
        <v>156</v>
      </c>
      <c r="C2765" s="176" t="s">
        <v>123</v>
      </c>
      <c r="D2765" s="176" t="s">
        <v>134</v>
      </c>
      <c r="E2765" s="177">
        <v>0.18379999999999999</v>
      </c>
      <c r="F2765" s="107">
        <f>IF(C2765="MAT.",VLOOKUP(A2765,INSUMOS_AUX!A:F,6,0),0)</f>
        <v>1.1299999999999999</v>
      </c>
      <c r="G2765" s="106">
        <f>IF(C2765="M.O.",VLOOKUP(A2765,INSUMOS_AUX!A:F,6,0),0)</f>
        <v>0</v>
      </c>
    </row>
    <row r="2766" spans="1:7">
      <c r="A2766" s="182"/>
      <c r="B2766" s="230"/>
      <c r="C2766" s="183"/>
      <c r="D2766" s="183"/>
      <c r="E2766" s="183"/>
      <c r="F2766" s="183"/>
      <c r="G2766" s="183"/>
    </row>
    <row r="2767" spans="1:7" ht="31.5">
      <c r="A2767" s="179" t="s">
        <v>911</v>
      </c>
      <c r="B2767" s="232" t="s">
        <v>620</v>
      </c>
      <c r="C2767" s="180" t="s">
        <v>46</v>
      </c>
      <c r="D2767" s="180" t="s">
        <v>23</v>
      </c>
      <c r="E2767" s="181">
        <v>4</v>
      </c>
      <c r="F2767" s="181">
        <f t="shared" ref="F2767:G2767" si="182">SUMPRODUCT($E2768:$E2778,F2768:F2778)</f>
        <v>17.808368000000002</v>
      </c>
      <c r="G2767" s="181">
        <f t="shared" si="182"/>
        <v>3.4810833900199998</v>
      </c>
    </row>
    <row r="2768" spans="1:7" ht="31.5">
      <c r="A2768" s="177">
        <v>20078</v>
      </c>
      <c r="B2768" s="233" t="s">
        <v>340</v>
      </c>
      <c r="C2768" s="176" t="s">
        <v>123</v>
      </c>
      <c r="D2768" s="176" t="s">
        <v>23</v>
      </c>
      <c r="E2768" s="177">
        <v>0.05</v>
      </c>
      <c r="F2768" s="107">
        <f>IF(C2768="MAT.",VLOOKUP(A2768,INSUMOS_AUX!A:F,6,0),0)</f>
        <v>27.75</v>
      </c>
      <c r="G2768" s="106">
        <f>IF(C2768="M.O.",VLOOKUP(A2768,INSUMOS_AUX!A:F,6,0),0)</f>
        <v>0</v>
      </c>
    </row>
    <row r="2769" spans="1:7">
      <c r="A2769" s="177">
        <v>246</v>
      </c>
      <c r="B2769" s="233" t="s">
        <v>185</v>
      </c>
      <c r="C2769" s="176" t="s">
        <v>124</v>
      </c>
      <c r="D2769" s="176" t="s">
        <v>134</v>
      </c>
      <c r="E2769" s="177">
        <v>9.3552362E-2</v>
      </c>
      <c r="F2769" s="107">
        <f>IF(C2769="MAT.",VLOOKUP(A2769,INSUMOS_AUX!A:F,6,0),0)</f>
        <v>0</v>
      </c>
      <c r="G2769" s="106">
        <f>IF(C2769="M.O.",VLOOKUP(A2769,INSUMOS_AUX!A:F,6,0),0)</f>
        <v>14.73</v>
      </c>
    </row>
    <row r="2770" spans="1:7">
      <c r="A2770" s="177">
        <v>2696</v>
      </c>
      <c r="B2770" s="233" t="s">
        <v>154</v>
      </c>
      <c r="C2770" s="176" t="s">
        <v>124</v>
      </c>
      <c r="D2770" s="176" t="s">
        <v>134</v>
      </c>
      <c r="E2770" s="177">
        <v>9.3552362E-2</v>
      </c>
      <c r="F2770" s="107">
        <f>IF(C2770="MAT.",VLOOKUP(A2770,INSUMOS_AUX!A:F,6,0),0)</f>
        <v>0</v>
      </c>
      <c r="G2770" s="106">
        <f>IF(C2770="M.O.",VLOOKUP(A2770,INSUMOS_AUX!A:F,6,0),0)</f>
        <v>22.48</v>
      </c>
    </row>
    <row r="2771" spans="1:7" ht="21">
      <c r="A2771" s="177">
        <v>296</v>
      </c>
      <c r="B2771" s="233" t="s">
        <v>289</v>
      </c>
      <c r="C2771" s="176" t="s">
        <v>123</v>
      </c>
      <c r="D2771" s="176" t="s">
        <v>23</v>
      </c>
      <c r="E2771" s="177">
        <v>2</v>
      </c>
      <c r="F2771" s="107">
        <f>IF(C2771="MAT.",VLOOKUP(A2771,INSUMOS_AUX!A:F,6,0),0)</f>
        <v>1.92</v>
      </c>
      <c r="G2771" s="106">
        <f>IF(C2771="M.O.",VLOOKUP(A2771,INSUMOS_AUX!A:F,6,0),0)</f>
        <v>0</v>
      </c>
    </row>
    <row r="2772" spans="1:7" ht="21">
      <c r="A2772" s="177">
        <v>37370</v>
      </c>
      <c r="B2772" s="233" t="s">
        <v>494</v>
      </c>
      <c r="C2772" s="176" t="s">
        <v>123</v>
      </c>
      <c r="D2772" s="176" t="s">
        <v>134</v>
      </c>
      <c r="E2772" s="177">
        <v>0.18379999999999999</v>
      </c>
      <c r="F2772" s="107">
        <f>IF(C2772="MAT.",VLOOKUP(A2772,INSUMOS_AUX!A:F,6,0),0)</f>
        <v>3.32</v>
      </c>
      <c r="G2772" s="106">
        <f>IF(C2772="M.O.",VLOOKUP(A2772,INSUMOS_AUX!A:F,6,0),0)</f>
        <v>0</v>
      </c>
    </row>
    <row r="2773" spans="1:7" ht="21">
      <c r="A2773" s="177">
        <v>37371</v>
      </c>
      <c r="B2773" s="233" t="s">
        <v>495</v>
      </c>
      <c r="C2773" s="176" t="s">
        <v>123</v>
      </c>
      <c r="D2773" s="176" t="s">
        <v>134</v>
      </c>
      <c r="E2773" s="177">
        <v>0.18379999999999999</v>
      </c>
      <c r="F2773" s="107">
        <f>IF(C2773="MAT.",VLOOKUP(A2773,INSUMOS_AUX!A:F,6,0),0)</f>
        <v>0.59</v>
      </c>
      <c r="G2773" s="106">
        <f>IF(C2773="M.O.",VLOOKUP(A2773,INSUMOS_AUX!A:F,6,0),0)</f>
        <v>0</v>
      </c>
    </row>
    <row r="2774" spans="1:7" ht="21">
      <c r="A2774" s="177">
        <v>37372</v>
      </c>
      <c r="B2774" s="233" t="s">
        <v>496</v>
      </c>
      <c r="C2774" s="176" t="s">
        <v>123</v>
      </c>
      <c r="D2774" s="176" t="s">
        <v>134</v>
      </c>
      <c r="E2774" s="177">
        <v>0.18379999999999999</v>
      </c>
      <c r="F2774" s="107">
        <f>IF(C2774="MAT.",VLOOKUP(A2774,INSUMOS_AUX!A:F,6,0),0)</f>
        <v>1.43</v>
      </c>
      <c r="G2774" s="106">
        <f>IF(C2774="M.O.",VLOOKUP(A2774,INSUMOS_AUX!A:F,6,0),0)</f>
        <v>0</v>
      </c>
    </row>
    <row r="2775" spans="1:7" ht="21">
      <c r="A2775" s="177">
        <v>37373</v>
      </c>
      <c r="B2775" s="233" t="s">
        <v>497</v>
      </c>
      <c r="C2775" s="176" t="s">
        <v>123</v>
      </c>
      <c r="D2775" s="176" t="s">
        <v>134</v>
      </c>
      <c r="E2775" s="177">
        <v>0.18379999999999999</v>
      </c>
      <c r="F2775" s="107">
        <f>IF(C2775="MAT.",VLOOKUP(A2775,INSUMOS_AUX!A:F,6,0),0)</f>
        <v>0.08</v>
      </c>
      <c r="G2775" s="106">
        <f>IF(C2775="M.O.",VLOOKUP(A2775,INSUMOS_AUX!A:F,6,0),0)</f>
        <v>0</v>
      </c>
    </row>
    <row r="2776" spans="1:7">
      <c r="A2776" s="177">
        <v>3848</v>
      </c>
      <c r="B2776" s="233" t="s">
        <v>1435</v>
      </c>
      <c r="C2776" s="176" t="s">
        <v>123</v>
      </c>
      <c r="D2776" s="176" t="s">
        <v>23</v>
      </c>
      <c r="E2776" s="177">
        <v>1</v>
      </c>
      <c r="F2776" s="107">
        <f>IF(C2776="MAT.",VLOOKUP(A2776,INSUMOS_AUX!A:F,6,0),0)</f>
        <v>11.32</v>
      </c>
      <c r="G2776" s="106">
        <f>IF(C2776="M.O.",VLOOKUP(A2776,INSUMOS_AUX!A:F,6,0),0)</f>
        <v>0</v>
      </c>
    </row>
    <row r="2777" spans="1:7" ht="21">
      <c r="A2777" s="177">
        <v>43461</v>
      </c>
      <c r="B2777" s="233" t="s">
        <v>155</v>
      </c>
      <c r="C2777" s="176" t="s">
        <v>123</v>
      </c>
      <c r="D2777" s="176" t="s">
        <v>134</v>
      </c>
      <c r="E2777" s="177">
        <v>0.18379999999999999</v>
      </c>
      <c r="F2777" s="107">
        <f>IF(C2777="MAT.",VLOOKUP(A2777,INSUMOS_AUX!A:F,6,0),0)</f>
        <v>0.31</v>
      </c>
      <c r="G2777" s="106">
        <f>IF(C2777="M.O.",VLOOKUP(A2777,INSUMOS_AUX!A:F,6,0),0)</f>
        <v>0</v>
      </c>
    </row>
    <row r="2778" spans="1:7" ht="21">
      <c r="A2778" s="177">
        <v>43485</v>
      </c>
      <c r="B2778" s="233" t="s">
        <v>156</v>
      </c>
      <c r="C2778" s="176" t="s">
        <v>123</v>
      </c>
      <c r="D2778" s="176" t="s">
        <v>134</v>
      </c>
      <c r="E2778" s="177">
        <v>0.18379999999999999</v>
      </c>
      <c r="F2778" s="107">
        <f>IF(C2778="MAT.",VLOOKUP(A2778,INSUMOS_AUX!A:F,6,0),0)</f>
        <v>1.1299999999999999</v>
      </c>
      <c r="G2778" s="106">
        <f>IF(C2778="M.O.",VLOOKUP(A2778,INSUMOS_AUX!A:F,6,0),0)</f>
        <v>0</v>
      </c>
    </row>
    <row r="2779" spans="1:7">
      <c r="A2779" s="182"/>
      <c r="B2779" s="230"/>
      <c r="C2779" s="183"/>
      <c r="D2779" s="183"/>
      <c r="E2779" s="183"/>
      <c r="F2779" s="183"/>
      <c r="G2779" s="183"/>
    </row>
    <row r="2780" spans="1:7" ht="31.5">
      <c r="A2780" s="179" t="s">
        <v>912</v>
      </c>
      <c r="B2780" s="232" t="s">
        <v>621</v>
      </c>
      <c r="C2780" s="180" t="s">
        <v>46</v>
      </c>
      <c r="D2780" s="180" t="s">
        <v>23</v>
      </c>
      <c r="E2780" s="181">
        <v>32</v>
      </c>
      <c r="F2780" s="181">
        <f t="shared" ref="F2780:G2780" si="183">SUMPRODUCT($E2781:$E2792,F2781:F2792)</f>
        <v>13.068346000000002</v>
      </c>
      <c r="G2780" s="181">
        <f t="shared" si="183"/>
        <v>4.8636681967199999</v>
      </c>
    </row>
    <row r="2781" spans="1:7">
      <c r="A2781" s="177">
        <v>122</v>
      </c>
      <c r="B2781" s="233" t="s">
        <v>286</v>
      </c>
      <c r="C2781" s="176" t="s">
        <v>123</v>
      </c>
      <c r="D2781" s="176" t="s">
        <v>23</v>
      </c>
      <c r="E2781" s="177">
        <v>2.4500000000000001E-2</v>
      </c>
      <c r="F2781" s="107">
        <f>IF(C2781="MAT.",VLOOKUP(A2781,INSUMOS_AUX!A:F,6,0),0)</f>
        <v>67.239999999999995</v>
      </c>
      <c r="G2781" s="106">
        <f>IF(C2781="M.O.",VLOOKUP(A2781,INSUMOS_AUX!A:F,6,0),0)</f>
        <v>0</v>
      </c>
    </row>
    <row r="2782" spans="1:7" ht="21">
      <c r="A2782" s="177">
        <v>20083</v>
      </c>
      <c r="B2782" s="233" t="s">
        <v>354</v>
      </c>
      <c r="C2782" s="176" t="s">
        <v>123</v>
      </c>
      <c r="D2782" s="176" t="s">
        <v>23</v>
      </c>
      <c r="E2782" s="177">
        <v>0.04</v>
      </c>
      <c r="F2782" s="107">
        <f>IF(C2782="MAT.",VLOOKUP(A2782,INSUMOS_AUX!A:F,6,0),0)</f>
        <v>76.19</v>
      </c>
      <c r="G2782" s="106">
        <f>IF(C2782="M.O.",VLOOKUP(A2782,INSUMOS_AUX!A:F,6,0),0)</f>
        <v>0</v>
      </c>
    </row>
    <row r="2783" spans="1:7">
      <c r="A2783" s="177">
        <v>246</v>
      </c>
      <c r="B2783" s="233" t="s">
        <v>185</v>
      </c>
      <c r="C2783" s="176" t="s">
        <v>124</v>
      </c>
      <c r="D2783" s="176" t="s">
        <v>134</v>
      </c>
      <c r="E2783" s="177">
        <v>0.13070863199999999</v>
      </c>
      <c r="F2783" s="107">
        <f>IF(C2783="MAT.",VLOOKUP(A2783,INSUMOS_AUX!A:F,6,0),0)</f>
        <v>0</v>
      </c>
      <c r="G2783" s="106">
        <f>IF(C2783="M.O.",VLOOKUP(A2783,INSUMOS_AUX!A:F,6,0),0)</f>
        <v>14.73</v>
      </c>
    </row>
    <row r="2784" spans="1:7">
      <c r="A2784" s="177">
        <v>2696</v>
      </c>
      <c r="B2784" s="233" t="s">
        <v>154</v>
      </c>
      <c r="C2784" s="176" t="s">
        <v>124</v>
      </c>
      <c r="D2784" s="176" t="s">
        <v>134</v>
      </c>
      <c r="E2784" s="177">
        <v>0.13070863199999999</v>
      </c>
      <c r="F2784" s="107">
        <f>IF(C2784="MAT.",VLOOKUP(A2784,INSUMOS_AUX!A:F,6,0),0)</f>
        <v>0</v>
      </c>
      <c r="G2784" s="106">
        <f>IF(C2784="M.O.",VLOOKUP(A2784,INSUMOS_AUX!A:F,6,0),0)</f>
        <v>22.48</v>
      </c>
    </row>
    <row r="2785" spans="1:7" ht="21">
      <c r="A2785" s="177">
        <v>37370</v>
      </c>
      <c r="B2785" s="233" t="s">
        <v>494</v>
      </c>
      <c r="C2785" s="176" t="s">
        <v>123</v>
      </c>
      <c r="D2785" s="176" t="s">
        <v>134</v>
      </c>
      <c r="E2785" s="177">
        <v>0.25679999999999997</v>
      </c>
      <c r="F2785" s="107">
        <f>IF(C2785="MAT.",VLOOKUP(A2785,INSUMOS_AUX!A:F,6,0),0)</f>
        <v>3.32</v>
      </c>
      <c r="G2785" s="106">
        <f>IF(C2785="M.O.",VLOOKUP(A2785,INSUMOS_AUX!A:F,6,0),0)</f>
        <v>0</v>
      </c>
    </row>
    <row r="2786" spans="1:7" ht="21">
      <c r="A2786" s="177">
        <v>37371</v>
      </c>
      <c r="B2786" s="233" t="s">
        <v>495</v>
      </c>
      <c r="C2786" s="176" t="s">
        <v>123</v>
      </c>
      <c r="D2786" s="176" t="s">
        <v>134</v>
      </c>
      <c r="E2786" s="177">
        <v>0.25679999999999997</v>
      </c>
      <c r="F2786" s="107">
        <f>IF(C2786="MAT.",VLOOKUP(A2786,INSUMOS_AUX!A:F,6,0),0)</f>
        <v>0.59</v>
      </c>
      <c r="G2786" s="106">
        <f>IF(C2786="M.O.",VLOOKUP(A2786,INSUMOS_AUX!A:F,6,0),0)</f>
        <v>0</v>
      </c>
    </row>
    <row r="2787" spans="1:7" ht="21">
      <c r="A2787" s="177">
        <v>37372</v>
      </c>
      <c r="B2787" s="233" t="s">
        <v>496</v>
      </c>
      <c r="C2787" s="176" t="s">
        <v>123</v>
      </c>
      <c r="D2787" s="176" t="s">
        <v>134</v>
      </c>
      <c r="E2787" s="177">
        <v>0.25679999999999997</v>
      </c>
      <c r="F2787" s="107">
        <f>IF(C2787="MAT.",VLOOKUP(A2787,INSUMOS_AUX!A:F,6,0),0)</f>
        <v>1.43</v>
      </c>
      <c r="G2787" s="106">
        <f>IF(C2787="M.O.",VLOOKUP(A2787,INSUMOS_AUX!A:F,6,0),0)</f>
        <v>0</v>
      </c>
    </row>
    <row r="2788" spans="1:7" ht="21">
      <c r="A2788" s="177">
        <v>37373</v>
      </c>
      <c r="B2788" s="233" t="s">
        <v>497</v>
      </c>
      <c r="C2788" s="176" t="s">
        <v>123</v>
      </c>
      <c r="D2788" s="176" t="s">
        <v>134</v>
      </c>
      <c r="E2788" s="177">
        <v>0.25679999999999997</v>
      </c>
      <c r="F2788" s="107">
        <f>IF(C2788="MAT.",VLOOKUP(A2788,INSUMOS_AUX!A:F,6,0),0)</f>
        <v>0.08</v>
      </c>
      <c r="G2788" s="106">
        <f>IF(C2788="M.O.",VLOOKUP(A2788,INSUMOS_AUX!A:F,6,0),0)</f>
        <v>0</v>
      </c>
    </row>
    <row r="2789" spans="1:7">
      <c r="A2789" s="177">
        <v>38383</v>
      </c>
      <c r="B2789" s="233" t="s">
        <v>537</v>
      </c>
      <c r="C2789" s="176" t="s">
        <v>123</v>
      </c>
      <c r="D2789" s="176" t="s">
        <v>23</v>
      </c>
      <c r="E2789" s="177">
        <v>5.4000000000000003E-3</v>
      </c>
      <c r="F2789" s="107">
        <f>IF(C2789="MAT.",VLOOKUP(A2789,INSUMOS_AUX!A:F,6,0),0)</f>
        <v>2.17</v>
      </c>
      <c r="G2789" s="106">
        <f>IF(C2789="M.O.",VLOOKUP(A2789,INSUMOS_AUX!A:F,6,0),0)</f>
        <v>0</v>
      </c>
    </row>
    <row r="2790" spans="1:7" ht="21">
      <c r="A2790" s="177">
        <v>3899</v>
      </c>
      <c r="B2790" s="233" t="s">
        <v>1436</v>
      </c>
      <c r="C2790" s="176" t="s">
        <v>123</v>
      </c>
      <c r="D2790" s="176" t="s">
        <v>23</v>
      </c>
      <c r="E2790" s="177">
        <v>1</v>
      </c>
      <c r="F2790" s="107">
        <f>IF(C2790="MAT.",VLOOKUP(A2790,INSUMOS_AUX!A:F,6,0),0)</f>
        <v>6.6</v>
      </c>
      <c r="G2790" s="106">
        <f>IF(C2790="M.O.",VLOOKUP(A2790,INSUMOS_AUX!A:F,6,0),0)</f>
        <v>0</v>
      </c>
    </row>
    <row r="2791" spans="1:7" ht="21">
      <c r="A2791" s="177">
        <v>43461</v>
      </c>
      <c r="B2791" s="233" t="s">
        <v>155</v>
      </c>
      <c r="C2791" s="176" t="s">
        <v>123</v>
      </c>
      <c r="D2791" s="176" t="s">
        <v>134</v>
      </c>
      <c r="E2791" s="177">
        <v>0.25679999999999997</v>
      </c>
      <c r="F2791" s="107">
        <f>IF(C2791="MAT.",VLOOKUP(A2791,INSUMOS_AUX!A:F,6,0),0)</f>
        <v>0.31</v>
      </c>
      <c r="G2791" s="106">
        <f>IF(C2791="M.O.",VLOOKUP(A2791,INSUMOS_AUX!A:F,6,0),0)</f>
        <v>0</v>
      </c>
    </row>
    <row r="2792" spans="1:7" ht="21">
      <c r="A2792" s="177">
        <v>43485</v>
      </c>
      <c r="B2792" s="233" t="s">
        <v>156</v>
      </c>
      <c r="C2792" s="176" t="s">
        <v>123</v>
      </c>
      <c r="D2792" s="176" t="s">
        <v>134</v>
      </c>
      <c r="E2792" s="177">
        <v>0.25679999999999997</v>
      </c>
      <c r="F2792" s="107">
        <f>IF(C2792="MAT.",VLOOKUP(A2792,INSUMOS_AUX!A:F,6,0),0)</f>
        <v>1.1299999999999999</v>
      </c>
      <c r="G2792" s="106">
        <f>IF(C2792="M.O.",VLOOKUP(A2792,INSUMOS_AUX!A:F,6,0),0)</f>
        <v>0</v>
      </c>
    </row>
    <row r="2793" spans="1:7">
      <c r="A2793" s="182"/>
      <c r="B2793" s="230"/>
      <c r="C2793" s="183"/>
      <c r="D2793" s="183"/>
      <c r="E2793" s="183"/>
      <c r="F2793" s="183"/>
      <c r="G2793" s="183"/>
    </row>
    <row r="2794" spans="1:7" ht="31.5">
      <c r="A2794" s="179" t="s">
        <v>913</v>
      </c>
      <c r="B2794" s="232" t="s">
        <v>622</v>
      </c>
      <c r="C2794" s="180" t="s">
        <v>46</v>
      </c>
      <c r="D2794" s="180" t="s">
        <v>23</v>
      </c>
      <c r="E2794" s="181">
        <v>24</v>
      </c>
      <c r="F2794" s="181">
        <f t="shared" ref="F2794:G2794" si="184">SUMPRODUCT($E2795:$E2805,F2795:F2805)</f>
        <v>30.322897999999999</v>
      </c>
      <c r="G2794" s="181">
        <f t="shared" si="184"/>
        <v>4.8636681967199999</v>
      </c>
    </row>
    <row r="2795" spans="1:7" ht="31.5">
      <c r="A2795" s="177">
        <v>20078</v>
      </c>
      <c r="B2795" s="233" t="s">
        <v>340</v>
      </c>
      <c r="C2795" s="176" t="s">
        <v>123</v>
      </c>
      <c r="D2795" s="176" t="s">
        <v>23</v>
      </c>
      <c r="E2795" s="177">
        <v>0.115</v>
      </c>
      <c r="F2795" s="107">
        <f>IF(C2795="MAT.",VLOOKUP(A2795,INSUMOS_AUX!A:F,6,0),0)</f>
        <v>27.75</v>
      </c>
      <c r="G2795" s="106">
        <f>IF(C2795="M.O.",VLOOKUP(A2795,INSUMOS_AUX!A:F,6,0),0)</f>
        <v>0</v>
      </c>
    </row>
    <row r="2796" spans="1:7">
      <c r="A2796" s="177">
        <v>246</v>
      </c>
      <c r="B2796" s="233" t="s">
        <v>185</v>
      </c>
      <c r="C2796" s="176" t="s">
        <v>124</v>
      </c>
      <c r="D2796" s="176" t="s">
        <v>134</v>
      </c>
      <c r="E2796" s="177">
        <v>0.13070863199999999</v>
      </c>
      <c r="F2796" s="107">
        <f>IF(C2796="MAT.",VLOOKUP(A2796,INSUMOS_AUX!A:F,6,0),0)</f>
        <v>0</v>
      </c>
      <c r="G2796" s="106">
        <f>IF(C2796="M.O.",VLOOKUP(A2796,INSUMOS_AUX!A:F,6,0),0)</f>
        <v>14.73</v>
      </c>
    </row>
    <row r="2797" spans="1:7">
      <c r="A2797" s="177">
        <v>2696</v>
      </c>
      <c r="B2797" s="233" t="s">
        <v>154</v>
      </c>
      <c r="C2797" s="176" t="s">
        <v>124</v>
      </c>
      <c r="D2797" s="176" t="s">
        <v>134</v>
      </c>
      <c r="E2797" s="177">
        <v>0.13070863199999999</v>
      </c>
      <c r="F2797" s="107">
        <f>IF(C2797="MAT.",VLOOKUP(A2797,INSUMOS_AUX!A:F,6,0),0)</f>
        <v>0</v>
      </c>
      <c r="G2797" s="106">
        <f>IF(C2797="M.O.",VLOOKUP(A2797,INSUMOS_AUX!A:F,6,0),0)</f>
        <v>22.48</v>
      </c>
    </row>
    <row r="2798" spans="1:7" ht="21">
      <c r="A2798" s="177">
        <v>301</v>
      </c>
      <c r="B2798" s="233" t="s">
        <v>288</v>
      </c>
      <c r="C2798" s="176" t="s">
        <v>123</v>
      </c>
      <c r="D2798" s="176" t="s">
        <v>23</v>
      </c>
      <c r="E2798" s="177">
        <v>2</v>
      </c>
      <c r="F2798" s="107">
        <f>IF(C2798="MAT.",VLOOKUP(A2798,INSUMOS_AUX!A:F,6,0),0)</f>
        <v>3.4</v>
      </c>
      <c r="G2798" s="106">
        <f>IF(C2798="M.O.",VLOOKUP(A2798,INSUMOS_AUX!A:F,6,0),0)</f>
        <v>0</v>
      </c>
    </row>
    <row r="2799" spans="1:7" ht="21">
      <c r="A2799" s="177">
        <v>37370</v>
      </c>
      <c r="B2799" s="233" t="s">
        <v>494</v>
      </c>
      <c r="C2799" s="176" t="s">
        <v>123</v>
      </c>
      <c r="D2799" s="176" t="s">
        <v>134</v>
      </c>
      <c r="E2799" s="177">
        <v>0.25679999999999997</v>
      </c>
      <c r="F2799" s="107">
        <f>IF(C2799="MAT.",VLOOKUP(A2799,INSUMOS_AUX!A:F,6,0),0)</f>
        <v>3.32</v>
      </c>
      <c r="G2799" s="106">
        <f>IF(C2799="M.O.",VLOOKUP(A2799,INSUMOS_AUX!A:F,6,0),0)</f>
        <v>0</v>
      </c>
    </row>
    <row r="2800" spans="1:7" ht="21">
      <c r="A2800" s="177">
        <v>37371</v>
      </c>
      <c r="B2800" s="233" t="s">
        <v>495</v>
      </c>
      <c r="C2800" s="176" t="s">
        <v>123</v>
      </c>
      <c r="D2800" s="176" t="s">
        <v>134</v>
      </c>
      <c r="E2800" s="177">
        <v>0.25679999999999997</v>
      </c>
      <c r="F2800" s="107">
        <f>IF(C2800="MAT.",VLOOKUP(A2800,INSUMOS_AUX!A:F,6,0),0)</f>
        <v>0.59</v>
      </c>
      <c r="G2800" s="106">
        <f>IF(C2800="M.O.",VLOOKUP(A2800,INSUMOS_AUX!A:F,6,0),0)</f>
        <v>0</v>
      </c>
    </row>
    <row r="2801" spans="1:7" ht="21">
      <c r="A2801" s="177">
        <v>37372</v>
      </c>
      <c r="B2801" s="233" t="s">
        <v>496</v>
      </c>
      <c r="C2801" s="176" t="s">
        <v>123</v>
      </c>
      <c r="D2801" s="176" t="s">
        <v>134</v>
      </c>
      <c r="E2801" s="177">
        <v>0.25679999999999997</v>
      </c>
      <c r="F2801" s="107">
        <f>IF(C2801="MAT.",VLOOKUP(A2801,INSUMOS_AUX!A:F,6,0),0)</f>
        <v>1.43</v>
      </c>
      <c r="G2801" s="106">
        <f>IF(C2801="M.O.",VLOOKUP(A2801,INSUMOS_AUX!A:F,6,0),0)</f>
        <v>0</v>
      </c>
    </row>
    <row r="2802" spans="1:7" ht="21">
      <c r="A2802" s="177">
        <v>37373</v>
      </c>
      <c r="B2802" s="233" t="s">
        <v>497</v>
      </c>
      <c r="C2802" s="176" t="s">
        <v>123</v>
      </c>
      <c r="D2802" s="176" t="s">
        <v>134</v>
      </c>
      <c r="E2802" s="177">
        <v>0.25679999999999997</v>
      </c>
      <c r="F2802" s="107">
        <f>IF(C2802="MAT.",VLOOKUP(A2802,INSUMOS_AUX!A:F,6,0),0)</f>
        <v>0.08</v>
      </c>
      <c r="G2802" s="106">
        <f>IF(C2802="M.O.",VLOOKUP(A2802,INSUMOS_AUX!A:F,6,0),0)</f>
        <v>0</v>
      </c>
    </row>
    <row r="2803" spans="1:7">
      <c r="A2803" s="177">
        <v>3893</v>
      </c>
      <c r="B2803" s="233" t="s">
        <v>1437</v>
      </c>
      <c r="C2803" s="176" t="s">
        <v>123</v>
      </c>
      <c r="D2803" s="176" t="s">
        <v>23</v>
      </c>
      <c r="E2803" s="177">
        <v>1</v>
      </c>
      <c r="F2803" s="107">
        <f>IF(C2803="MAT.",VLOOKUP(A2803,INSUMOS_AUX!A:F,6,0),0)</f>
        <v>18.57</v>
      </c>
      <c r="G2803" s="106">
        <f>IF(C2803="M.O.",VLOOKUP(A2803,INSUMOS_AUX!A:F,6,0),0)</f>
        <v>0</v>
      </c>
    </row>
    <row r="2804" spans="1:7" ht="21">
      <c r="A2804" s="177">
        <v>43461</v>
      </c>
      <c r="B2804" s="233" t="s">
        <v>155</v>
      </c>
      <c r="C2804" s="176" t="s">
        <v>123</v>
      </c>
      <c r="D2804" s="176" t="s">
        <v>134</v>
      </c>
      <c r="E2804" s="177">
        <v>0.25679999999999997</v>
      </c>
      <c r="F2804" s="107">
        <f>IF(C2804="MAT.",VLOOKUP(A2804,INSUMOS_AUX!A:F,6,0),0)</f>
        <v>0.31</v>
      </c>
      <c r="G2804" s="106">
        <f>IF(C2804="M.O.",VLOOKUP(A2804,INSUMOS_AUX!A:F,6,0),0)</f>
        <v>0</v>
      </c>
    </row>
    <row r="2805" spans="1:7" ht="21">
      <c r="A2805" s="177">
        <v>43485</v>
      </c>
      <c r="B2805" s="233" t="s">
        <v>156</v>
      </c>
      <c r="C2805" s="176" t="s">
        <v>123</v>
      </c>
      <c r="D2805" s="176" t="s">
        <v>134</v>
      </c>
      <c r="E2805" s="177">
        <v>0.25679999999999997</v>
      </c>
      <c r="F2805" s="107">
        <f>IF(C2805="MAT.",VLOOKUP(A2805,INSUMOS_AUX!A:F,6,0),0)</f>
        <v>1.1299999999999999</v>
      </c>
      <c r="G2805" s="106">
        <f>IF(C2805="M.O.",VLOOKUP(A2805,INSUMOS_AUX!A:F,6,0),0)</f>
        <v>0</v>
      </c>
    </row>
    <row r="2806" spans="1:7">
      <c r="A2806" s="182"/>
      <c r="B2806" s="230"/>
      <c r="C2806" s="183"/>
      <c r="D2806" s="183"/>
      <c r="E2806" s="183"/>
      <c r="F2806" s="183"/>
      <c r="G2806" s="183"/>
    </row>
    <row r="2807" spans="1:7" ht="31.5">
      <c r="A2807" s="179" t="s">
        <v>914</v>
      </c>
      <c r="B2807" s="232" t="s">
        <v>623</v>
      </c>
      <c r="C2807" s="180" t="s">
        <v>46</v>
      </c>
      <c r="D2807" s="180" t="s">
        <v>23</v>
      </c>
      <c r="E2807" s="181">
        <v>1</v>
      </c>
      <c r="F2807" s="181">
        <f t="shared" ref="F2807:G2807" si="185">SUMPRODUCT($E2808:$E2819,F2808:F2819)</f>
        <v>8.7554420000000004</v>
      </c>
      <c r="G2807" s="181">
        <f t="shared" si="185"/>
        <v>6.4129207609399996</v>
      </c>
    </row>
    <row r="2808" spans="1:7">
      <c r="A2808" s="177">
        <v>122</v>
      </c>
      <c r="B2808" s="233" t="s">
        <v>286</v>
      </c>
      <c r="C2808" s="176" t="s">
        <v>123</v>
      </c>
      <c r="D2808" s="176" t="s">
        <v>23</v>
      </c>
      <c r="E2808" s="177">
        <v>1.4800000000000001E-2</v>
      </c>
      <c r="F2808" s="107">
        <f>IF(C2808="MAT.",VLOOKUP(A2808,INSUMOS_AUX!A:F,6,0),0)</f>
        <v>67.239999999999995</v>
      </c>
      <c r="G2808" s="106">
        <f>IF(C2808="M.O.",VLOOKUP(A2808,INSUMOS_AUX!A:F,6,0),0)</f>
        <v>0</v>
      </c>
    </row>
    <row r="2809" spans="1:7" ht="21">
      <c r="A2809" s="177">
        <v>20083</v>
      </c>
      <c r="B2809" s="233" t="s">
        <v>354</v>
      </c>
      <c r="C2809" s="176" t="s">
        <v>123</v>
      </c>
      <c r="D2809" s="176" t="s">
        <v>23</v>
      </c>
      <c r="E2809" s="177">
        <v>2.2499999999999999E-2</v>
      </c>
      <c r="F2809" s="107">
        <f>IF(C2809="MAT.",VLOOKUP(A2809,INSUMOS_AUX!A:F,6,0),0)</f>
        <v>76.19</v>
      </c>
      <c r="G2809" s="106">
        <f>IF(C2809="M.O.",VLOOKUP(A2809,INSUMOS_AUX!A:F,6,0),0)</f>
        <v>0</v>
      </c>
    </row>
    <row r="2810" spans="1:7">
      <c r="A2810" s="177">
        <v>246</v>
      </c>
      <c r="B2810" s="233" t="s">
        <v>185</v>
      </c>
      <c r="C2810" s="176" t="s">
        <v>124</v>
      </c>
      <c r="D2810" s="176" t="s">
        <v>134</v>
      </c>
      <c r="E2810" s="177">
        <v>0.17234401399999999</v>
      </c>
      <c r="F2810" s="107">
        <f>IF(C2810="MAT.",VLOOKUP(A2810,INSUMOS_AUX!A:F,6,0),0)</f>
        <v>0</v>
      </c>
      <c r="G2810" s="106">
        <f>IF(C2810="M.O.",VLOOKUP(A2810,INSUMOS_AUX!A:F,6,0),0)</f>
        <v>14.73</v>
      </c>
    </row>
    <row r="2811" spans="1:7">
      <c r="A2811" s="177">
        <v>2696</v>
      </c>
      <c r="B2811" s="233" t="s">
        <v>154</v>
      </c>
      <c r="C2811" s="176" t="s">
        <v>124</v>
      </c>
      <c r="D2811" s="176" t="s">
        <v>134</v>
      </c>
      <c r="E2811" s="177">
        <v>0.17234401399999999</v>
      </c>
      <c r="F2811" s="107">
        <f>IF(C2811="MAT.",VLOOKUP(A2811,INSUMOS_AUX!A:F,6,0),0)</f>
        <v>0</v>
      </c>
      <c r="G2811" s="106">
        <f>IF(C2811="M.O.",VLOOKUP(A2811,INSUMOS_AUX!A:F,6,0),0)</f>
        <v>22.48</v>
      </c>
    </row>
    <row r="2812" spans="1:7" ht="21">
      <c r="A2812" s="177">
        <v>37370</v>
      </c>
      <c r="B2812" s="233" t="s">
        <v>494</v>
      </c>
      <c r="C2812" s="176" t="s">
        <v>123</v>
      </c>
      <c r="D2812" s="176" t="s">
        <v>134</v>
      </c>
      <c r="E2812" s="177">
        <v>0.33860000000000001</v>
      </c>
      <c r="F2812" s="107">
        <f>IF(C2812="MAT.",VLOOKUP(A2812,INSUMOS_AUX!A:F,6,0),0)</f>
        <v>3.32</v>
      </c>
      <c r="G2812" s="106">
        <f>IF(C2812="M.O.",VLOOKUP(A2812,INSUMOS_AUX!A:F,6,0),0)</f>
        <v>0</v>
      </c>
    </row>
    <row r="2813" spans="1:7" ht="21">
      <c r="A2813" s="177">
        <v>37371</v>
      </c>
      <c r="B2813" s="233" t="s">
        <v>495</v>
      </c>
      <c r="C2813" s="176" t="s">
        <v>123</v>
      </c>
      <c r="D2813" s="176" t="s">
        <v>134</v>
      </c>
      <c r="E2813" s="177">
        <v>0.33860000000000001</v>
      </c>
      <c r="F2813" s="107">
        <f>IF(C2813="MAT.",VLOOKUP(A2813,INSUMOS_AUX!A:F,6,0),0)</f>
        <v>0.59</v>
      </c>
      <c r="G2813" s="106">
        <f>IF(C2813="M.O.",VLOOKUP(A2813,INSUMOS_AUX!A:F,6,0),0)</f>
        <v>0</v>
      </c>
    </row>
    <row r="2814" spans="1:7" ht="21">
      <c r="A2814" s="177">
        <v>37372</v>
      </c>
      <c r="B2814" s="233" t="s">
        <v>496</v>
      </c>
      <c r="C2814" s="176" t="s">
        <v>123</v>
      </c>
      <c r="D2814" s="176" t="s">
        <v>134</v>
      </c>
      <c r="E2814" s="177">
        <v>0.33860000000000001</v>
      </c>
      <c r="F2814" s="107">
        <f>IF(C2814="MAT.",VLOOKUP(A2814,INSUMOS_AUX!A:F,6,0),0)</f>
        <v>1.43</v>
      </c>
      <c r="G2814" s="106">
        <f>IF(C2814="M.O.",VLOOKUP(A2814,INSUMOS_AUX!A:F,6,0),0)</f>
        <v>0</v>
      </c>
    </row>
    <row r="2815" spans="1:7" ht="21">
      <c r="A2815" s="177">
        <v>37373</v>
      </c>
      <c r="B2815" s="233" t="s">
        <v>497</v>
      </c>
      <c r="C2815" s="176" t="s">
        <v>123</v>
      </c>
      <c r="D2815" s="176" t="s">
        <v>134</v>
      </c>
      <c r="E2815" s="177">
        <v>0.33860000000000001</v>
      </c>
      <c r="F2815" s="107">
        <f>IF(C2815="MAT.",VLOOKUP(A2815,INSUMOS_AUX!A:F,6,0),0)</f>
        <v>0.08</v>
      </c>
      <c r="G2815" s="106">
        <f>IF(C2815="M.O.",VLOOKUP(A2815,INSUMOS_AUX!A:F,6,0),0)</f>
        <v>0</v>
      </c>
    </row>
    <row r="2816" spans="1:7">
      <c r="A2816" s="177">
        <v>38383</v>
      </c>
      <c r="B2816" s="233" t="s">
        <v>537</v>
      </c>
      <c r="C2816" s="176" t="s">
        <v>123</v>
      </c>
      <c r="D2816" s="176" t="s">
        <v>23</v>
      </c>
      <c r="E2816" s="177">
        <v>1.0699999999999999E-2</v>
      </c>
      <c r="F2816" s="107">
        <f>IF(C2816="MAT.",VLOOKUP(A2816,INSUMOS_AUX!A:F,6,0),0)</f>
        <v>2.17</v>
      </c>
      <c r="G2816" s="106">
        <f>IF(C2816="M.O.",VLOOKUP(A2816,INSUMOS_AUX!A:F,6,0),0)</f>
        <v>0</v>
      </c>
    </row>
    <row r="2817" spans="1:7" ht="21">
      <c r="A2817" s="177">
        <v>43461</v>
      </c>
      <c r="B2817" s="233" t="s">
        <v>155</v>
      </c>
      <c r="C2817" s="176" t="s">
        <v>123</v>
      </c>
      <c r="D2817" s="176" t="s">
        <v>134</v>
      </c>
      <c r="E2817" s="177">
        <v>0.33860000000000001</v>
      </c>
      <c r="F2817" s="107">
        <f>IF(C2817="MAT.",VLOOKUP(A2817,INSUMOS_AUX!A:F,6,0),0)</f>
        <v>0.31</v>
      </c>
      <c r="G2817" s="106">
        <f>IF(C2817="M.O.",VLOOKUP(A2817,INSUMOS_AUX!A:F,6,0),0)</f>
        <v>0</v>
      </c>
    </row>
    <row r="2818" spans="1:7" ht="21">
      <c r="A2818" s="177">
        <v>43485</v>
      </c>
      <c r="B2818" s="233" t="s">
        <v>156</v>
      </c>
      <c r="C2818" s="176" t="s">
        <v>123</v>
      </c>
      <c r="D2818" s="176" t="s">
        <v>134</v>
      </c>
      <c r="E2818" s="177">
        <v>0.33860000000000001</v>
      </c>
      <c r="F2818" s="107">
        <f>IF(C2818="MAT.",VLOOKUP(A2818,INSUMOS_AUX!A:F,6,0),0)</f>
        <v>1.1299999999999999</v>
      </c>
      <c r="G2818" s="106">
        <f>IF(C2818="M.O.",VLOOKUP(A2818,INSUMOS_AUX!A:F,6,0),0)</f>
        <v>0</v>
      </c>
    </row>
    <row r="2819" spans="1:7" ht="21">
      <c r="A2819" s="177">
        <v>7116</v>
      </c>
      <c r="B2819" s="233" t="s">
        <v>1438</v>
      </c>
      <c r="C2819" s="176" t="s">
        <v>123</v>
      </c>
      <c r="D2819" s="176" t="s">
        <v>23</v>
      </c>
      <c r="E2819" s="177">
        <v>1</v>
      </c>
      <c r="F2819" s="107">
        <f>IF(C2819="MAT.",VLOOKUP(A2819,INSUMOS_AUX!A:F,6,0),0)</f>
        <v>3.7</v>
      </c>
      <c r="G2819" s="106">
        <f>IF(C2819="M.O.",VLOOKUP(A2819,INSUMOS_AUX!A:F,6,0),0)</f>
        <v>0</v>
      </c>
    </row>
    <row r="2820" spans="1:7">
      <c r="A2820" s="182"/>
      <c r="B2820" s="230"/>
      <c r="C2820" s="183"/>
      <c r="D2820" s="183"/>
      <c r="E2820" s="183"/>
      <c r="F2820" s="183"/>
      <c r="G2820" s="183"/>
    </row>
    <row r="2821" spans="1:7" ht="31.5">
      <c r="A2821" s="179" t="s">
        <v>915</v>
      </c>
      <c r="B2821" s="232" t="s">
        <v>624</v>
      </c>
      <c r="C2821" s="180" t="s">
        <v>46</v>
      </c>
      <c r="D2821" s="180" t="s">
        <v>23</v>
      </c>
      <c r="E2821" s="181">
        <v>17</v>
      </c>
      <c r="F2821" s="181">
        <f t="shared" ref="F2821:G2821" si="186">SUMPRODUCT($E2822:$E2832,F2822:F2832)</f>
        <v>17.924358000000002</v>
      </c>
      <c r="G2821" s="181">
        <f t="shared" si="186"/>
        <v>6.9659546836199997</v>
      </c>
    </row>
    <row r="2822" spans="1:7" ht="31.5">
      <c r="A2822" s="177">
        <v>20078</v>
      </c>
      <c r="B2822" s="233" t="s">
        <v>340</v>
      </c>
      <c r="C2822" s="176" t="s">
        <v>123</v>
      </c>
      <c r="D2822" s="176" t="s">
        <v>23</v>
      </c>
      <c r="E2822" s="177">
        <v>7.4999999999999997E-2</v>
      </c>
      <c r="F2822" s="107">
        <f>IF(C2822="MAT.",VLOOKUP(A2822,INSUMOS_AUX!A:F,6,0),0)</f>
        <v>27.75</v>
      </c>
      <c r="G2822" s="106">
        <f>IF(C2822="M.O.",VLOOKUP(A2822,INSUMOS_AUX!A:F,6,0),0)</f>
        <v>0</v>
      </c>
    </row>
    <row r="2823" spans="1:7">
      <c r="A2823" s="177">
        <v>246</v>
      </c>
      <c r="B2823" s="233" t="s">
        <v>185</v>
      </c>
      <c r="C2823" s="176" t="s">
        <v>124</v>
      </c>
      <c r="D2823" s="176" t="s">
        <v>134</v>
      </c>
      <c r="E2823" s="177">
        <v>0.18720652199999999</v>
      </c>
      <c r="F2823" s="107">
        <f>IF(C2823="MAT.",VLOOKUP(A2823,INSUMOS_AUX!A:F,6,0),0)</f>
        <v>0</v>
      </c>
      <c r="G2823" s="106">
        <f>IF(C2823="M.O.",VLOOKUP(A2823,INSUMOS_AUX!A:F,6,0),0)</f>
        <v>14.73</v>
      </c>
    </row>
    <row r="2824" spans="1:7">
      <c r="A2824" s="177">
        <v>2696</v>
      </c>
      <c r="B2824" s="233" t="s">
        <v>154</v>
      </c>
      <c r="C2824" s="176" t="s">
        <v>124</v>
      </c>
      <c r="D2824" s="176" t="s">
        <v>134</v>
      </c>
      <c r="E2824" s="177">
        <v>0.18720652199999999</v>
      </c>
      <c r="F2824" s="107">
        <f>IF(C2824="MAT.",VLOOKUP(A2824,INSUMOS_AUX!A:F,6,0),0)</f>
        <v>0</v>
      </c>
      <c r="G2824" s="106">
        <f>IF(C2824="M.O.",VLOOKUP(A2824,INSUMOS_AUX!A:F,6,0),0)</f>
        <v>22.48</v>
      </c>
    </row>
    <row r="2825" spans="1:7" ht="21">
      <c r="A2825" s="177">
        <v>296</v>
      </c>
      <c r="B2825" s="233" t="s">
        <v>289</v>
      </c>
      <c r="C2825" s="176" t="s">
        <v>123</v>
      </c>
      <c r="D2825" s="176" t="s">
        <v>23</v>
      </c>
      <c r="E2825" s="177">
        <v>3</v>
      </c>
      <c r="F2825" s="107">
        <f>IF(C2825="MAT.",VLOOKUP(A2825,INSUMOS_AUX!A:F,6,0),0)</f>
        <v>1.92</v>
      </c>
      <c r="G2825" s="106">
        <f>IF(C2825="M.O.",VLOOKUP(A2825,INSUMOS_AUX!A:F,6,0),0)</f>
        <v>0</v>
      </c>
    </row>
    <row r="2826" spans="1:7" ht="21">
      <c r="A2826" s="177">
        <v>37370</v>
      </c>
      <c r="B2826" s="233" t="s">
        <v>494</v>
      </c>
      <c r="C2826" s="176" t="s">
        <v>123</v>
      </c>
      <c r="D2826" s="176" t="s">
        <v>134</v>
      </c>
      <c r="E2826" s="177">
        <v>0.36780000000000002</v>
      </c>
      <c r="F2826" s="107">
        <f>IF(C2826="MAT.",VLOOKUP(A2826,INSUMOS_AUX!A:F,6,0),0)</f>
        <v>3.32</v>
      </c>
      <c r="G2826" s="106">
        <f>IF(C2826="M.O.",VLOOKUP(A2826,INSUMOS_AUX!A:F,6,0),0)</f>
        <v>0</v>
      </c>
    </row>
    <row r="2827" spans="1:7" ht="21">
      <c r="A2827" s="177">
        <v>37371</v>
      </c>
      <c r="B2827" s="233" t="s">
        <v>495</v>
      </c>
      <c r="C2827" s="176" t="s">
        <v>123</v>
      </c>
      <c r="D2827" s="176" t="s">
        <v>134</v>
      </c>
      <c r="E2827" s="177">
        <v>0.36780000000000002</v>
      </c>
      <c r="F2827" s="107">
        <f>IF(C2827="MAT.",VLOOKUP(A2827,INSUMOS_AUX!A:F,6,0),0)</f>
        <v>0.59</v>
      </c>
      <c r="G2827" s="106">
        <f>IF(C2827="M.O.",VLOOKUP(A2827,INSUMOS_AUX!A:F,6,0),0)</f>
        <v>0</v>
      </c>
    </row>
    <row r="2828" spans="1:7" ht="21">
      <c r="A2828" s="177">
        <v>37372</v>
      </c>
      <c r="B2828" s="233" t="s">
        <v>496</v>
      </c>
      <c r="C2828" s="176" t="s">
        <v>123</v>
      </c>
      <c r="D2828" s="176" t="s">
        <v>134</v>
      </c>
      <c r="E2828" s="177">
        <v>0.36780000000000002</v>
      </c>
      <c r="F2828" s="107">
        <f>IF(C2828="MAT.",VLOOKUP(A2828,INSUMOS_AUX!A:F,6,0),0)</f>
        <v>1.43</v>
      </c>
      <c r="G2828" s="106">
        <f>IF(C2828="M.O.",VLOOKUP(A2828,INSUMOS_AUX!A:F,6,0),0)</f>
        <v>0</v>
      </c>
    </row>
    <row r="2829" spans="1:7" ht="21">
      <c r="A2829" s="177">
        <v>37373</v>
      </c>
      <c r="B2829" s="233" t="s">
        <v>497</v>
      </c>
      <c r="C2829" s="176" t="s">
        <v>123</v>
      </c>
      <c r="D2829" s="176" t="s">
        <v>134</v>
      </c>
      <c r="E2829" s="177">
        <v>0.36780000000000002</v>
      </c>
      <c r="F2829" s="107">
        <f>IF(C2829="MAT.",VLOOKUP(A2829,INSUMOS_AUX!A:F,6,0),0)</f>
        <v>0.08</v>
      </c>
      <c r="G2829" s="106">
        <f>IF(C2829="M.O.",VLOOKUP(A2829,INSUMOS_AUX!A:F,6,0),0)</f>
        <v>0</v>
      </c>
    </row>
    <row r="2830" spans="1:7" ht="21">
      <c r="A2830" s="177">
        <v>43461</v>
      </c>
      <c r="B2830" s="233" t="s">
        <v>155</v>
      </c>
      <c r="C2830" s="176" t="s">
        <v>123</v>
      </c>
      <c r="D2830" s="176" t="s">
        <v>134</v>
      </c>
      <c r="E2830" s="177">
        <v>0.36780000000000002</v>
      </c>
      <c r="F2830" s="107">
        <f>IF(C2830="MAT.",VLOOKUP(A2830,INSUMOS_AUX!A:F,6,0),0)</f>
        <v>0.31</v>
      </c>
      <c r="G2830" s="106">
        <f>IF(C2830="M.O.",VLOOKUP(A2830,INSUMOS_AUX!A:F,6,0),0)</f>
        <v>0</v>
      </c>
    </row>
    <row r="2831" spans="1:7" ht="21">
      <c r="A2831" s="177">
        <v>43485</v>
      </c>
      <c r="B2831" s="233" t="s">
        <v>156</v>
      </c>
      <c r="C2831" s="176" t="s">
        <v>123</v>
      </c>
      <c r="D2831" s="176" t="s">
        <v>134</v>
      </c>
      <c r="E2831" s="177">
        <v>0.36780000000000002</v>
      </c>
      <c r="F2831" s="107">
        <f>IF(C2831="MAT.",VLOOKUP(A2831,INSUMOS_AUX!A:F,6,0),0)</f>
        <v>1.1299999999999999</v>
      </c>
      <c r="G2831" s="106">
        <f>IF(C2831="M.O.",VLOOKUP(A2831,INSUMOS_AUX!A:F,6,0),0)</f>
        <v>0</v>
      </c>
    </row>
    <row r="2832" spans="1:7" ht="21">
      <c r="A2832" s="177">
        <v>7097</v>
      </c>
      <c r="B2832" s="233" t="s">
        <v>1439</v>
      </c>
      <c r="C2832" s="176" t="s">
        <v>123</v>
      </c>
      <c r="D2832" s="176" t="s">
        <v>23</v>
      </c>
      <c r="E2832" s="177">
        <v>1</v>
      </c>
      <c r="F2832" s="107">
        <f>IF(C2832="MAT.",VLOOKUP(A2832,INSUMOS_AUX!A:F,6,0),0)</f>
        <v>7.56</v>
      </c>
      <c r="G2832" s="106">
        <f>IF(C2832="M.O.",VLOOKUP(A2832,INSUMOS_AUX!A:F,6,0),0)</f>
        <v>0</v>
      </c>
    </row>
    <row r="2833" spans="1:7">
      <c r="A2833" s="182"/>
      <c r="B2833" s="230"/>
      <c r="C2833" s="183"/>
      <c r="D2833" s="183"/>
      <c r="E2833" s="183"/>
      <c r="F2833" s="183"/>
      <c r="G2833" s="183"/>
    </row>
    <row r="2834" spans="1:7" ht="31.5">
      <c r="A2834" s="179" t="s">
        <v>916</v>
      </c>
      <c r="B2834" s="232" t="s">
        <v>625</v>
      </c>
      <c r="C2834" s="180" t="s">
        <v>46</v>
      </c>
      <c r="D2834" s="180" t="s">
        <v>23</v>
      </c>
      <c r="E2834" s="181">
        <v>10</v>
      </c>
      <c r="F2834" s="181">
        <f t="shared" ref="F2834:G2834" si="187">SUMPRODUCT($E2835:$E2845,F2835:F2845)</f>
        <v>34.610170999999994</v>
      </c>
      <c r="G2834" s="181">
        <f t="shared" si="187"/>
        <v>9.7273363934399999</v>
      </c>
    </row>
    <row r="2835" spans="1:7" ht="31.5">
      <c r="A2835" s="177">
        <v>20078</v>
      </c>
      <c r="B2835" s="233" t="s">
        <v>340</v>
      </c>
      <c r="C2835" s="176" t="s">
        <v>123</v>
      </c>
      <c r="D2835" s="176" t="s">
        <v>23</v>
      </c>
      <c r="E2835" s="177">
        <v>0.17249999999999999</v>
      </c>
      <c r="F2835" s="107">
        <f>IF(C2835="MAT.",VLOOKUP(A2835,INSUMOS_AUX!A:F,6,0),0)</f>
        <v>27.75</v>
      </c>
      <c r="G2835" s="106">
        <f>IF(C2835="M.O.",VLOOKUP(A2835,INSUMOS_AUX!A:F,6,0),0)</f>
        <v>0</v>
      </c>
    </row>
    <row r="2836" spans="1:7">
      <c r="A2836" s="177">
        <v>246</v>
      </c>
      <c r="B2836" s="233" t="s">
        <v>185</v>
      </c>
      <c r="C2836" s="176" t="s">
        <v>124</v>
      </c>
      <c r="D2836" s="176" t="s">
        <v>134</v>
      </c>
      <c r="E2836" s="177">
        <v>0.26141726399999998</v>
      </c>
      <c r="F2836" s="107">
        <f>IF(C2836="MAT.",VLOOKUP(A2836,INSUMOS_AUX!A:F,6,0),0)</f>
        <v>0</v>
      </c>
      <c r="G2836" s="106">
        <f>IF(C2836="M.O.",VLOOKUP(A2836,INSUMOS_AUX!A:F,6,0),0)</f>
        <v>14.73</v>
      </c>
    </row>
    <row r="2837" spans="1:7">
      <c r="A2837" s="177">
        <v>2696</v>
      </c>
      <c r="B2837" s="233" t="s">
        <v>154</v>
      </c>
      <c r="C2837" s="176" t="s">
        <v>124</v>
      </c>
      <c r="D2837" s="176" t="s">
        <v>134</v>
      </c>
      <c r="E2837" s="177">
        <v>0.26141726399999998</v>
      </c>
      <c r="F2837" s="107">
        <f>IF(C2837="MAT.",VLOOKUP(A2837,INSUMOS_AUX!A:F,6,0),0)</f>
        <v>0</v>
      </c>
      <c r="G2837" s="106">
        <f>IF(C2837="M.O.",VLOOKUP(A2837,INSUMOS_AUX!A:F,6,0),0)</f>
        <v>22.48</v>
      </c>
    </row>
    <row r="2838" spans="1:7" ht="21">
      <c r="A2838" s="177">
        <v>301</v>
      </c>
      <c r="B2838" s="233" t="s">
        <v>288</v>
      </c>
      <c r="C2838" s="176" t="s">
        <v>123</v>
      </c>
      <c r="D2838" s="176" t="s">
        <v>23</v>
      </c>
      <c r="E2838" s="177">
        <v>3</v>
      </c>
      <c r="F2838" s="107">
        <f>IF(C2838="MAT.",VLOOKUP(A2838,INSUMOS_AUX!A:F,6,0),0)</f>
        <v>3.4</v>
      </c>
      <c r="G2838" s="106">
        <f>IF(C2838="M.O.",VLOOKUP(A2838,INSUMOS_AUX!A:F,6,0),0)</f>
        <v>0</v>
      </c>
    </row>
    <row r="2839" spans="1:7" ht="21">
      <c r="A2839" s="177">
        <v>37370</v>
      </c>
      <c r="B2839" s="233" t="s">
        <v>494</v>
      </c>
      <c r="C2839" s="176" t="s">
        <v>123</v>
      </c>
      <c r="D2839" s="176" t="s">
        <v>134</v>
      </c>
      <c r="E2839" s="177">
        <v>0.51359999999999995</v>
      </c>
      <c r="F2839" s="107">
        <f>IF(C2839="MAT.",VLOOKUP(A2839,INSUMOS_AUX!A:F,6,0),0)</f>
        <v>3.32</v>
      </c>
      <c r="G2839" s="106">
        <f>IF(C2839="M.O.",VLOOKUP(A2839,INSUMOS_AUX!A:F,6,0),0)</f>
        <v>0</v>
      </c>
    </row>
    <row r="2840" spans="1:7" ht="21">
      <c r="A2840" s="177">
        <v>37371</v>
      </c>
      <c r="B2840" s="233" t="s">
        <v>495</v>
      </c>
      <c r="C2840" s="176" t="s">
        <v>123</v>
      </c>
      <c r="D2840" s="176" t="s">
        <v>134</v>
      </c>
      <c r="E2840" s="177">
        <v>0.51359999999999995</v>
      </c>
      <c r="F2840" s="107">
        <f>IF(C2840="MAT.",VLOOKUP(A2840,INSUMOS_AUX!A:F,6,0),0)</f>
        <v>0.59</v>
      </c>
      <c r="G2840" s="106">
        <f>IF(C2840="M.O.",VLOOKUP(A2840,INSUMOS_AUX!A:F,6,0),0)</f>
        <v>0</v>
      </c>
    </row>
    <row r="2841" spans="1:7" ht="21">
      <c r="A2841" s="177">
        <v>37372</v>
      </c>
      <c r="B2841" s="233" t="s">
        <v>496</v>
      </c>
      <c r="C2841" s="176" t="s">
        <v>123</v>
      </c>
      <c r="D2841" s="176" t="s">
        <v>134</v>
      </c>
      <c r="E2841" s="177">
        <v>0.51359999999999995</v>
      </c>
      <c r="F2841" s="107">
        <f>IF(C2841="MAT.",VLOOKUP(A2841,INSUMOS_AUX!A:F,6,0),0)</f>
        <v>1.43</v>
      </c>
      <c r="G2841" s="106">
        <f>IF(C2841="M.O.",VLOOKUP(A2841,INSUMOS_AUX!A:F,6,0),0)</f>
        <v>0</v>
      </c>
    </row>
    <row r="2842" spans="1:7" ht="21">
      <c r="A2842" s="177">
        <v>37373</v>
      </c>
      <c r="B2842" s="233" t="s">
        <v>497</v>
      </c>
      <c r="C2842" s="176" t="s">
        <v>123</v>
      </c>
      <c r="D2842" s="176" t="s">
        <v>134</v>
      </c>
      <c r="E2842" s="177">
        <v>0.51359999999999995</v>
      </c>
      <c r="F2842" s="107">
        <f>IF(C2842="MAT.",VLOOKUP(A2842,INSUMOS_AUX!A:F,6,0),0)</f>
        <v>0.08</v>
      </c>
      <c r="G2842" s="106">
        <f>IF(C2842="M.O.",VLOOKUP(A2842,INSUMOS_AUX!A:F,6,0),0)</f>
        <v>0</v>
      </c>
    </row>
    <row r="2843" spans="1:7" ht="21">
      <c r="A2843" s="177">
        <v>43461</v>
      </c>
      <c r="B2843" s="233" t="s">
        <v>155</v>
      </c>
      <c r="C2843" s="176" t="s">
        <v>123</v>
      </c>
      <c r="D2843" s="176" t="s">
        <v>134</v>
      </c>
      <c r="E2843" s="177">
        <v>0.51359999999999995</v>
      </c>
      <c r="F2843" s="107">
        <f>IF(C2843="MAT.",VLOOKUP(A2843,INSUMOS_AUX!A:F,6,0),0)</f>
        <v>0.31</v>
      </c>
      <c r="G2843" s="106">
        <f>IF(C2843="M.O.",VLOOKUP(A2843,INSUMOS_AUX!A:F,6,0),0)</f>
        <v>0</v>
      </c>
    </row>
    <row r="2844" spans="1:7" ht="21">
      <c r="A2844" s="177">
        <v>43485</v>
      </c>
      <c r="B2844" s="233" t="s">
        <v>156</v>
      </c>
      <c r="C2844" s="176" t="s">
        <v>123</v>
      </c>
      <c r="D2844" s="176" t="s">
        <v>134</v>
      </c>
      <c r="E2844" s="177">
        <v>0.51359999999999995</v>
      </c>
      <c r="F2844" s="107">
        <f>IF(C2844="MAT.",VLOOKUP(A2844,INSUMOS_AUX!A:F,6,0),0)</f>
        <v>1.1299999999999999</v>
      </c>
      <c r="G2844" s="106">
        <f>IF(C2844="M.O.",VLOOKUP(A2844,INSUMOS_AUX!A:F,6,0),0)</f>
        <v>0</v>
      </c>
    </row>
    <row r="2845" spans="1:7" ht="21">
      <c r="A2845" s="177">
        <v>7091</v>
      </c>
      <c r="B2845" s="233" t="s">
        <v>1440</v>
      </c>
      <c r="C2845" s="176" t="s">
        <v>123</v>
      </c>
      <c r="D2845" s="176" t="s">
        <v>23</v>
      </c>
      <c r="E2845" s="177">
        <v>1</v>
      </c>
      <c r="F2845" s="107">
        <f>IF(C2845="MAT.",VLOOKUP(A2845,INSUMOS_AUX!A:F,6,0),0)</f>
        <v>16.100000000000001</v>
      </c>
      <c r="G2845" s="106">
        <f>IF(C2845="M.O.",VLOOKUP(A2845,INSUMOS_AUX!A:F,6,0),0)</f>
        <v>0</v>
      </c>
    </row>
    <row r="2846" spans="1:7">
      <c r="A2846" s="182"/>
      <c r="B2846" s="230"/>
      <c r="C2846" s="183"/>
      <c r="D2846" s="183"/>
      <c r="E2846" s="183"/>
      <c r="F2846" s="183"/>
      <c r="G2846" s="183"/>
    </row>
    <row r="2847" spans="1:7" ht="31.5">
      <c r="A2847" s="179" t="s">
        <v>917</v>
      </c>
      <c r="B2847" s="232" t="s">
        <v>626</v>
      </c>
      <c r="C2847" s="180" t="s">
        <v>46</v>
      </c>
      <c r="D2847" s="180" t="s">
        <v>23</v>
      </c>
      <c r="E2847" s="181">
        <v>10</v>
      </c>
      <c r="F2847" s="181">
        <f t="shared" ref="F2847:G2847" si="188">SUMPRODUCT($E2848:$E2858,F2848:F2858)</f>
        <v>18.388254</v>
      </c>
      <c r="G2847" s="181">
        <f t="shared" si="188"/>
        <v>1.7310719360600002</v>
      </c>
    </row>
    <row r="2848" spans="1:7" ht="31.5">
      <c r="A2848" s="177">
        <v>20078</v>
      </c>
      <c r="B2848" s="233" t="s">
        <v>340</v>
      </c>
      <c r="C2848" s="176" t="s">
        <v>123</v>
      </c>
      <c r="D2848" s="176" t="s">
        <v>23</v>
      </c>
      <c r="E2848" s="177">
        <v>7.4999999999999997E-2</v>
      </c>
      <c r="F2848" s="107">
        <f>IF(C2848="MAT.",VLOOKUP(A2848,INSUMOS_AUX!A:F,6,0),0)</f>
        <v>27.75</v>
      </c>
      <c r="G2848" s="106">
        <f>IF(C2848="M.O.",VLOOKUP(A2848,INSUMOS_AUX!A:F,6,0),0)</f>
        <v>0</v>
      </c>
    </row>
    <row r="2849" spans="1:7">
      <c r="A2849" s="177">
        <v>246</v>
      </c>
      <c r="B2849" s="233" t="s">
        <v>185</v>
      </c>
      <c r="C2849" s="176" t="s">
        <v>124</v>
      </c>
      <c r="D2849" s="176" t="s">
        <v>134</v>
      </c>
      <c r="E2849" s="177">
        <v>4.6521686E-2</v>
      </c>
      <c r="F2849" s="107">
        <f>IF(C2849="MAT.",VLOOKUP(A2849,INSUMOS_AUX!A:F,6,0),0)</f>
        <v>0</v>
      </c>
      <c r="G2849" s="106">
        <f>IF(C2849="M.O.",VLOOKUP(A2849,INSUMOS_AUX!A:F,6,0),0)</f>
        <v>14.73</v>
      </c>
    </row>
    <row r="2850" spans="1:7">
      <c r="A2850" s="177">
        <v>2696</v>
      </c>
      <c r="B2850" s="233" t="s">
        <v>154</v>
      </c>
      <c r="C2850" s="176" t="s">
        <v>124</v>
      </c>
      <c r="D2850" s="176" t="s">
        <v>134</v>
      </c>
      <c r="E2850" s="177">
        <v>4.6521686E-2</v>
      </c>
      <c r="F2850" s="107">
        <f>IF(C2850="MAT.",VLOOKUP(A2850,INSUMOS_AUX!A:F,6,0),0)</f>
        <v>0</v>
      </c>
      <c r="G2850" s="106">
        <f>IF(C2850="M.O.",VLOOKUP(A2850,INSUMOS_AUX!A:F,6,0),0)</f>
        <v>22.48</v>
      </c>
    </row>
    <row r="2851" spans="1:7" ht="21">
      <c r="A2851" s="177">
        <v>296</v>
      </c>
      <c r="B2851" s="233" t="s">
        <v>289</v>
      </c>
      <c r="C2851" s="176" t="s">
        <v>123</v>
      </c>
      <c r="D2851" s="176" t="s">
        <v>23</v>
      </c>
      <c r="E2851" s="177">
        <v>3</v>
      </c>
      <c r="F2851" s="107">
        <f>IF(C2851="MAT.",VLOOKUP(A2851,INSUMOS_AUX!A:F,6,0),0)</f>
        <v>1.92</v>
      </c>
      <c r="G2851" s="106">
        <f>IF(C2851="M.O.",VLOOKUP(A2851,INSUMOS_AUX!A:F,6,0),0)</f>
        <v>0</v>
      </c>
    </row>
    <row r="2852" spans="1:7" ht="21">
      <c r="A2852" s="177">
        <v>3662</v>
      </c>
      <c r="B2852" s="233" t="s">
        <v>1441</v>
      </c>
      <c r="C2852" s="176" t="s">
        <v>123</v>
      </c>
      <c r="D2852" s="176" t="s">
        <v>23</v>
      </c>
      <c r="E2852" s="177">
        <v>1</v>
      </c>
      <c r="F2852" s="107">
        <f>IF(C2852="MAT.",VLOOKUP(A2852,INSUMOS_AUX!A:F,6,0),0)</f>
        <v>9.92</v>
      </c>
      <c r="G2852" s="106">
        <f>IF(C2852="M.O.",VLOOKUP(A2852,INSUMOS_AUX!A:F,6,0),0)</f>
        <v>0</v>
      </c>
    </row>
    <row r="2853" spans="1:7" ht="21">
      <c r="A2853" s="177">
        <v>37370</v>
      </c>
      <c r="B2853" s="233" t="s">
        <v>494</v>
      </c>
      <c r="C2853" s="176" t="s">
        <v>123</v>
      </c>
      <c r="D2853" s="176" t="s">
        <v>134</v>
      </c>
      <c r="E2853" s="177">
        <v>9.1399999999999995E-2</v>
      </c>
      <c r="F2853" s="107">
        <f>IF(C2853="MAT.",VLOOKUP(A2853,INSUMOS_AUX!A:F,6,0),0)</f>
        <v>3.32</v>
      </c>
      <c r="G2853" s="106">
        <f>IF(C2853="M.O.",VLOOKUP(A2853,INSUMOS_AUX!A:F,6,0),0)</f>
        <v>0</v>
      </c>
    </row>
    <row r="2854" spans="1:7" ht="21">
      <c r="A2854" s="177">
        <v>37371</v>
      </c>
      <c r="B2854" s="233" t="s">
        <v>495</v>
      </c>
      <c r="C2854" s="176" t="s">
        <v>123</v>
      </c>
      <c r="D2854" s="176" t="s">
        <v>134</v>
      </c>
      <c r="E2854" s="177">
        <v>9.1399999999999995E-2</v>
      </c>
      <c r="F2854" s="107">
        <f>IF(C2854="MAT.",VLOOKUP(A2854,INSUMOS_AUX!A:F,6,0),0)</f>
        <v>0.59</v>
      </c>
      <c r="G2854" s="106">
        <f>IF(C2854="M.O.",VLOOKUP(A2854,INSUMOS_AUX!A:F,6,0),0)</f>
        <v>0</v>
      </c>
    </row>
    <row r="2855" spans="1:7" ht="21">
      <c r="A2855" s="177">
        <v>37372</v>
      </c>
      <c r="B2855" s="233" t="s">
        <v>496</v>
      </c>
      <c r="C2855" s="176" t="s">
        <v>123</v>
      </c>
      <c r="D2855" s="176" t="s">
        <v>134</v>
      </c>
      <c r="E2855" s="177">
        <v>9.1399999999999995E-2</v>
      </c>
      <c r="F2855" s="107">
        <f>IF(C2855="MAT.",VLOOKUP(A2855,INSUMOS_AUX!A:F,6,0),0)</f>
        <v>1.43</v>
      </c>
      <c r="G2855" s="106">
        <f>IF(C2855="M.O.",VLOOKUP(A2855,INSUMOS_AUX!A:F,6,0),0)</f>
        <v>0</v>
      </c>
    </row>
    <row r="2856" spans="1:7" ht="21">
      <c r="A2856" s="177">
        <v>37373</v>
      </c>
      <c r="B2856" s="233" t="s">
        <v>497</v>
      </c>
      <c r="C2856" s="176" t="s">
        <v>123</v>
      </c>
      <c r="D2856" s="176" t="s">
        <v>134</v>
      </c>
      <c r="E2856" s="177">
        <v>9.1399999999999995E-2</v>
      </c>
      <c r="F2856" s="107">
        <f>IF(C2856="MAT.",VLOOKUP(A2856,INSUMOS_AUX!A:F,6,0),0)</f>
        <v>0.08</v>
      </c>
      <c r="G2856" s="106">
        <f>IF(C2856="M.O.",VLOOKUP(A2856,INSUMOS_AUX!A:F,6,0),0)</f>
        <v>0</v>
      </c>
    </row>
    <row r="2857" spans="1:7" ht="21">
      <c r="A2857" s="177">
        <v>43461</v>
      </c>
      <c r="B2857" s="233" t="s">
        <v>155</v>
      </c>
      <c r="C2857" s="176" t="s">
        <v>123</v>
      </c>
      <c r="D2857" s="176" t="s">
        <v>134</v>
      </c>
      <c r="E2857" s="177">
        <v>9.1399999999999995E-2</v>
      </c>
      <c r="F2857" s="107">
        <f>IF(C2857="MAT.",VLOOKUP(A2857,INSUMOS_AUX!A:F,6,0),0)</f>
        <v>0.31</v>
      </c>
      <c r="G2857" s="106">
        <f>IF(C2857="M.O.",VLOOKUP(A2857,INSUMOS_AUX!A:F,6,0),0)</f>
        <v>0</v>
      </c>
    </row>
    <row r="2858" spans="1:7" ht="21">
      <c r="A2858" s="177">
        <v>43485</v>
      </c>
      <c r="B2858" s="233" t="s">
        <v>156</v>
      </c>
      <c r="C2858" s="176" t="s">
        <v>123</v>
      </c>
      <c r="D2858" s="176" t="s">
        <v>134</v>
      </c>
      <c r="E2858" s="177">
        <v>9.1399999999999995E-2</v>
      </c>
      <c r="F2858" s="107">
        <f>IF(C2858="MAT.",VLOOKUP(A2858,INSUMOS_AUX!A:F,6,0),0)</f>
        <v>1.1299999999999999</v>
      </c>
      <c r="G2858" s="106">
        <f>IF(C2858="M.O.",VLOOKUP(A2858,INSUMOS_AUX!A:F,6,0),0)</f>
        <v>0</v>
      </c>
    </row>
    <row r="2859" spans="1:7">
      <c r="A2859" s="182"/>
      <c r="B2859" s="230"/>
      <c r="C2859" s="183"/>
      <c r="D2859" s="183"/>
      <c r="E2859" s="183"/>
      <c r="F2859" s="183"/>
      <c r="G2859" s="183"/>
    </row>
    <row r="2860" spans="1:7" ht="21">
      <c r="A2860" s="179" t="s">
        <v>918</v>
      </c>
      <c r="B2860" s="232" t="s">
        <v>596</v>
      </c>
      <c r="C2860" s="180" t="s">
        <v>46</v>
      </c>
      <c r="D2860" s="180" t="s">
        <v>65</v>
      </c>
      <c r="E2860" s="181">
        <v>15.76</v>
      </c>
      <c r="F2860" s="181">
        <f t="shared" ref="F2860:G2860" si="189">SUMPRODUCT($E2861:$E2870,F2861:F2870)</f>
        <v>8.0682279999999995</v>
      </c>
      <c r="G2860" s="181">
        <f t="shared" si="189"/>
        <v>9.6667299361599994</v>
      </c>
    </row>
    <row r="2861" spans="1:7">
      <c r="A2861" s="177">
        <v>246</v>
      </c>
      <c r="B2861" s="233" t="s">
        <v>185</v>
      </c>
      <c r="C2861" s="176" t="s">
        <v>124</v>
      </c>
      <c r="D2861" s="176" t="s">
        <v>134</v>
      </c>
      <c r="E2861" s="177">
        <v>0.25978849599999998</v>
      </c>
      <c r="F2861" s="107">
        <f>IF(C2861="MAT.",VLOOKUP(A2861,INSUMOS_AUX!A:F,6,0),0)</f>
        <v>0</v>
      </c>
      <c r="G2861" s="106">
        <f>IF(C2861="M.O.",VLOOKUP(A2861,INSUMOS_AUX!A:F,6,0),0)</f>
        <v>14.73</v>
      </c>
    </row>
    <row r="2862" spans="1:7">
      <c r="A2862" s="177">
        <v>2696</v>
      </c>
      <c r="B2862" s="233" t="s">
        <v>154</v>
      </c>
      <c r="C2862" s="176" t="s">
        <v>124</v>
      </c>
      <c r="D2862" s="176" t="s">
        <v>134</v>
      </c>
      <c r="E2862" s="177">
        <v>0.25978849599999998</v>
      </c>
      <c r="F2862" s="107">
        <f>IF(C2862="MAT.",VLOOKUP(A2862,INSUMOS_AUX!A:F,6,0),0)</f>
        <v>0</v>
      </c>
      <c r="G2862" s="106">
        <f>IF(C2862="M.O.",VLOOKUP(A2862,INSUMOS_AUX!A:F,6,0),0)</f>
        <v>22.48</v>
      </c>
    </row>
    <row r="2863" spans="1:7" ht="21">
      <c r="A2863" s="177">
        <v>37370</v>
      </c>
      <c r="B2863" s="233" t="s">
        <v>494</v>
      </c>
      <c r="C2863" s="176" t="s">
        <v>123</v>
      </c>
      <c r="D2863" s="176" t="s">
        <v>134</v>
      </c>
      <c r="E2863" s="177">
        <v>0.51039999999999996</v>
      </c>
      <c r="F2863" s="107">
        <f>IF(C2863="MAT.",VLOOKUP(A2863,INSUMOS_AUX!A:F,6,0),0)</f>
        <v>3.32</v>
      </c>
      <c r="G2863" s="106">
        <f>IF(C2863="M.O.",VLOOKUP(A2863,INSUMOS_AUX!A:F,6,0),0)</f>
        <v>0</v>
      </c>
    </row>
    <row r="2864" spans="1:7" ht="21">
      <c r="A2864" s="177">
        <v>37371</v>
      </c>
      <c r="B2864" s="233" t="s">
        <v>495</v>
      </c>
      <c r="C2864" s="176" t="s">
        <v>123</v>
      </c>
      <c r="D2864" s="176" t="s">
        <v>134</v>
      </c>
      <c r="E2864" s="177">
        <v>0.51039999999999996</v>
      </c>
      <c r="F2864" s="107">
        <f>IF(C2864="MAT.",VLOOKUP(A2864,INSUMOS_AUX!A:F,6,0),0)</f>
        <v>0.59</v>
      </c>
      <c r="G2864" s="106">
        <f>IF(C2864="M.O.",VLOOKUP(A2864,INSUMOS_AUX!A:F,6,0),0)</f>
        <v>0</v>
      </c>
    </row>
    <row r="2865" spans="1:7" ht="21">
      <c r="A2865" s="177">
        <v>37372</v>
      </c>
      <c r="B2865" s="233" t="s">
        <v>496</v>
      </c>
      <c r="C2865" s="176" t="s">
        <v>123</v>
      </c>
      <c r="D2865" s="176" t="s">
        <v>134</v>
      </c>
      <c r="E2865" s="177">
        <v>0.51039999999999996</v>
      </c>
      <c r="F2865" s="107">
        <f>IF(C2865="MAT.",VLOOKUP(A2865,INSUMOS_AUX!A:F,6,0),0)</f>
        <v>1.43</v>
      </c>
      <c r="G2865" s="106">
        <f>IF(C2865="M.O.",VLOOKUP(A2865,INSUMOS_AUX!A:F,6,0),0)</f>
        <v>0</v>
      </c>
    </row>
    <row r="2866" spans="1:7" ht="21">
      <c r="A2866" s="177">
        <v>37373</v>
      </c>
      <c r="B2866" s="233" t="s">
        <v>497</v>
      </c>
      <c r="C2866" s="176" t="s">
        <v>123</v>
      </c>
      <c r="D2866" s="176" t="s">
        <v>134</v>
      </c>
      <c r="E2866" s="177">
        <v>0.51039999999999996</v>
      </c>
      <c r="F2866" s="107">
        <f>IF(C2866="MAT.",VLOOKUP(A2866,INSUMOS_AUX!A:F,6,0),0)</f>
        <v>0.08</v>
      </c>
      <c r="G2866" s="106">
        <f>IF(C2866="M.O.",VLOOKUP(A2866,INSUMOS_AUX!A:F,6,0),0)</f>
        <v>0</v>
      </c>
    </row>
    <row r="2867" spans="1:7">
      <c r="A2867" s="177">
        <v>38383</v>
      </c>
      <c r="B2867" s="233" t="s">
        <v>537</v>
      </c>
      <c r="C2867" s="176" t="s">
        <v>123</v>
      </c>
      <c r="D2867" s="176" t="s">
        <v>23</v>
      </c>
      <c r="E2867" s="177">
        <v>1.4200000000000001E-2</v>
      </c>
      <c r="F2867" s="107">
        <f>IF(C2867="MAT.",VLOOKUP(A2867,INSUMOS_AUX!A:F,6,0),0)</f>
        <v>2.17</v>
      </c>
      <c r="G2867" s="106">
        <f>IF(C2867="M.O.",VLOOKUP(A2867,INSUMOS_AUX!A:F,6,0),0)</f>
        <v>0</v>
      </c>
    </row>
    <row r="2868" spans="1:7" ht="21">
      <c r="A2868" s="177">
        <v>43461</v>
      </c>
      <c r="B2868" s="233" t="s">
        <v>155</v>
      </c>
      <c r="C2868" s="176" t="s">
        <v>123</v>
      </c>
      <c r="D2868" s="176" t="s">
        <v>134</v>
      </c>
      <c r="E2868" s="177">
        <v>0.51039999999999996</v>
      </c>
      <c r="F2868" s="107">
        <f>IF(C2868="MAT.",VLOOKUP(A2868,INSUMOS_AUX!A:F,6,0),0)</f>
        <v>0.31</v>
      </c>
      <c r="G2868" s="106">
        <f>IF(C2868="M.O.",VLOOKUP(A2868,INSUMOS_AUX!A:F,6,0),0)</f>
        <v>0</v>
      </c>
    </row>
    <row r="2869" spans="1:7" ht="21">
      <c r="A2869" s="177">
        <v>43485</v>
      </c>
      <c r="B2869" s="233" t="s">
        <v>156</v>
      </c>
      <c r="C2869" s="176" t="s">
        <v>123</v>
      </c>
      <c r="D2869" s="176" t="s">
        <v>134</v>
      </c>
      <c r="E2869" s="177">
        <v>0.51039999999999996</v>
      </c>
      <c r="F2869" s="107">
        <f>IF(C2869="MAT.",VLOOKUP(A2869,INSUMOS_AUX!A:F,6,0),0)</f>
        <v>1.1299999999999999</v>
      </c>
      <c r="G2869" s="106">
        <f>IF(C2869="M.O.",VLOOKUP(A2869,INSUMOS_AUX!A:F,6,0),0)</f>
        <v>0</v>
      </c>
    </row>
    <row r="2870" spans="1:7">
      <c r="A2870" s="177">
        <v>9868</v>
      </c>
      <c r="B2870" s="233" t="s">
        <v>1375</v>
      </c>
      <c r="C2870" s="176" t="s">
        <v>123</v>
      </c>
      <c r="D2870" s="176" t="s">
        <v>65</v>
      </c>
      <c r="E2870" s="177">
        <v>1.0548999999999999</v>
      </c>
      <c r="F2870" s="107">
        <f>IF(C2870="MAT.",VLOOKUP(A2870,INSUMOS_AUX!A:F,6,0),0)</f>
        <v>4.3</v>
      </c>
      <c r="G2870" s="106">
        <f>IF(C2870="M.O.",VLOOKUP(A2870,INSUMOS_AUX!A:F,6,0),0)</f>
        <v>0</v>
      </c>
    </row>
    <row r="2871" spans="1:7">
      <c r="A2871" s="182"/>
      <c r="B2871" s="230"/>
      <c r="C2871" s="183"/>
      <c r="D2871" s="183"/>
      <c r="E2871" s="183"/>
      <c r="F2871" s="183"/>
      <c r="G2871" s="183"/>
    </row>
    <row r="2872" spans="1:7" ht="31.5">
      <c r="A2872" s="179" t="s">
        <v>919</v>
      </c>
      <c r="B2872" s="232" t="s">
        <v>627</v>
      </c>
      <c r="C2872" s="180" t="s">
        <v>46</v>
      </c>
      <c r="D2872" s="180" t="s">
        <v>23</v>
      </c>
      <c r="E2872" s="181">
        <v>10</v>
      </c>
      <c r="F2872" s="181">
        <f t="shared" ref="F2872:G2872" si="190">SUMPRODUCT($E2873:$E2884,F2873:F2884)</f>
        <v>3.3675930000000003</v>
      </c>
      <c r="G2872" s="181">
        <f t="shared" si="190"/>
        <v>4.1894213594799998</v>
      </c>
    </row>
    <row r="2873" spans="1:7">
      <c r="A2873" s="177">
        <v>122</v>
      </c>
      <c r="B2873" s="233" t="s">
        <v>286</v>
      </c>
      <c r="C2873" s="176" t="s">
        <v>123</v>
      </c>
      <c r="D2873" s="176" t="s">
        <v>23</v>
      </c>
      <c r="E2873" s="177">
        <v>7.1000000000000004E-3</v>
      </c>
      <c r="F2873" s="107">
        <f>IF(C2873="MAT.",VLOOKUP(A2873,INSUMOS_AUX!A:F,6,0),0)</f>
        <v>67.239999999999995</v>
      </c>
      <c r="G2873" s="106">
        <f>IF(C2873="M.O.",VLOOKUP(A2873,INSUMOS_AUX!A:F,6,0),0)</f>
        <v>0</v>
      </c>
    </row>
    <row r="2874" spans="1:7" ht="21">
      <c r="A2874" s="177">
        <v>20083</v>
      </c>
      <c r="B2874" s="233" t="s">
        <v>354</v>
      </c>
      <c r="C2874" s="176" t="s">
        <v>123</v>
      </c>
      <c r="D2874" s="176" t="s">
        <v>23</v>
      </c>
      <c r="E2874" s="177">
        <v>8.0000000000000002E-3</v>
      </c>
      <c r="F2874" s="107">
        <f>IF(C2874="MAT.",VLOOKUP(A2874,INSUMOS_AUX!A:F,6,0),0)</f>
        <v>76.19</v>
      </c>
      <c r="G2874" s="106">
        <f>IF(C2874="M.O.",VLOOKUP(A2874,INSUMOS_AUX!A:F,6,0),0)</f>
        <v>0</v>
      </c>
    </row>
    <row r="2875" spans="1:7">
      <c r="A2875" s="177">
        <v>246</v>
      </c>
      <c r="B2875" s="233" t="s">
        <v>185</v>
      </c>
      <c r="C2875" s="176" t="s">
        <v>124</v>
      </c>
      <c r="D2875" s="176" t="s">
        <v>134</v>
      </c>
      <c r="E2875" s="177">
        <v>0.112588588</v>
      </c>
      <c r="F2875" s="107">
        <f>IF(C2875="MAT.",VLOOKUP(A2875,INSUMOS_AUX!A:F,6,0),0)</f>
        <v>0</v>
      </c>
      <c r="G2875" s="106">
        <f>IF(C2875="M.O.",VLOOKUP(A2875,INSUMOS_AUX!A:F,6,0),0)</f>
        <v>14.73</v>
      </c>
    </row>
    <row r="2876" spans="1:7">
      <c r="A2876" s="177">
        <v>2696</v>
      </c>
      <c r="B2876" s="233" t="s">
        <v>154</v>
      </c>
      <c r="C2876" s="176" t="s">
        <v>124</v>
      </c>
      <c r="D2876" s="176" t="s">
        <v>134</v>
      </c>
      <c r="E2876" s="177">
        <v>0.112588588</v>
      </c>
      <c r="F2876" s="107">
        <f>IF(C2876="MAT.",VLOOKUP(A2876,INSUMOS_AUX!A:F,6,0),0)</f>
        <v>0</v>
      </c>
      <c r="G2876" s="106">
        <f>IF(C2876="M.O.",VLOOKUP(A2876,INSUMOS_AUX!A:F,6,0),0)</f>
        <v>22.48</v>
      </c>
    </row>
    <row r="2877" spans="1:7" ht="21">
      <c r="A2877" s="177">
        <v>3529</v>
      </c>
      <c r="B2877" s="233" t="s">
        <v>1069</v>
      </c>
      <c r="C2877" s="176" t="s">
        <v>123</v>
      </c>
      <c r="D2877" s="176" t="s">
        <v>23</v>
      </c>
      <c r="E2877" s="177">
        <v>1</v>
      </c>
      <c r="F2877" s="107">
        <f>IF(C2877="MAT.",VLOOKUP(A2877,INSUMOS_AUX!A:F,6,0),0)</f>
        <v>0.75</v>
      </c>
      <c r="G2877" s="106">
        <f>IF(C2877="M.O.",VLOOKUP(A2877,INSUMOS_AUX!A:F,6,0),0)</f>
        <v>0</v>
      </c>
    </row>
    <row r="2878" spans="1:7" ht="21">
      <c r="A2878" s="177">
        <v>37370</v>
      </c>
      <c r="B2878" s="233" t="s">
        <v>494</v>
      </c>
      <c r="C2878" s="176" t="s">
        <v>123</v>
      </c>
      <c r="D2878" s="176" t="s">
        <v>134</v>
      </c>
      <c r="E2878" s="177">
        <v>0.22120000000000001</v>
      </c>
      <c r="F2878" s="107">
        <f>IF(C2878="MAT.",VLOOKUP(A2878,INSUMOS_AUX!A:F,6,0),0)</f>
        <v>3.32</v>
      </c>
      <c r="G2878" s="106">
        <f>IF(C2878="M.O.",VLOOKUP(A2878,INSUMOS_AUX!A:F,6,0),0)</f>
        <v>0</v>
      </c>
    </row>
    <row r="2879" spans="1:7" ht="21">
      <c r="A2879" s="177">
        <v>37371</v>
      </c>
      <c r="B2879" s="233" t="s">
        <v>495</v>
      </c>
      <c r="C2879" s="176" t="s">
        <v>123</v>
      </c>
      <c r="D2879" s="176" t="s">
        <v>134</v>
      </c>
      <c r="E2879" s="177">
        <v>0.22120000000000001</v>
      </c>
      <c r="F2879" s="107">
        <f>IF(C2879="MAT.",VLOOKUP(A2879,INSUMOS_AUX!A:F,6,0),0)</f>
        <v>0.59</v>
      </c>
      <c r="G2879" s="106">
        <f>IF(C2879="M.O.",VLOOKUP(A2879,INSUMOS_AUX!A:F,6,0),0)</f>
        <v>0</v>
      </c>
    </row>
    <row r="2880" spans="1:7" ht="21">
      <c r="A2880" s="177">
        <v>37372</v>
      </c>
      <c r="B2880" s="233" t="s">
        <v>496</v>
      </c>
      <c r="C2880" s="176" t="s">
        <v>123</v>
      </c>
      <c r="D2880" s="176" t="s">
        <v>134</v>
      </c>
      <c r="E2880" s="177">
        <v>0.22120000000000001</v>
      </c>
      <c r="F2880" s="107">
        <f>IF(C2880="MAT.",VLOOKUP(A2880,INSUMOS_AUX!A:F,6,0),0)</f>
        <v>1.43</v>
      </c>
      <c r="G2880" s="106">
        <f>IF(C2880="M.O.",VLOOKUP(A2880,INSUMOS_AUX!A:F,6,0),0)</f>
        <v>0</v>
      </c>
    </row>
    <row r="2881" spans="1:7" ht="21">
      <c r="A2881" s="177">
        <v>37373</v>
      </c>
      <c r="B2881" s="233" t="s">
        <v>497</v>
      </c>
      <c r="C2881" s="176" t="s">
        <v>123</v>
      </c>
      <c r="D2881" s="176" t="s">
        <v>134</v>
      </c>
      <c r="E2881" s="177">
        <v>0.22120000000000001</v>
      </c>
      <c r="F2881" s="107">
        <f>IF(C2881="MAT.",VLOOKUP(A2881,INSUMOS_AUX!A:F,6,0),0)</f>
        <v>0.08</v>
      </c>
      <c r="G2881" s="106">
        <f>IF(C2881="M.O.",VLOOKUP(A2881,INSUMOS_AUX!A:F,6,0),0)</f>
        <v>0</v>
      </c>
    </row>
    <row r="2882" spans="1:7">
      <c r="A2882" s="177">
        <v>38383</v>
      </c>
      <c r="B2882" s="233" t="s">
        <v>537</v>
      </c>
      <c r="C2882" s="176" t="s">
        <v>123</v>
      </c>
      <c r="D2882" s="176" t="s">
        <v>23</v>
      </c>
      <c r="E2882" s="177">
        <v>6.1000000000000004E-3</v>
      </c>
      <c r="F2882" s="107">
        <f>IF(C2882="MAT.",VLOOKUP(A2882,INSUMOS_AUX!A:F,6,0),0)</f>
        <v>2.17</v>
      </c>
      <c r="G2882" s="106">
        <f>IF(C2882="M.O.",VLOOKUP(A2882,INSUMOS_AUX!A:F,6,0),0)</f>
        <v>0</v>
      </c>
    </row>
    <row r="2883" spans="1:7" ht="21">
      <c r="A2883" s="177">
        <v>43461</v>
      </c>
      <c r="B2883" s="233" t="s">
        <v>155</v>
      </c>
      <c r="C2883" s="176" t="s">
        <v>123</v>
      </c>
      <c r="D2883" s="176" t="s">
        <v>134</v>
      </c>
      <c r="E2883" s="177">
        <v>0.22120000000000001</v>
      </c>
      <c r="F2883" s="107">
        <f>IF(C2883="MAT.",VLOOKUP(A2883,INSUMOS_AUX!A:F,6,0),0)</f>
        <v>0.31</v>
      </c>
      <c r="G2883" s="106">
        <f>IF(C2883="M.O.",VLOOKUP(A2883,INSUMOS_AUX!A:F,6,0),0)</f>
        <v>0</v>
      </c>
    </row>
    <row r="2884" spans="1:7" ht="21">
      <c r="A2884" s="177">
        <v>43485</v>
      </c>
      <c r="B2884" s="233" t="s">
        <v>156</v>
      </c>
      <c r="C2884" s="176" t="s">
        <v>123</v>
      </c>
      <c r="D2884" s="176" t="s">
        <v>134</v>
      </c>
      <c r="E2884" s="177">
        <v>0.22120000000000001</v>
      </c>
      <c r="F2884" s="107">
        <f>IF(C2884="MAT.",VLOOKUP(A2884,INSUMOS_AUX!A:F,6,0),0)</f>
        <v>1.1299999999999999</v>
      </c>
      <c r="G2884" s="106">
        <f>IF(C2884="M.O.",VLOOKUP(A2884,INSUMOS_AUX!A:F,6,0),0)</f>
        <v>0</v>
      </c>
    </row>
    <row r="2885" spans="1:7">
      <c r="A2885" s="182"/>
      <c r="B2885" s="230"/>
      <c r="C2885" s="183"/>
      <c r="D2885" s="183"/>
      <c r="E2885" s="183"/>
      <c r="F2885" s="183"/>
      <c r="G2885" s="183"/>
    </row>
    <row r="2886" spans="1:7" ht="52.5">
      <c r="A2886" s="179" t="s">
        <v>920</v>
      </c>
      <c r="B2886" s="232" t="s">
        <v>921</v>
      </c>
      <c r="C2886" s="180" t="s">
        <v>46</v>
      </c>
      <c r="D2886" s="180" t="s">
        <v>58</v>
      </c>
      <c r="E2886" s="181">
        <v>103.5</v>
      </c>
      <c r="F2886" s="181">
        <f t="shared" ref="F2886:G2886" si="191">SUMPRODUCT($E2887:$E2898,F2887:F2898)</f>
        <v>4.7589768970000002</v>
      </c>
      <c r="G2886" s="181">
        <f t="shared" si="191"/>
        <v>1.2457589125600002</v>
      </c>
    </row>
    <row r="2887" spans="1:7" ht="21">
      <c r="A2887" s="177">
        <v>10685</v>
      </c>
      <c r="B2887" s="233" t="s">
        <v>1442</v>
      </c>
      <c r="C2887" s="176" t="s">
        <v>123</v>
      </c>
      <c r="D2887" s="176" t="s">
        <v>23</v>
      </c>
      <c r="E2887" s="177">
        <v>3.658E-6</v>
      </c>
      <c r="F2887" s="107">
        <f>IF(C2887="MAT.",VLOOKUP(A2887,INSUMOS_AUX!A:F,6,0),0)</f>
        <v>850000</v>
      </c>
      <c r="G2887" s="106">
        <f>IF(C2887="M.O.",VLOOKUP(A2887,INSUMOS_AUX!A:F,6,0),0)</f>
        <v>0</v>
      </c>
    </row>
    <row r="2888" spans="1:7" ht="21">
      <c r="A2888" s="177">
        <v>37370</v>
      </c>
      <c r="B2888" s="233" t="s">
        <v>494</v>
      </c>
      <c r="C2888" s="176" t="s">
        <v>123</v>
      </c>
      <c r="D2888" s="176" t="s">
        <v>134</v>
      </c>
      <c r="E2888" s="177">
        <v>6.6538600000000003E-2</v>
      </c>
      <c r="F2888" s="107">
        <f>IF(C2888="MAT.",VLOOKUP(A2888,INSUMOS_AUX!A:F,6,0),0)</f>
        <v>3.32</v>
      </c>
      <c r="G2888" s="106">
        <f>IF(C2888="M.O.",VLOOKUP(A2888,INSUMOS_AUX!A:F,6,0),0)</f>
        <v>0</v>
      </c>
    </row>
    <row r="2889" spans="1:7" ht="21">
      <c r="A2889" s="177">
        <v>37371</v>
      </c>
      <c r="B2889" s="233" t="s">
        <v>495</v>
      </c>
      <c r="C2889" s="176" t="s">
        <v>123</v>
      </c>
      <c r="D2889" s="176" t="s">
        <v>134</v>
      </c>
      <c r="E2889" s="177">
        <v>6.6538600000000003E-2</v>
      </c>
      <c r="F2889" s="107">
        <f>IF(C2889="MAT.",VLOOKUP(A2889,INSUMOS_AUX!A:F,6,0),0)</f>
        <v>0.59</v>
      </c>
      <c r="G2889" s="106">
        <f>IF(C2889="M.O.",VLOOKUP(A2889,INSUMOS_AUX!A:F,6,0),0)</f>
        <v>0</v>
      </c>
    </row>
    <row r="2890" spans="1:7" ht="21">
      <c r="A2890" s="177">
        <v>37372</v>
      </c>
      <c r="B2890" s="233" t="s">
        <v>496</v>
      </c>
      <c r="C2890" s="176" t="s">
        <v>123</v>
      </c>
      <c r="D2890" s="176" t="s">
        <v>134</v>
      </c>
      <c r="E2890" s="177">
        <v>6.6538600000000003E-2</v>
      </c>
      <c r="F2890" s="107">
        <f>IF(C2890="MAT.",VLOOKUP(A2890,INSUMOS_AUX!A:F,6,0),0)</f>
        <v>1.43</v>
      </c>
      <c r="G2890" s="106">
        <f>IF(C2890="M.O.",VLOOKUP(A2890,INSUMOS_AUX!A:F,6,0),0)</f>
        <v>0</v>
      </c>
    </row>
    <row r="2891" spans="1:7" ht="21">
      <c r="A2891" s="177">
        <v>37373</v>
      </c>
      <c r="B2891" s="233" t="s">
        <v>497</v>
      </c>
      <c r="C2891" s="176" t="s">
        <v>123</v>
      </c>
      <c r="D2891" s="176" t="s">
        <v>134</v>
      </c>
      <c r="E2891" s="177">
        <v>6.6538600000000003E-2</v>
      </c>
      <c r="F2891" s="107">
        <f>IF(C2891="MAT.",VLOOKUP(A2891,INSUMOS_AUX!A:F,6,0),0)</f>
        <v>0.08</v>
      </c>
      <c r="G2891" s="106">
        <f>IF(C2891="M.O.",VLOOKUP(A2891,INSUMOS_AUX!A:F,6,0),0)</f>
        <v>0</v>
      </c>
    </row>
    <row r="2892" spans="1:7">
      <c r="A2892" s="177">
        <v>4221</v>
      </c>
      <c r="B2892" s="233" t="s">
        <v>336</v>
      </c>
      <c r="C2892" s="176" t="s">
        <v>123</v>
      </c>
      <c r="D2892" s="176" t="s">
        <v>168</v>
      </c>
      <c r="E2892" s="177">
        <v>0.20042969999999999</v>
      </c>
      <c r="F2892" s="107">
        <f>IF(C2892="MAT.",VLOOKUP(A2892,INSUMOS_AUX!A:F,6,0),0)</f>
        <v>5.95</v>
      </c>
      <c r="G2892" s="106">
        <f>IF(C2892="M.O.",VLOOKUP(A2892,INSUMOS_AUX!A:F,6,0),0)</f>
        <v>0</v>
      </c>
    </row>
    <row r="2893" spans="1:7">
      <c r="A2893" s="177">
        <v>4234</v>
      </c>
      <c r="B2893" s="233" t="s">
        <v>1240</v>
      </c>
      <c r="C2893" s="176" t="s">
        <v>124</v>
      </c>
      <c r="D2893" s="176" t="s">
        <v>134</v>
      </c>
      <c r="E2893" s="177">
        <v>3.3653227000000001E-2</v>
      </c>
      <c r="F2893" s="107">
        <f>IF(C2893="MAT.",VLOOKUP(A2893,INSUMOS_AUX!A:F,6,0),0)</f>
        <v>0</v>
      </c>
      <c r="G2893" s="106">
        <f>IF(C2893="M.O.",VLOOKUP(A2893,INSUMOS_AUX!A:F,6,0),0)</f>
        <v>22.48</v>
      </c>
    </row>
    <row r="2894" spans="1:7" ht="21">
      <c r="A2894" s="177">
        <v>43464</v>
      </c>
      <c r="B2894" s="233" t="s">
        <v>141</v>
      </c>
      <c r="C2894" s="176" t="s">
        <v>123</v>
      </c>
      <c r="D2894" s="176" t="s">
        <v>134</v>
      </c>
      <c r="E2894" s="177">
        <v>3.3269300000000002E-2</v>
      </c>
      <c r="F2894" s="107">
        <f>IF(C2894="MAT.",VLOOKUP(A2894,INSUMOS_AUX!A:F,6,0),0)</f>
        <v>0.01</v>
      </c>
      <c r="G2894" s="106">
        <f>IF(C2894="M.O.",VLOOKUP(A2894,INSUMOS_AUX!A:F,6,0),0)</f>
        <v>0</v>
      </c>
    </row>
    <row r="2895" spans="1:7" ht="21">
      <c r="A2895" s="177">
        <v>43467</v>
      </c>
      <c r="B2895" s="233" t="s">
        <v>142</v>
      </c>
      <c r="C2895" s="176" t="s">
        <v>123</v>
      </c>
      <c r="D2895" s="176" t="s">
        <v>134</v>
      </c>
      <c r="E2895" s="177">
        <v>3.3269300000000002E-2</v>
      </c>
      <c r="F2895" s="107">
        <f>IF(C2895="MAT.",VLOOKUP(A2895,INSUMOS_AUX!A:F,6,0),0)</f>
        <v>0.61</v>
      </c>
      <c r="G2895" s="106">
        <f>IF(C2895="M.O.",VLOOKUP(A2895,INSUMOS_AUX!A:F,6,0),0)</f>
        <v>0</v>
      </c>
    </row>
    <row r="2896" spans="1:7" ht="21">
      <c r="A2896" s="177">
        <v>43488</v>
      </c>
      <c r="B2896" s="233" t="s">
        <v>144</v>
      </c>
      <c r="C2896" s="176" t="s">
        <v>123</v>
      </c>
      <c r="D2896" s="176" t="s">
        <v>134</v>
      </c>
      <c r="E2896" s="177">
        <v>3.3269300000000002E-2</v>
      </c>
      <c r="F2896" s="107">
        <f>IF(C2896="MAT.",VLOOKUP(A2896,INSUMOS_AUX!A:F,6,0),0)</f>
        <v>0.89</v>
      </c>
      <c r="G2896" s="106">
        <f>IF(C2896="M.O.",VLOOKUP(A2896,INSUMOS_AUX!A:F,6,0),0)</f>
        <v>0</v>
      </c>
    </row>
    <row r="2897" spans="1:7" ht="21">
      <c r="A2897" s="177">
        <v>43491</v>
      </c>
      <c r="B2897" s="233" t="s">
        <v>145</v>
      </c>
      <c r="C2897" s="176" t="s">
        <v>123</v>
      </c>
      <c r="D2897" s="176" t="s">
        <v>134</v>
      </c>
      <c r="E2897" s="177">
        <v>3.3269300000000002E-2</v>
      </c>
      <c r="F2897" s="107">
        <f>IF(C2897="MAT.",VLOOKUP(A2897,INSUMOS_AUX!A:F,6,0),0)</f>
        <v>1.39</v>
      </c>
      <c r="G2897" s="106">
        <f>IF(C2897="M.O.",VLOOKUP(A2897,INSUMOS_AUX!A:F,6,0),0)</f>
        <v>0</v>
      </c>
    </row>
    <row r="2898" spans="1:7">
      <c r="A2898" s="177">
        <v>6111</v>
      </c>
      <c r="B2898" s="233" t="s">
        <v>498</v>
      </c>
      <c r="C2898" s="176" t="s">
        <v>124</v>
      </c>
      <c r="D2898" s="176" t="s">
        <v>134</v>
      </c>
      <c r="E2898" s="177">
        <v>3.3974609000000003E-2</v>
      </c>
      <c r="F2898" s="107">
        <f>IF(C2898="MAT.",VLOOKUP(A2898,INSUMOS_AUX!A:F,6,0),0)</f>
        <v>0</v>
      </c>
      <c r="G2898" s="106">
        <f>IF(C2898="M.O.",VLOOKUP(A2898,INSUMOS_AUX!A:F,6,0),0)</f>
        <v>14.4</v>
      </c>
    </row>
    <row r="2899" spans="1:7">
      <c r="A2899" s="182"/>
      <c r="B2899" s="230"/>
      <c r="C2899" s="183"/>
      <c r="D2899" s="183"/>
      <c r="E2899" s="183"/>
      <c r="F2899" s="183"/>
      <c r="G2899" s="183"/>
    </row>
    <row r="2900" spans="1:7" ht="21">
      <c r="A2900" s="179" t="s">
        <v>922</v>
      </c>
      <c r="B2900" s="232" t="s">
        <v>656</v>
      </c>
      <c r="C2900" s="180" t="s">
        <v>46</v>
      </c>
      <c r="D2900" s="180" t="s">
        <v>58</v>
      </c>
      <c r="E2900" s="181">
        <v>103.5</v>
      </c>
      <c r="F2900" s="181">
        <f t="shared" ref="F2900:G2900" si="192">SUMPRODUCT($E2901:$E2916,F2901:F2916)</f>
        <v>10.38473500992</v>
      </c>
      <c r="G2900" s="181">
        <f t="shared" si="192"/>
        <v>14.931334272600001</v>
      </c>
    </row>
    <row r="2901" spans="1:7" ht="21">
      <c r="A2901" s="177">
        <v>13458</v>
      </c>
      <c r="B2901" s="233" t="s">
        <v>1443</v>
      </c>
      <c r="C2901" s="176" t="s">
        <v>123</v>
      </c>
      <c r="D2901" s="176" t="s">
        <v>23</v>
      </c>
      <c r="E2901" s="177">
        <v>2.635E-5</v>
      </c>
      <c r="F2901" s="107">
        <f>IF(C2901="MAT.",VLOOKUP(A2901,INSUMOS_AUX!A:F,6,0),0)</f>
        <v>15839.74</v>
      </c>
      <c r="G2901" s="106">
        <f>IF(C2901="M.O.",VLOOKUP(A2901,INSUMOS_AUX!A:F,6,0),0)</f>
        <v>0</v>
      </c>
    </row>
    <row r="2902" spans="1:7" ht="21">
      <c r="A2902" s="177">
        <v>37370</v>
      </c>
      <c r="B2902" s="233" t="s">
        <v>494</v>
      </c>
      <c r="C2902" s="176" t="s">
        <v>123</v>
      </c>
      <c r="D2902" s="176" t="s">
        <v>134</v>
      </c>
      <c r="E2902" s="177">
        <v>0.98880000000000001</v>
      </c>
      <c r="F2902" s="107">
        <f>IF(C2902="MAT.",VLOOKUP(A2902,INSUMOS_AUX!A:F,6,0),0)</f>
        <v>3.32</v>
      </c>
      <c r="G2902" s="106">
        <f>IF(C2902="M.O.",VLOOKUP(A2902,INSUMOS_AUX!A:F,6,0),0)</f>
        <v>0</v>
      </c>
    </row>
    <row r="2903" spans="1:7" ht="21">
      <c r="A2903" s="177">
        <v>37371</v>
      </c>
      <c r="B2903" s="233" t="s">
        <v>495</v>
      </c>
      <c r="C2903" s="176" t="s">
        <v>123</v>
      </c>
      <c r="D2903" s="176" t="s">
        <v>134</v>
      </c>
      <c r="E2903" s="177">
        <v>0.98880000000000001</v>
      </c>
      <c r="F2903" s="107">
        <f>IF(C2903="MAT.",VLOOKUP(A2903,INSUMOS_AUX!A:F,6,0),0)</f>
        <v>0.59</v>
      </c>
      <c r="G2903" s="106">
        <f>IF(C2903="M.O.",VLOOKUP(A2903,INSUMOS_AUX!A:F,6,0),0)</f>
        <v>0</v>
      </c>
    </row>
    <row r="2904" spans="1:7" ht="21">
      <c r="A2904" s="177">
        <v>37372</v>
      </c>
      <c r="B2904" s="233" t="s">
        <v>496</v>
      </c>
      <c r="C2904" s="176" t="s">
        <v>123</v>
      </c>
      <c r="D2904" s="176" t="s">
        <v>134</v>
      </c>
      <c r="E2904" s="177">
        <v>0.98880000000000001</v>
      </c>
      <c r="F2904" s="107">
        <f>IF(C2904="MAT.",VLOOKUP(A2904,INSUMOS_AUX!A:F,6,0),0)</f>
        <v>1.43</v>
      </c>
      <c r="G2904" s="106">
        <f>IF(C2904="M.O.",VLOOKUP(A2904,INSUMOS_AUX!A:F,6,0),0)</f>
        <v>0</v>
      </c>
    </row>
    <row r="2905" spans="1:7" ht="21">
      <c r="A2905" s="177">
        <v>37373</v>
      </c>
      <c r="B2905" s="233" t="s">
        <v>497</v>
      </c>
      <c r="C2905" s="176" t="s">
        <v>123</v>
      </c>
      <c r="D2905" s="176" t="s">
        <v>134</v>
      </c>
      <c r="E2905" s="177">
        <v>0.98880000000000001</v>
      </c>
      <c r="F2905" s="107">
        <f>IF(C2905="MAT.",VLOOKUP(A2905,INSUMOS_AUX!A:F,6,0),0)</f>
        <v>0.08</v>
      </c>
      <c r="G2905" s="106">
        <f>IF(C2905="M.O.",VLOOKUP(A2905,INSUMOS_AUX!A:F,6,0),0)</f>
        <v>0</v>
      </c>
    </row>
    <row r="2906" spans="1:7" ht="42">
      <c r="A2906" s="177">
        <v>37736</v>
      </c>
      <c r="B2906" s="233" t="s">
        <v>1230</v>
      </c>
      <c r="C2906" s="176" t="s">
        <v>123</v>
      </c>
      <c r="D2906" s="176" t="s">
        <v>23</v>
      </c>
      <c r="E2906" s="177">
        <v>8.2399999999999997E-7</v>
      </c>
      <c r="F2906" s="107">
        <f>IF(C2906="MAT.",VLOOKUP(A2906,INSUMOS_AUX!A:F,6,0),0)</f>
        <v>85950</v>
      </c>
      <c r="G2906" s="106">
        <f>IF(C2906="M.O.",VLOOKUP(A2906,INSUMOS_AUX!A:F,6,0),0)</f>
        <v>0</v>
      </c>
    </row>
    <row r="2907" spans="1:7" ht="31.5">
      <c r="A2907" s="177">
        <v>37758</v>
      </c>
      <c r="B2907" s="233" t="s">
        <v>1231</v>
      </c>
      <c r="C2907" s="176" t="s">
        <v>123</v>
      </c>
      <c r="D2907" s="176" t="s">
        <v>23</v>
      </c>
      <c r="E2907" s="177">
        <v>6.7100000000000001E-7</v>
      </c>
      <c r="F2907" s="107">
        <f>IF(C2907="MAT.",VLOOKUP(A2907,INSUMOS_AUX!A:F,6,0),0)</f>
        <v>717852.52</v>
      </c>
      <c r="G2907" s="106">
        <f>IF(C2907="M.O.",VLOOKUP(A2907,INSUMOS_AUX!A:F,6,0),0)</f>
        <v>0</v>
      </c>
    </row>
    <row r="2908" spans="1:7">
      <c r="A2908" s="177">
        <v>4093</v>
      </c>
      <c r="B2908" s="233" t="s">
        <v>1233</v>
      </c>
      <c r="C2908" s="176" t="s">
        <v>124</v>
      </c>
      <c r="D2908" s="176" t="s">
        <v>134</v>
      </c>
      <c r="E2908" s="177">
        <v>6.03054E-3</v>
      </c>
      <c r="F2908" s="107">
        <f>IF(C2908="MAT.",VLOOKUP(A2908,INSUMOS_AUX!A:F,6,0),0)</f>
        <v>0</v>
      </c>
      <c r="G2908" s="106">
        <f>IF(C2908="M.O.",VLOOKUP(A2908,INSUMOS_AUX!A:F,6,0),0)</f>
        <v>26.36</v>
      </c>
    </row>
    <row r="2909" spans="1:7">
      <c r="A2909" s="177">
        <v>4221</v>
      </c>
      <c r="B2909" s="233" t="s">
        <v>336</v>
      </c>
      <c r="C2909" s="176" t="s">
        <v>123</v>
      </c>
      <c r="D2909" s="176" t="s">
        <v>168</v>
      </c>
      <c r="E2909" s="177">
        <v>0.17366400000000001</v>
      </c>
      <c r="F2909" s="107">
        <f>IF(C2909="MAT.",VLOOKUP(A2909,INSUMOS_AUX!A:F,6,0),0)</f>
        <v>5.95</v>
      </c>
      <c r="G2909" s="106">
        <f>IF(C2909="M.O.",VLOOKUP(A2909,INSUMOS_AUX!A:F,6,0),0)</f>
        <v>0</v>
      </c>
    </row>
    <row r="2910" spans="1:7">
      <c r="A2910" s="177">
        <v>4222</v>
      </c>
      <c r="B2910" s="233" t="s">
        <v>1260</v>
      </c>
      <c r="C2910" s="176" t="s">
        <v>123</v>
      </c>
      <c r="D2910" s="176" t="s">
        <v>168</v>
      </c>
      <c r="E2910" s="177">
        <v>0.20208599999999999</v>
      </c>
      <c r="F2910" s="107">
        <f>IF(C2910="MAT.",VLOOKUP(A2910,INSUMOS_AUX!A:F,6,0),0)</f>
        <v>6.27</v>
      </c>
      <c r="G2910" s="106">
        <f>IF(C2910="M.O.",VLOOKUP(A2910,INSUMOS_AUX!A:F,6,0),0)</f>
        <v>0</v>
      </c>
    </row>
    <row r="2911" spans="1:7">
      <c r="A2911" s="177">
        <v>4230</v>
      </c>
      <c r="B2911" s="233" t="s">
        <v>502</v>
      </c>
      <c r="C2911" s="176" t="s">
        <v>124</v>
      </c>
      <c r="D2911" s="176" t="s">
        <v>134</v>
      </c>
      <c r="E2911" s="177">
        <v>0.19846414800000001</v>
      </c>
      <c r="F2911" s="107">
        <f>IF(C2911="MAT.",VLOOKUP(A2911,INSUMOS_AUX!A:F,6,0),0)</f>
        <v>0</v>
      </c>
      <c r="G2911" s="106">
        <f>IF(C2911="M.O.",VLOOKUP(A2911,INSUMOS_AUX!A:F,6,0),0)</f>
        <v>16.149999999999999</v>
      </c>
    </row>
    <row r="2912" spans="1:7" ht="21">
      <c r="A2912" s="177">
        <v>43464</v>
      </c>
      <c r="B2912" s="233" t="s">
        <v>141</v>
      </c>
      <c r="C2912" s="176" t="s">
        <v>123</v>
      </c>
      <c r="D2912" s="176" t="s">
        <v>134</v>
      </c>
      <c r="E2912" s="177">
        <v>0.20219999999999999</v>
      </c>
      <c r="F2912" s="107">
        <f>IF(C2912="MAT.",VLOOKUP(A2912,INSUMOS_AUX!A:F,6,0),0)</f>
        <v>0.01</v>
      </c>
      <c r="G2912" s="106">
        <f>IF(C2912="M.O.",VLOOKUP(A2912,INSUMOS_AUX!A:F,6,0),0)</f>
        <v>0</v>
      </c>
    </row>
    <row r="2913" spans="1:7" ht="21">
      <c r="A2913" s="177">
        <v>43467</v>
      </c>
      <c r="B2913" s="233" t="s">
        <v>142</v>
      </c>
      <c r="C2913" s="176" t="s">
        <v>123</v>
      </c>
      <c r="D2913" s="176" t="s">
        <v>134</v>
      </c>
      <c r="E2913" s="177">
        <v>0.78659999999999997</v>
      </c>
      <c r="F2913" s="107">
        <f>IF(C2913="MAT.",VLOOKUP(A2913,INSUMOS_AUX!A:F,6,0),0)</f>
        <v>0.61</v>
      </c>
      <c r="G2913" s="106">
        <f>IF(C2913="M.O.",VLOOKUP(A2913,INSUMOS_AUX!A:F,6,0),0)</f>
        <v>0</v>
      </c>
    </row>
    <row r="2914" spans="1:7" ht="21">
      <c r="A2914" s="177">
        <v>43488</v>
      </c>
      <c r="B2914" s="233" t="s">
        <v>144</v>
      </c>
      <c r="C2914" s="176" t="s">
        <v>123</v>
      </c>
      <c r="D2914" s="176" t="s">
        <v>134</v>
      </c>
      <c r="E2914" s="177">
        <v>0.20219999999999999</v>
      </c>
      <c r="F2914" s="107">
        <f>IF(C2914="MAT.",VLOOKUP(A2914,INSUMOS_AUX!A:F,6,0),0)</f>
        <v>0.89</v>
      </c>
      <c r="G2914" s="106">
        <f>IF(C2914="M.O.",VLOOKUP(A2914,INSUMOS_AUX!A:F,6,0),0)</f>
        <v>0</v>
      </c>
    </row>
    <row r="2915" spans="1:7" ht="21">
      <c r="A2915" s="177">
        <v>43491</v>
      </c>
      <c r="B2915" s="233" t="s">
        <v>145</v>
      </c>
      <c r="C2915" s="176" t="s">
        <v>123</v>
      </c>
      <c r="D2915" s="176" t="s">
        <v>134</v>
      </c>
      <c r="E2915" s="177">
        <v>0.78659999999999997</v>
      </c>
      <c r="F2915" s="107">
        <f>IF(C2915="MAT.",VLOOKUP(A2915,INSUMOS_AUX!A:F,6,0),0)</f>
        <v>1.39</v>
      </c>
      <c r="G2915" s="106">
        <f>IF(C2915="M.O.",VLOOKUP(A2915,INSUMOS_AUX!A:F,6,0),0)</f>
        <v>0</v>
      </c>
    </row>
    <row r="2916" spans="1:7">
      <c r="A2916" s="177">
        <v>6111</v>
      </c>
      <c r="B2916" s="233" t="s">
        <v>498</v>
      </c>
      <c r="C2916" s="176" t="s">
        <v>124</v>
      </c>
      <c r="D2916" s="176" t="s">
        <v>134</v>
      </c>
      <c r="E2916" s="177">
        <v>0.80327592000000003</v>
      </c>
      <c r="F2916" s="107">
        <f>IF(C2916="MAT.",VLOOKUP(A2916,INSUMOS_AUX!A:F,6,0),0)</f>
        <v>0</v>
      </c>
      <c r="G2916" s="106">
        <f>IF(C2916="M.O.",VLOOKUP(A2916,INSUMOS_AUX!A:F,6,0),0)</f>
        <v>14.4</v>
      </c>
    </row>
    <row r="2917" spans="1:7">
      <c r="A2917" s="182"/>
      <c r="B2917" s="230"/>
      <c r="C2917" s="183"/>
      <c r="D2917" s="183"/>
      <c r="E2917" s="183"/>
      <c r="F2917" s="183"/>
      <c r="G2917" s="183"/>
    </row>
    <row r="2918" spans="1:7" ht="21">
      <c r="A2918" s="179" t="s">
        <v>725</v>
      </c>
      <c r="B2918" s="232" t="s">
        <v>583</v>
      </c>
      <c r="C2918" s="180" t="s">
        <v>46</v>
      </c>
      <c r="D2918" s="180" t="s">
        <v>53</v>
      </c>
      <c r="E2918" s="181">
        <v>6.48</v>
      </c>
      <c r="F2918" s="181">
        <f t="shared" ref="F2918:G2918" si="193">SUMPRODUCT($E2919:$E2929,F2919:F2929)</f>
        <v>30.617547000000002</v>
      </c>
      <c r="G2918" s="181">
        <f t="shared" si="193"/>
        <v>11.352047781780001</v>
      </c>
    </row>
    <row r="2919" spans="1:7">
      <c r="A2919" s="177">
        <v>12873</v>
      </c>
      <c r="B2919" s="233" t="s">
        <v>322</v>
      </c>
      <c r="C2919" s="176" t="s">
        <v>124</v>
      </c>
      <c r="D2919" s="176" t="s">
        <v>134</v>
      </c>
      <c r="E2919" s="177">
        <v>0.43901388000000002</v>
      </c>
      <c r="F2919" s="107">
        <f>IF(C2919="MAT.",VLOOKUP(A2919,INSUMOS_AUX!A:F,6,0),0)</f>
        <v>0</v>
      </c>
      <c r="G2919" s="106">
        <f>IF(C2919="M.O.",VLOOKUP(A2919,INSUMOS_AUX!A:F,6,0),0)</f>
        <v>22.48</v>
      </c>
    </row>
    <row r="2920" spans="1:7">
      <c r="A2920" s="177">
        <v>242</v>
      </c>
      <c r="B2920" s="233" t="s">
        <v>508</v>
      </c>
      <c r="C2920" s="176" t="s">
        <v>124</v>
      </c>
      <c r="D2920" s="176" t="s">
        <v>134</v>
      </c>
      <c r="E2920" s="177">
        <v>9.8018226E-2</v>
      </c>
      <c r="F2920" s="107">
        <f>IF(C2920="MAT.",VLOOKUP(A2920,INSUMOS_AUX!A:F,6,0),0)</f>
        <v>0</v>
      </c>
      <c r="G2920" s="106">
        <f>IF(C2920="M.O.",VLOOKUP(A2920,INSUMOS_AUX!A:F,6,0),0)</f>
        <v>15.13</v>
      </c>
    </row>
    <row r="2921" spans="1:7" ht="21">
      <c r="A2921" s="177">
        <v>37370</v>
      </c>
      <c r="B2921" s="233" t="s">
        <v>494</v>
      </c>
      <c r="C2921" s="176" t="s">
        <v>123</v>
      </c>
      <c r="D2921" s="176" t="s">
        <v>134</v>
      </c>
      <c r="E2921" s="177">
        <v>0.52680000000000005</v>
      </c>
      <c r="F2921" s="107">
        <f>IF(C2921="MAT.",VLOOKUP(A2921,INSUMOS_AUX!A:F,6,0),0)</f>
        <v>3.32</v>
      </c>
      <c r="G2921" s="106">
        <f>IF(C2921="M.O.",VLOOKUP(A2921,INSUMOS_AUX!A:F,6,0),0)</f>
        <v>0</v>
      </c>
    </row>
    <row r="2922" spans="1:7" ht="21">
      <c r="A2922" s="177">
        <v>37371</v>
      </c>
      <c r="B2922" s="233" t="s">
        <v>495</v>
      </c>
      <c r="C2922" s="176" t="s">
        <v>123</v>
      </c>
      <c r="D2922" s="176" t="s">
        <v>134</v>
      </c>
      <c r="E2922" s="177">
        <v>0.52680000000000005</v>
      </c>
      <c r="F2922" s="107">
        <f>IF(C2922="MAT.",VLOOKUP(A2922,INSUMOS_AUX!A:F,6,0),0)</f>
        <v>0.59</v>
      </c>
      <c r="G2922" s="106">
        <f>IF(C2922="M.O.",VLOOKUP(A2922,INSUMOS_AUX!A:F,6,0),0)</f>
        <v>0</v>
      </c>
    </row>
    <row r="2923" spans="1:7" ht="21">
      <c r="A2923" s="177">
        <v>37372</v>
      </c>
      <c r="B2923" s="233" t="s">
        <v>496</v>
      </c>
      <c r="C2923" s="176" t="s">
        <v>123</v>
      </c>
      <c r="D2923" s="176" t="s">
        <v>134</v>
      </c>
      <c r="E2923" s="177">
        <v>0.52680000000000005</v>
      </c>
      <c r="F2923" s="107">
        <f>IF(C2923="MAT.",VLOOKUP(A2923,INSUMOS_AUX!A:F,6,0),0)</f>
        <v>1.43</v>
      </c>
      <c r="G2923" s="106">
        <f>IF(C2923="M.O.",VLOOKUP(A2923,INSUMOS_AUX!A:F,6,0),0)</f>
        <v>0</v>
      </c>
    </row>
    <row r="2924" spans="1:7" ht="21">
      <c r="A2924" s="177">
        <v>37373</v>
      </c>
      <c r="B2924" s="233" t="s">
        <v>497</v>
      </c>
      <c r="C2924" s="176" t="s">
        <v>123</v>
      </c>
      <c r="D2924" s="176" t="s">
        <v>134</v>
      </c>
      <c r="E2924" s="177">
        <v>0.52680000000000005</v>
      </c>
      <c r="F2924" s="107">
        <f>IF(C2924="MAT.",VLOOKUP(A2924,INSUMOS_AUX!A:F,6,0),0)</f>
        <v>0.08</v>
      </c>
      <c r="G2924" s="106">
        <f>IF(C2924="M.O.",VLOOKUP(A2924,INSUMOS_AUX!A:F,6,0),0)</f>
        <v>0</v>
      </c>
    </row>
    <row r="2925" spans="1:7" ht="21">
      <c r="A2925" s="177">
        <v>43465</v>
      </c>
      <c r="B2925" s="233" t="s">
        <v>151</v>
      </c>
      <c r="C2925" s="176" t="s">
        <v>123</v>
      </c>
      <c r="D2925" s="176" t="s">
        <v>134</v>
      </c>
      <c r="E2925" s="177">
        <v>0.4299</v>
      </c>
      <c r="F2925" s="107">
        <f>IF(C2925="MAT.",VLOOKUP(A2925,INSUMOS_AUX!A:F,6,0),0)</f>
        <v>0.78</v>
      </c>
      <c r="G2925" s="106">
        <f>IF(C2925="M.O.",VLOOKUP(A2925,INSUMOS_AUX!A:F,6,0),0)</f>
        <v>0</v>
      </c>
    </row>
    <row r="2926" spans="1:7" ht="21">
      <c r="A2926" s="177">
        <v>43467</v>
      </c>
      <c r="B2926" s="233" t="s">
        <v>142</v>
      </c>
      <c r="C2926" s="176" t="s">
        <v>123</v>
      </c>
      <c r="D2926" s="176" t="s">
        <v>134</v>
      </c>
      <c r="E2926" s="177">
        <v>9.69E-2</v>
      </c>
      <c r="F2926" s="107">
        <f>IF(C2926="MAT.",VLOOKUP(A2926,INSUMOS_AUX!A:F,6,0),0)</f>
        <v>0.61</v>
      </c>
      <c r="G2926" s="106">
        <f>IF(C2926="M.O.",VLOOKUP(A2926,INSUMOS_AUX!A:F,6,0),0)</f>
        <v>0</v>
      </c>
    </row>
    <row r="2927" spans="1:7" ht="21">
      <c r="A2927" s="177">
        <v>43489</v>
      </c>
      <c r="B2927" s="233" t="s">
        <v>152</v>
      </c>
      <c r="C2927" s="176" t="s">
        <v>123</v>
      </c>
      <c r="D2927" s="176" t="s">
        <v>134</v>
      </c>
      <c r="E2927" s="177">
        <v>0.4299</v>
      </c>
      <c r="F2927" s="107">
        <f>IF(C2927="MAT.",VLOOKUP(A2927,INSUMOS_AUX!A:F,6,0),0)</f>
        <v>1.31</v>
      </c>
      <c r="G2927" s="106">
        <f>IF(C2927="M.O.",VLOOKUP(A2927,INSUMOS_AUX!A:F,6,0),0)</f>
        <v>0</v>
      </c>
    </row>
    <row r="2928" spans="1:7" ht="21">
      <c r="A2928" s="177">
        <v>43491</v>
      </c>
      <c r="B2928" s="233" t="s">
        <v>145</v>
      </c>
      <c r="C2928" s="176" t="s">
        <v>123</v>
      </c>
      <c r="D2928" s="176" t="s">
        <v>134</v>
      </c>
      <c r="E2928" s="177">
        <v>9.69E-2</v>
      </c>
      <c r="F2928" s="107">
        <f>IF(C2928="MAT.",VLOOKUP(A2928,INSUMOS_AUX!A:F,6,0),0)</f>
        <v>1.39</v>
      </c>
      <c r="G2928" s="106">
        <f>IF(C2928="M.O.",VLOOKUP(A2928,INSUMOS_AUX!A:F,6,0),0)</f>
        <v>0</v>
      </c>
    </row>
    <row r="2929" spans="1:7" ht="42">
      <c r="A2929" s="177">
        <v>626</v>
      </c>
      <c r="B2929" s="233" t="s">
        <v>1262</v>
      </c>
      <c r="C2929" s="176" t="s">
        <v>123</v>
      </c>
      <c r="D2929" s="176" t="s">
        <v>63</v>
      </c>
      <c r="E2929" s="177">
        <v>1.5</v>
      </c>
      <c r="F2929" s="107">
        <f>IF(C2929="MAT.",VLOOKUP(A2929,INSUMOS_AUX!A:F,6,0),0)</f>
        <v>17.78</v>
      </c>
      <c r="G2929" s="106">
        <f>IF(C2929="M.O.",VLOOKUP(A2929,INSUMOS_AUX!A:F,6,0),0)</f>
        <v>0</v>
      </c>
    </row>
    <row r="2930" spans="1:7">
      <c r="A2930" s="182"/>
      <c r="B2930" s="230"/>
      <c r="C2930" s="183"/>
      <c r="D2930" s="183"/>
      <c r="E2930" s="183"/>
      <c r="F2930" s="183"/>
      <c r="G2930" s="183"/>
    </row>
    <row r="2931" spans="1:7" ht="31.5">
      <c r="A2931" s="179" t="s">
        <v>923</v>
      </c>
      <c r="B2931" s="232" t="s">
        <v>644</v>
      </c>
      <c r="C2931" s="180" t="s">
        <v>46</v>
      </c>
      <c r="D2931" s="180" t="s">
        <v>23</v>
      </c>
      <c r="E2931" s="181">
        <v>3</v>
      </c>
      <c r="F2931" s="181">
        <f t="shared" ref="F2931:G2931" si="194">SUMPRODUCT($E2932:$E2943,F2932:F2943)</f>
        <v>6.8189469999999996</v>
      </c>
      <c r="G2931" s="181">
        <f t="shared" si="194"/>
        <v>4.1401786129399998</v>
      </c>
    </row>
    <row r="2932" spans="1:7">
      <c r="A2932" s="177">
        <v>122</v>
      </c>
      <c r="B2932" s="233" t="s">
        <v>286</v>
      </c>
      <c r="C2932" s="176" t="s">
        <v>123</v>
      </c>
      <c r="D2932" s="176" t="s">
        <v>23</v>
      </c>
      <c r="E2932" s="177">
        <v>9.4000000000000004E-3</v>
      </c>
      <c r="F2932" s="107">
        <f>IF(C2932="MAT.",VLOOKUP(A2932,INSUMOS_AUX!A:F,6,0),0)</f>
        <v>67.239999999999995</v>
      </c>
      <c r="G2932" s="106">
        <f>IF(C2932="M.O.",VLOOKUP(A2932,INSUMOS_AUX!A:F,6,0),0)</f>
        <v>0</v>
      </c>
    </row>
    <row r="2933" spans="1:7" ht="21">
      <c r="A2933" s="177">
        <v>20083</v>
      </c>
      <c r="B2933" s="233" t="s">
        <v>354</v>
      </c>
      <c r="C2933" s="176" t="s">
        <v>123</v>
      </c>
      <c r="D2933" s="176" t="s">
        <v>23</v>
      </c>
      <c r="E2933" s="177">
        <v>1.0999999999999999E-2</v>
      </c>
      <c r="F2933" s="107">
        <f>IF(C2933="MAT.",VLOOKUP(A2933,INSUMOS_AUX!A:F,6,0),0)</f>
        <v>76.19</v>
      </c>
      <c r="G2933" s="106">
        <f>IF(C2933="M.O.",VLOOKUP(A2933,INSUMOS_AUX!A:F,6,0),0)</f>
        <v>0</v>
      </c>
    </row>
    <row r="2934" spans="1:7">
      <c r="A2934" s="177">
        <v>246</v>
      </c>
      <c r="B2934" s="233" t="s">
        <v>185</v>
      </c>
      <c r="C2934" s="176" t="s">
        <v>124</v>
      </c>
      <c r="D2934" s="176" t="s">
        <v>134</v>
      </c>
      <c r="E2934" s="177">
        <v>0.111265214</v>
      </c>
      <c r="F2934" s="107">
        <f>IF(C2934="MAT.",VLOOKUP(A2934,INSUMOS_AUX!A:F,6,0),0)</f>
        <v>0</v>
      </c>
      <c r="G2934" s="106">
        <f>IF(C2934="M.O.",VLOOKUP(A2934,INSUMOS_AUX!A:F,6,0),0)</f>
        <v>14.73</v>
      </c>
    </row>
    <row r="2935" spans="1:7">
      <c r="A2935" s="177">
        <v>2696</v>
      </c>
      <c r="B2935" s="233" t="s">
        <v>154</v>
      </c>
      <c r="C2935" s="176" t="s">
        <v>124</v>
      </c>
      <c r="D2935" s="176" t="s">
        <v>134</v>
      </c>
      <c r="E2935" s="177">
        <v>0.111265214</v>
      </c>
      <c r="F2935" s="107">
        <f>IF(C2935="MAT.",VLOOKUP(A2935,INSUMOS_AUX!A:F,6,0),0)</f>
        <v>0</v>
      </c>
      <c r="G2935" s="106">
        <f>IF(C2935="M.O.",VLOOKUP(A2935,INSUMOS_AUX!A:F,6,0),0)</f>
        <v>22.48</v>
      </c>
    </row>
    <row r="2936" spans="1:7" ht="21">
      <c r="A2936" s="177">
        <v>37370</v>
      </c>
      <c r="B2936" s="233" t="s">
        <v>494</v>
      </c>
      <c r="C2936" s="176" t="s">
        <v>123</v>
      </c>
      <c r="D2936" s="176" t="s">
        <v>134</v>
      </c>
      <c r="E2936" s="177">
        <v>0.21859999999999999</v>
      </c>
      <c r="F2936" s="107">
        <f>IF(C2936="MAT.",VLOOKUP(A2936,INSUMOS_AUX!A:F,6,0),0)</f>
        <v>3.32</v>
      </c>
      <c r="G2936" s="106">
        <f>IF(C2936="M.O.",VLOOKUP(A2936,INSUMOS_AUX!A:F,6,0),0)</f>
        <v>0</v>
      </c>
    </row>
    <row r="2937" spans="1:7" ht="21">
      <c r="A2937" s="177">
        <v>37371</v>
      </c>
      <c r="B2937" s="233" t="s">
        <v>495</v>
      </c>
      <c r="C2937" s="176" t="s">
        <v>123</v>
      </c>
      <c r="D2937" s="176" t="s">
        <v>134</v>
      </c>
      <c r="E2937" s="177">
        <v>0.21859999999999999</v>
      </c>
      <c r="F2937" s="107">
        <f>IF(C2937="MAT.",VLOOKUP(A2937,INSUMOS_AUX!A:F,6,0),0)</f>
        <v>0.59</v>
      </c>
      <c r="G2937" s="106">
        <f>IF(C2937="M.O.",VLOOKUP(A2937,INSUMOS_AUX!A:F,6,0),0)</f>
        <v>0</v>
      </c>
    </row>
    <row r="2938" spans="1:7" ht="21">
      <c r="A2938" s="177">
        <v>37372</v>
      </c>
      <c r="B2938" s="233" t="s">
        <v>496</v>
      </c>
      <c r="C2938" s="176" t="s">
        <v>123</v>
      </c>
      <c r="D2938" s="176" t="s">
        <v>134</v>
      </c>
      <c r="E2938" s="177">
        <v>0.21859999999999999</v>
      </c>
      <c r="F2938" s="107">
        <f>IF(C2938="MAT.",VLOOKUP(A2938,INSUMOS_AUX!A:F,6,0),0)</f>
        <v>1.43</v>
      </c>
      <c r="G2938" s="106">
        <f>IF(C2938="M.O.",VLOOKUP(A2938,INSUMOS_AUX!A:F,6,0),0)</f>
        <v>0</v>
      </c>
    </row>
    <row r="2939" spans="1:7" ht="21">
      <c r="A2939" s="177">
        <v>37373</v>
      </c>
      <c r="B2939" s="233" t="s">
        <v>497</v>
      </c>
      <c r="C2939" s="176" t="s">
        <v>123</v>
      </c>
      <c r="D2939" s="176" t="s">
        <v>134</v>
      </c>
      <c r="E2939" s="177">
        <v>0.21859999999999999</v>
      </c>
      <c r="F2939" s="107">
        <f>IF(C2939="MAT.",VLOOKUP(A2939,INSUMOS_AUX!A:F,6,0),0)</f>
        <v>0.08</v>
      </c>
      <c r="G2939" s="106">
        <f>IF(C2939="M.O.",VLOOKUP(A2939,INSUMOS_AUX!A:F,6,0),0)</f>
        <v>0</v>
      </c>
    </row>
    <row r="2940" spans="1:7">
      <c r="A2940" s="177">
        <v>38383</v>
      </c>
      <c r="B2940" s="233" t="s">
        <v>537</v>
      </c>
      <c r="C2940" s="176" t="s">
        <v>123</v>
      </c>
      <c r="D2940" s="176" t="s">
        <v>23</v>
      </c>
      <c r="E2940" s="177">
        <v>3.6499999999999998E-2</v>
      </c>
      <c r="F2940" s="107">
        <f>IF(C2940="MAT.",VLOOKUP(A2940,INSUMOS_AUX!A:F,6,0),0)</f>
        <v>2.17</v>
      </c>
      <c r="G2940" s="106">
        <f>IF(C2940="M.O.",VLOOKUP(A2940,INSUMOS_AUX!A:F,6,0),0)</f>
        <v>0</v>
      </c>
    </row>
    <row r="2941" spans="1:7" ht="21">
      <c r="A2941" s="177">
        <v>43461</v>
      </c>
      <c r="B2941" s="233" t="s">
        <v>155</v>
      </c>
      <c r="C2941" s="176" t="s">
        <v>123</v>
      </c>
      <c r="D2941" s="176" t="s">
        <v>134</v>
      </c>
      <c r="E2941" s="177">
        <v>0.21859999999999999</v>
      </c>
      <c r="F2941" s="107">
        <f>IF(C2941="MAT.",VLOOKUP(A2941,INSUMOS_AUX!A:F,6,0),0)</f>
        <v>0.31</v>
      </c>
      <c r="G2941" s="106">
        <f>IF(C2941="M.O.",VLOOKUP(A2941,INSUMOS_AUX!A:F,6,0),0)</f>
        <v>0</v>
      </c>
    </row>
    <row r="2942" spans="1:7" ht="21">
      <c r="A2942" s="177">
        <v>43485</v>
      </c>
      <c r="B2942" s="233" t="s">
        <v>156</v>
      </c>
      <c r="C2942" s="176" t="s">
        <v>123</v>
      </c>
      <c r="D2942" s="176" t="s">
        <v>134</v>
      </c>
      <c r="E2942" s="177">
        <v>0.21859999999999999</v>
      </c>
      <c r="F2942" s="107">
        <f>IF(C2942="MAT.",VLOOKUP(A2942,INSUMOS_AUX!A:F,6,0),0)</f>
        <v>1.1299999999999999</v>
      </c>
      <c r="G2942" s="106">
        <f>IF(C2942="M.O.",VLOOKUP(A2942,INSUMOS_AUX!A:F,6,0),0)</f>
        <v>0</v>
      </c>
    </row>
    <row r="2943" spans="1:7" ht="21">
      <c r="A2943" s="177">
        <v>834</v>
      </c>
      <c r="B2943" s="233" t="s">
        <v>1407</v>
      </c>
      <c r="C2943" s="176" t="s">
        <v>123</v>
      </c>
      <c r="D2943" s="176" t="s">
        <v>23</v>
      </c>
      <c r="E2943" s="177">
        <v>1</v>
      </c>
      <c r="F2943" s="107">
        <f>IF(C2943="MAT.",VLOOKUP(A2943,INSUMOS_AUX!A:F,6,0),0)</f>
        <v>3.77</v>
      </c>
      <c r="G2943" s="106">
        <f>IF(C2943="M.O.",VLOOKUP(A2943,INSUMOS_AUX!A:F,6,0),0)</f>
        <v>0</v>
      </c>
    </row>
    <row r="2944" spans="1:7">
      <c r="A2944" s="182"/>
      <c r="B2944" s="230"/>
      <c r="C2944" s="183"/>
      <c r="D2944" s="183"/>
      <c r="E2944" s="183"/>
      <c r="F2944" s="183"/>
      <c r="G2944" s="183"/>
    </row>
    <row r="2945" spans="1:7" ht="42">
      <c r="A2945" s="179" t="s">
        <v>924</v>
      </c>
      <c r="B2945" s="232" t="s">
        <v>646</v>
      </c>
      <c r="C2945" s="180" t="s">
        <v>46</v>
      </c>
      <c r="D2945" s="180" t="s">
        <v>23</v>
      </c>
      <c r="E2945" s="181">
        <v>2</v>
      </c>
      <c r="F2945" s="181">
        <f t="shared" ref="F2945:G2945" si="195">SUMPRODUCT($E2946:$E2959,F2946:F2959)</f>
        <v>7.8414990000000007</v>
      </c>
      <c r="G2945" s="181">
        <f t="shared" si="195"/>
        <v>3.34282490935</v>
      </c>
    </row>
    <row r="2946" spans="1:7">
      <c r="A2946" s="177">
        <v>122</v>
      </c>
      <c r="B2946" s="233" t="s">
        <v>286</v>
      </c>
      <c r="C2946" s="176" t="s">
        <v>123</v>
      </c>
      <c r="D2946" s="176" t="s">
        <v>23</v>
      </c>
      <c r="E2946" s="177">
        <v>4.8999999999999998E-3</v>
      </c>
      <c r="F2946" s="107">
        <f>IF(C2946="MAT.",VLOOKUP(A2946,INSUMOS_AUX!A:F,6,0),0)</f>
        <v>67.239999999999995</v>
      </c>
      <c r="G2946" s="106">
        <f>IF(C2946="M.O.",VLOOKUP(A2946,INSUMOS_AUX!A:F,6,0),0)</f>
        <v>0</v>
      </c>
    </row>
    <row r="2947" spans="1:7" ht="31.5">
      <c r="A2947" s="177">
        <v>20078</v>
      </c>
      <c r="B2947" s="233" t="s">
        <v>340</v>
      </c>
      <c r="C2947" s="176" t="s">
        <v>123</v>
      </c>
      <c r="D2947" s="176" t="s">
        <v>23</v>
      </c>
      <c r="E2947" s="177">
        <v>2.5000000000000001E-2</v>
      </c>
      <c r="F2947" s="107">
        <f>IF(C2947="MAT.",VLOOKUP(A2947,INSUMOS_AUX!A:F,6,0),0)</f>
        <v>27.75</v>
      </c>
      <c r="G2947" s="106">
        <f>IF(C2947="M.O.",VLOOKUP(A2947,INSUMOS_AUX!A:F,6,0),0)</f>
        <v>0</v>
      </c>
    </row>
    <row r="2948" spans="1:7" ht="21">
      <c r="A2948" s="177">
        <v>20083</v>
      </c>
      <c r="B2948" s="233" t="s">
        <v>354</v>
      </c>
      <c r="C2948" s="176" t="s">
        <v>123</v>
      </c>
      <c r="D2948" s="176" t="s">
        <v>23</v>
      </c>
      <c r="E2948" s="177">
        <v>7.4999999999999997E-3</v>
      </c>
      <c r="F2948" s="107">
        <f>IF(C2948="MAT.",VLOOKUP(A2948,INSUMOS_AUX!A:F,6,0),0)</f>
        <v>76.19</v>
      </c>
      <c r="G2948" s="106">
        <f>IF(C2948="M.O.",VLOOKUP(A2948,INSUMOS_AUX!A:F,6,0),0)</f>
        <v>0</v>
      </c>
    </row>
    <row r="2949" spans="1:7" ht="21">
      <c r="A2949" s="177">
        <v>20086</v>
      </c>
      <c r="B2949" s="233" t="s">
        <v>1444</v>
      </c>
      <c r="C2949" s="176" t="s">
        <v>123</v>
      </c>
      <c r="D2949" s="176" t="s">
        <v>23</v>
      </c>
      <c r="E2949" s="177">
        <v>1</v>
      </c>
      <c r="F2949" s="107">
        <f>IF(C2949="MAT.",VLOOKUP(A2949,INSUMOS_AUX!A:F,6,0),0)</f>
        <v>3.1</v>
      </c>
      <c r="G2949" s="106">
        <f>IF(C2949="M.O.",VLOOKUP(A2949,INSUMOS_AUX!A:F,6,0),0)</f>
        <v>0</v>
      </c>
    </row>
    <row r="2950" spans="1:7">
      <c r="A2950" s="177">
        <v>246</v>
      </c>
      <c r="B2950" s="233" t="s">
        <v>185</v>
      </c>
      <c r="C2950" s="176" t="s">
        <v>124</v>
      </c>
      <c r="D2950" s="176" t="s">
        <v>134</v>
      </c>
      <c r="E2950" s="177">
        <v>8.9836735000000001E-2</v>
      </c>
      <c r="F2950" s="107">
        <f>IF(C2950="MAT.",VLOOKUP(A2950,INSUMOS_AUX!A:F,6,0),0)</f>
        <v>0</v>
      </c>
      <c r="G2950" s="106">
        <f>IF(C2950="M.O.",VLOOKUP(A2950,INSUMOS_AUX!A:F,6,0),0)</f>
        <v>14.73</v>
      </c>
    </row>
    <row r="2951" spans="1:7">
      <c r="A2951" s="177">
        <v>2696</v>
      </c>
      <c r="B2951" s="233" t="s">
        <v>154</v>
      </c>
      <c r="C2951" s="176" t="s">
        <v>124</v>
      </c>
      <c r="D2951" s="176" t="s">
        <v>134</v>
      </c>
      <c r="E2951" s="177">
        <v>8.9836735000000001E-2</v>
      </c>
      <c r="F2951" s="107">
        <f>IF(C2951="MAT.",VLOOKUP(A2951,INSUMOS_AUX!A:F,6,0),0)</f>
        <v>0</v>
      </c>
      <c r="G2951" s="106">
        <f>IF(C2951="M.O.",VLOOKUP(A2951,INSUMOS_AUX!A:F,6,0),0)</f>
        <v>22.48</v>
      </c>
    </row>
    <row r="2952" spans="1:7" ht="21">
      <c r="A2952" s="177">
        <v>296</v>
      </c>
      <c r="B2952" s="233" t="s">
        <v>289</v>
      </c>
      <c r="C2952" s="176" t="s">
        <v>123</v>
      </c>
      <c r="D2952" s="176" t="s">
        <v>23</v>
      </c>
      <c r="E2952" s="177">
        <v>1</v>
      </c>
      <c r="F2952" s="107">
        <f>IF(C2952="MAT.",VLOOKUP(A2952,INSUMOS_AUX!A:F,6,0),0)</f>
        <v>1.92</v>
      </c>
      <c r="G2952" s="106">
        <f>IF(C2952="M.O.",VLOOKUP(A2952,INSUMOS_AUX!A:F,6,0),0)</f>
        <v>0</v>
      </c>
    </row>
    <row r="2953" spans="1:7" ht="21">
      <c r="A2953" s="177">
        <v>37370</v>
      </c>
      <c r="B2953" s="233" t="s">
        <v>494</v>
      </c>
      <c r="C2953" s="176" t="s">
        <v>123</v>
      </c>
      <c r="D2953" s="176" t="s">
        <v>134</v>
      </c>
      <c r="E2953" s="177">
        <v>0.17649999999999999</v>
      </c>
      <c r="F2953" s="107">
        <f>IF(C2953="MAT.",VLOOKUP(A2953,INSUMOS_AUX!A:F,6,0),0)</f>
        <v>3.32</v>
      </c>
      <c r="G2953" s="106">
        <f>IF(C2953="M.O.",VLOOKUP(A2953,INSUMOS_AUX!A:F,6,0),0)</f>
        <v>0</v>
      </c>
    </row>
    <row r="2954" spans="1:7" ht="21">
      <c r="A2954" s="177">
        <v>37371</v>
      </c>
      <c r="B2954" s="233" t="s">
        <v>495</v>
      </c>
      <c r="C2954" s="176" t="s">
        <v>123</v>
      </c>
      <c r="D2954" s="176" t="s">
        <v>134</v>
      </c>
      <c r="E2954" s="177">
        <v>0.17649999999999999</v>
      </c>
      <c r="F2954" s="107">
        <f>IF(C2954="MAT.",VLOOKUP(A2954,INSUMOS_AUX!A:F,6,0),0)</f>
        <v>0.59</v>
      </c>
      <c r="G2954" s="106">
        <f>IF(C2954="M.O.",VLOOKUP(A2954,INSUMOS_AUX!A:F,6,0),0)</f>
        <v>0</v>
      </c>
    </row>
    <row r="2955" spans="1:7" ht="21">
      <c r="A2955" s="177">
        <v>37372</v>
      </c>
      <c r="B2955" s="233" t="s">
        <v>496</v>
      </c>
      <c r="C2955" s="176" t="s">
        <v>123</v>
      </c>
      <c r="D2955" s="176" t="s">
        <v>134</v>
      </c>
      <c r="E2955" s="177">
        <v>0.17649999999999999</v>
      </c>
      <c r="F2955" s="107">
        <f>IF(C2955="MAT.",VLOOKUP(A2955,INSUMOS_AUX!A:F,6,0),0)</f>
        <v>1.43</v>
      </c>
      <c r="G2955" s="106">
        <f>IF(C2955="M.O.",VLOOKUP(A2955,INSUMOS_AUX!A:F,6,0),0)</f>
        <v>0</v>
      </c>
    </row>
    <row r="2956" spans="1:7" ht="21">
      <c r="A2956" s="177">
        <v>37373</v>
      </c>
      <c r="B2956" s="233" t="s">
        <v>497</v>
      </c>
      <c r="C2956" s="176" t="s">
        <v>123</v>
      </c>
      <c r="D2956" s="176" t="s">
        <v>134</v>
      </c>
      <c r="E2956" s="177">
        <v>0.17649999999999999</v>
      </c>
      <c r="F2956" s="107">
        <f>IF(C2956="MAT.",VLOOKUP(A2956,INSUMOS_AUX!A:F,6,0),0)</f>
        <v>0.08</v>
      </c>
      <c r="G2956" s="106">
        <f>IF(C2956="M.O.",VLOOKUP(A2956,INSUMOS_AUX!A:F,6,0),0)</f>
        <v>0</v>
      </c>
    </row>
    <row r="2957" spans="1:7">
      <c r="A2957" s="177">
        <v>38383</v>
      </c>
      <c r="B2957" s="233" t="s">
        <v>537</v>
      </c>
      <c r="C2957" s="176" t="s">
        <v>123</v>
      </c>
      <c r="D2957" s="176" t="s">
        <v>23</v>
      </c>
      <c r="E2957" s="177">
        <v>7.4000000000000003E-3</v>
      </c>
      <c r="F2957" s="107">
        <f>IF(C2957="MAT.",VLOOKUP(A2957,INSUMOS_AUX!A:F,6,0),0)</f>
        <v>2.17</v>
      </c>
      <c r="G2957" s="106">
        <f>IF(C2957="M.O.",VLOOKUP(A2957,INSUMOS_AUX!A:F,6,0),0)</f>
        <v>0</v>
      </c>
    </row>
    <row r="2958" spans="1:7" ht="21">
      <c r="A2958" s="177">
        <v>43461</v>
      </c>
      <c r="B2958" s="233" t="s">
        <v>155</v>
      </c>
      <c r="C2958" s="176" t="s">
        <v>123</v>
      </c>
      <c r="D2958" s="176" t="s">
        <v>134</v>
      </c>
      <c r="E2958" s="177">
        <v>0.17649999999999999</v>
      </c>
      <c r="F2958" s="107">
        <f>IF(C2958="MAT.",VLOOKUP(A2958,INSUMOS_AUX!A:F,6,0),0)</f>
        <v>0.31</v>
      </c>
      <c r="G2958" s="106">
        <f>IF(C2958="M.O.",VLOOKUP(A2958,INSUMOS_AUX!A:F,6,0),0)</f>
        <v>0</v>
      </c>
    </row>
    <row r="2959" spans="1:7" ht="21">
      <c r="A2959" s="177">
        <v>43485</v>
      </c>
      <c r="B2959" s="233" t="s">
        <v>156</v>
      </c>
      <c r="C2959" s="176" t="s">
        <v>123</v>
      </c>
      <c r="D2959" s="176" t="s">
        <v>134</v>
      </c>
      <c r="E2959" s="177">
        <v>0.17649999999999999</v>
      </c>
      <c r="F2959" s="107">
        <f>IF(C2959="MAT.",VLOOKUP(A2959,INSUMOS_AUX!A:F,6,0),0)</f>
        <v>1.1299999999999999</v>
      </c>
      <c r="G2959" s="106">
        <f>IF(C2959="M.O.",VLOOKUP(A2959,INSUMOS_AUX!A:F,6,0),0)</f>
        <v>0</v>
      </c>
    </row>
    <row r="2960" spans="1:7">
      <c r="A2960" s="182"/>
      <c r="B2960" s="230"/>
      <c r="C2960" s="183"/>
      <c r="D2960" s="183"/>
      <c r="E2960" s="183"/>
      <c r="F2960" s="183"/>
      <c r="G2960" s="183"/>
    </row>
    <row r="2961" spans="1:7" ht="31.5">
      <c r="A2961" s="179" t="s">
        <v>925</v>
      </c>
      <c r="B2961" s="232" t="s">
        <v>647</v>
      </c>
      <c r="C2961" s="180" t="s">
        <v>46</v>
      </c>
      <c r="D2961" s="180" t="s">
        <v>23</v>
      </c>
      <c r="E2961" s="181">
        <v>10</v>
      </c>
      <c r="F2961" s="181">
        <f t="shared" ref="F2961:G2961" si="196">SUMPRODUCT($E2962:$E2973,F2962:F2973)</f>
        <v>32.914900000000003</v>
      </c>
      <c r="G2961" s="181">
        <f t="shared" si="196"/>
        <v>8.8068758235000004</v>
      </c>
    </row>
    <row r="2962" spans="1:7" ht="21">
      <c r="A2962" s="177">
        <v>11655</v>
      </c>
      <c r="B2962" s="233" t="s">
        <v>1445</v>
      </c>
      <c r="C2962" s="176" t="s">
        <v>123</v>
      </c>
      <c r="D2962" s="176" t="s">
        <v>23</v>
      </c>
      <c r="E2962" s="177">
        <v>1</v>
      </c>
      <c r="F2962" s="107">
        <f>IF(C2962="MAT.",VLOOKUP(A2962,INSUMOS_AUX!A:F,6,0),0)</f>
        <v>17.12</v>
      </c>
      <c r="G2962" s="106">
        <f>IF(C2962="M.O.",VLOOKUP(A2962,INSUMOS_AUX!A:F,6,0),0)</f>
        <v>0</v>
      </c>
    </row>
    <row r="2963" spans="1:7" ht="31.5">
      <c r="A2963" s="177">
        <v>20078</v>
      </c>
      <c r="B2963" s="233" t="s">
        <v>340</v>
      </c>
      <c r="C2963" s="176" t="s">
        <v>123</v>
      </c>
      <c r="D2963" s="176" t="s">
        <v>23</v>
      </c>
      <c r="E2963" s="177">
        <v>0.14000000000000001</v>
      </c>
      <c r="F2963" s="107">
        <f>IF(C2963="MAT.",VLOOKUP(A2963,INSUMOS_AUX!A:F,6,0),0)</f>
        <v>27.75</v>
      </c>
      <c r="G2963" s="106">
        <f>IF(C2963="M.O.",VLOOKUP(A2963,INSUMOS_AUX!A:F,6,0),0)</f>
        <v>0</v>
      </c>
    </row>
    <row r="2964" spans="1:7">
      <c r="A2964" s="177">
        <v>246</v>
      </c>
      <c r="B2964" s="233" t="s">
        <v>185</v>
      </c>
      <c r="C2964" s="176" t="s">
        <v>124</v>
      </c>
      <c r="D2964" s="176" t="s">
        <v>134</v>
      </c>
      <c r="E2964" s="177">
        <v>0.23668035000000001</v>
      </c>
      <c r="F2964" s="107">
        <f>IF(C2964="MAT.",VLOOKUP(A2964,INSUMOS_AUX!A:F,6,0),0)</f>
        <v>0</v>
      </c>
      <c r="G2964" s="106">
        <f>IF(C2964="M.O.",VLOOKUP(A2964,INSUMOS_AUX!A:F,6,0),0)</f>
        <v>14.73</v>
      </c>
    </row>
    <row r="2965" spans="1:7">
      <c r="A2965" s="177">
        <v>2696</v>
      </c>
      <c r="B2965" s="233" t="s">
        <v>154</v>
      </c>
      <c r="C2965" s="176" t="s">
        <v>124</v>
      </c>
      <c r="D2965" s="176" t="s">
        <v>134</v>
      </c>
      <c r="E2965" s="177">
        <v>0.23668035000000001</v>
      </c>
      <c r="F2965" s="107">
        <f>IF(C2965="MAT.",VLOOKUP(A2965,INSUMOS_AUX!A:F,6,0),0)</f>
        <v>0</v>
      </c>
      <c r="G2965" s="106">
        <f>IF(C2965="M.O.",VLOOKUP(A2965,INSUMOS_AUX!A:F,6,0),0)</f>
        <v>22.48</v>
      </c>
    </row>
    <row r="2966" spans="1:7" ht="21">
      <c r="A2966" s="177">
        <v>296</v>
      </c>
      <c r="B2966" s="233" t="s">
        <v>289</v>
      </c>
      <c r="C2966" s="176" t="s">
        <v>123</v>
      </c>
      <c r="D2966" s="176" t="s">
        <v>23</v>
      </c>
      <c r="E2966" s="177">
        <v>1</v>
      </c>
      <c r="F2966" s="107">
        <f>IF(C2966="MAT.",VLOOKUP(A2966,INSUMOS_AUX!A:F,6,0),0)</f>
        <v>1.92</v>
      </c>
      <c r="G2966" s="106">
        <f>IF(C2966="M.O.",VLOOKUP(A2966,INSUMOS_AUX!A:F,6,0),0)</f>
        <v>0</v>
      </c>
    </row>
    <row r="2967" spans="1:7" ht="21">
      <c r="A2967" s="177">
        <v>301</v>
      </c>
      <c r="B2967" s="233" t="s">
        <v>288</v>
      </c>
      <c r="C2967" s="176" t="s">
        <v>123</v>
      </c>
      <c r="D2967" s="176" t="s">
        <v>23</v>
      </c>
      <c r="E2967" s="177">
        <v>2</v>
      </c>
      <c r="F2967" s="107">
        <f>IF(C2967="MAT.",VLOOKUP(A2967,INSUMOS_AUX!A:F,6,0),0)</f>
        <v>3.4</v>
      </c>
      <c r="G2967" s="106">
        <f>IF(C2967="M.O.",VLOOKUP(A2967,INSUMOS_AUX!A:F,6,0),0)</f>
        <v>0</v>
      </c>
    </row>
    <row r="2968" spans="1:7" ht="21">
      <c r="A2968" s="177">
        <v>37370</v>
      </c>
      <c r="B2968" s="233" t="s">
        <v>494</v>
      </c>
      <c r="C2968" s="176" t="s">
        <v>123</v>
      </c>
      <c r="D2968" s="176" t="s">
        <v>134</v>
      </c>
      <c r="E2968" s="177">
        <v>0.46500000000000002</v>
      </c>
      <c r="F2968" s="107">
        <f>IF(C2968="MAT.",VLOOKUP(A2968,INSUMOS_AUX!A:F,6,0),0)</f>
        <v>3.32</v>
      </c>
      <c r="G2968" s="106">
        <f>IF(C2968="M.O.",VLOOKUP(A2968,INSUMOS_AUX!A:F,6,0),0)</f>
        <v>0</v>
      </c>
    </row>
    <row r="2969" spans="1:7" ht="21">
      <c r="A2969" s="177">
        <v>37371</v>
      </c>
      <c r="B2969" s="233" t="s">
        <v>495</v>
      </c>
      <c r="C2969" s="176" t="s">
        <v>123</v>
      </c>
      <c r="D2969" s="176" t="s">
        <v>134</v>
      </c>
      <c r="E2969" s="177">
        <v>0.46500000000000002</v>
      </c>
      <c r="F2969" s="107">
        <f>IF(C2969="MAT.",VLOOKUP(A2969,INSUMOS_AUX!A:F,6,0),0)</f>
        <v>0.59</v>
      </c>
      <c r="G2969" s="106">
        <f>IF(C2969="M.O.",VLOOKUP(A2969,INSUMOS_AUX!A:F,6,0),0)</f>
        <v>0</v>
      </c>
    </row>
    <row r="2970" spans="1:7" ht="21">
      <c r="A2970" s="177">
        <v>37372</v>
      </c>
      <c r="B2970" s="233" t="s">
        <v>496</v>
      </c>
      <c r="C2970" s="176" t="s">
        <v>123</v>
      </c>
      <c r="D2970" s="176" t="s">
        <v>134</v>
      </c>
      <c r="E2970" s="177">
        <v>0.46500000000000002</v>
      </c>
      <c r="F2970" s="107">
        <f>IF(C2970="MAT.",VLOOKUP(A2970,INSUMOS_AUX!A:F,6,0),0)</f>
        <v>1.43</v>
      </c>
      <c r="G2970" s="106">
        <f>IF(C2970="M.O.",VLOOKUP(A2970,INSUMOS_AUX!A:F,6,0),0)</f>
        <v>0</v>
      </c>
    </row>
    <row r="2971" spans="1:7" ht="21">
      <c r="A2971" s="177">
        <v>37373</v>
      </c>
      <c r="B2971" s="233" t="s">
        <v>497</v>
      </c>
      <c r="C2971" s="176" t="s">
        <v>123</v>
      </c>
      <c r="D2971" s="176" t="s">
        <v>134</v>
      </c>
      <c r="E2971" s="177">
        <v>0.46500000000000002</v>
      </c>
      <c r="F2971" s="107">
        <f>IF(C2971="MAT.",VLOOKUP(A2971,INSUMOS_AUX!A:F,6,0),0)</f>
        <v>0.08</v>
      </c>
      <c r="G2971" s="106">
        <f>IF(C2971="M.O.",VLOOKUP(A2971,INSUMOS_AUX!A:F,6,0),0)</f>
        <v>0</v>
      </c>
    </row>
    <row r="2972" spans="1:7" ht="21">
      <c r="A2972" s="177">
        <v>43461</v>
      </c>
      <c r="B2972" s="233" t="s">
        <v>155</v>
      </c>
      <c r="C2972" s="176" t="s">
        <v>123</v>
      </c>
      <c r="D2972" s="176" t="s">
        <v>134</v>
      </c>
      <c r="E2972" s="177">
        <v>0.46500000000000002</v>
      </c>
      <c r="F2972" s="107">
        <f>IF(C2972="MAT.",VLOOKUP(A2972,INSUMOS_AUX!A:F,6,0),0)</f>
        <v>0.31</v>
      </c>
      <c r="G2972" s="106">
        <f>IF(C2972="M.O.",VLOOKUP(A2972,INSUMOS_AUX!A:F,6,0),0)</f>
        <v>0</v>
      </c>
    </row>
    <row r="2973" spans="1:7" ht="21">
      <c r="A2973" s="177">
        <v>43485</v>
      </c>
      <c r="B2973" s="233" t="s">
        <v>156</v>
      </c>
      <c r="C2973" s="176" t="s">
        <v>123</v>
      </c>
      <c r="D2973" s="176" t="s">
        <v>134</v>
      </c>
      <c r="E2973" s="177">
        <v>0.46500000000000002</v>
      </c>
      <c r="F2973" s="107">
        <f>IF(C2973="MAT.",VLOOKUP(A2973,INSUMOS_AUX!A:F,6,0),0)</f>
        <v>1.1299999999999999</v>
      </c>
      <c r="G2973" s="106">
        <f>IF(C2973="M.O.",VLOOKUP(A2973,INSUMOS_AUX!A:F,6,0),0)</f>
        <v>0</v>
      </c>
    </row>
    <row r="2974" spans="1:7">
      <c r="A2974" s="182"/>
      <c r="B2974" s="230"/>
      <c r="C2974" s="183"/>
      <c r="D2974" s="183"/>
      <c r="E2974" s="183"/>
      <c r="F2974" s="183"/>
      <c r="G2974" s="183"/>
    </row>
    <row r="2975" spans="1:7" ht="31.5">
      <c r="A2975" s="179" t="s">
        <v>926</v>
      </c>
      <c r="B2975" s="232" t="s">
        <v>648</v>
      </c>
      <c r="C2975" s="180" t="s">
        <v>46</v>
      </c>
      <c r="D2975" s="180" t="s">
        <v>23</v>
      </c>
      <c r="E2975" s="181">
        <v>4</v>
      </c>
      <c r="F2975" s="181">
        <f t="shared" ref="F2975:G2975" si="197">SUMPRODUCT($E2976:$E2987,F2976:F2987)</f>
        <v>10.68271</v>
      </c>
      <c r="G2975" s="181">
        <f t="shared" si="197"/>
        <v>0.43182100812000002</v>
      </c>
    </row>
    <row r="2976" spans="1:7">
      <c r="A2976" s="177">
        <v>122</v>
      </c>
      <c r="B2976" s="233" t="s">
        <v>286</v>
      </c>
      <c r="C2976" s="176" t="s">
        <v>123</v>
      </c>
      <c r="D2976" s="176" t="s">
        <v>23</v>
      </c>
      <c r="E2976" s="177">
        <v>7.3000000000000001E-3</v>
      </c>
      <c r="F2976" s="107">
        <f>IF(C2976="MAT.",VLOOKUP(A2976,INSUMOS_AUX!A:F,6,0),0)</f>
        <v>67.239999999999995</v>
      </c>
      <c r="G2976" s="106">
        <f>IF(C2976="M.O.",VLOOKUP(A2976,INSUMOS_AUX!A:F,6,0),0)</f>
        <v>0</v>
      </c>
    </row>
    <row r="2977" spans="1:7" ht="21">
      <c r="A2977" s="177">
        <v>20083</v>
      </c>
      <c r="B2977" s="233" t="s">
        <v>354</v>
      </c>
      <c r="C2977" s="176" t="s">
        <v>123</v>
      </c>
      <c r="D2977" s="176" t="s">
        <v>23</v>
      </c>
      <c r="E2977" s="177">
        <v>1.0999999999999999E-2</v>
      </c>
      <c r="F2977" s="107">
        <f>IF(C2977="MAT.",VLOOKUP(A2977,INSUMOS_AUX!A:F,6,0),0)</f>
        <v>76.19</v>
      </c>
      <c r="G2977" s="106">
        <f>IF(C2977="M.O.",VLOOKUP(A2977,INSUMOS_AUX!A:F,6,0),0)</f>
        <v>0</v>
      </c>
    </row>
    <row r="2978" spans="1:7">
      <c r="A2978" s="177">
        <v>246</v>
      </c>
      <c r="B2978" s="233" t="s">
        <v>185</v>
      </c>
      <c r="C2978" s="176" t="s">
        <v>124</v>
      </c>
      <c r="D2978" s="176" t="s">
        <v>134</v>
      </c>
      <c r="E2978" s="177">
        <v>1.1604972E-2</v>
      </c>
      <c r="F2978" s="107">
        <f>IF(C2978="MAT.",VLOOKUP(A2978,INSUMOS_AUX!A:F,6,0),0)</f>
        <v>0</v>
      </c>
      <c r="G2978" s="106">
        <f>IF(C2978="M.O.",VLOOKUP(A2978,INSUMOS_AUX!A:F,6,0),0)</f>
        <v>14.73</v>
      </c>
    </row>
    <row r="2979" spans="1:7">
      <c r="A2979" s="177">
        <v>2696</v>
      </c>
      <c r="B2979" s="233" t="s">
        <v>154</v>
      </c>
      <c r="C2979" s="176" t="s">
        <v>124</v>
      </c>
      <c r="D2979" s="176" t="s">
        <v>134</v>
      </c>
      <c r="E2979" s="177">
        <v>1.1604972E-2</v>
      </c>
      <c r="F2979" s="107">
        <f>IF(C2979="MAT.",VLOOKUP(A2979,INSUMOS_AUX!A:F,6,0),0)</f>
        <v>0</v>
      </c>
      <c r="G2979" s="106">
        <f>IF(C2979="M.O.",VLOOKUP(A2979,INSUMOS_AUX!A:F,6,0),0)</f>
        <v>22.48</v>
      </c>
    </row>
    <row r="2980" spans="1:7" ht="21">
      <c r="A2980" s="177">
        <v>37370</v>
      </c>
      <c r="B2980" s="233" t="s">
        <v>494</v>
      </c>
      <c r="C2980" s="176" t="s">
        <v>123</v>
      </c>
      <c r="D2980" s="176" t="s">
        <v>134</v>
      </c>
      <c r="E2980" s="177">
        <v>2.2800000000000001E-2</v>
      </c>
      <c r="F2980" s="107">
        <f>IF(C2980="MAT.",VLOOKUP(A2980,INSUMOS_AUX!A:F,6,0),0)</f>
        <v>3.32</v>
      </c>
      <c r="G2980" s="106">
        <f>IF(C2980="M.O.",VLOOKUP(A2980,INSUMOS_AUX!A:F,6,0),0)</f>
        <v>0</v>
      </c>
    </row>
    <row r="2981" spans="1:7" ht="21">
      <c r="A2981" s="177">
        <v>37371</v>
      </c>
      <c r="B2981" s="233" t="s">
        <v>495</v>
      </c>
      <c r="C2981" s="176" t="s">
        <v>123</v>
      </c>
      <c r="D2981" s="176" t="s">
        <v>134</v>
      </c>
      <c r="E2981" s="177">
        <v>2.2800000000000001E-2</v>
      </c>
      <c r="F2981" s="107">
        <f>IF(C2981="MAT.",VLOOKUP(A2981,INSUMOS_AUX!A:F,6,0),0)</f>
        <v>0.59</v>
      </c>
      <c r="G2981" s="106">
        <f>IF(C2981="M.O.",VLOOKUP(A2981,INSUMOS_AUX!A:F,6,0),0)</f>
        <v>0</v>
      </c>
    </row>
    <row r="2982" spans="1:7" ht="21">
      <c r="A2982" s="177">
        <v>37372</v>
      </c>
      <c r="B2982" s="233" t="s">
        <v>496</v>
      </c>
      <c r="C2982" s="176" t="s">
        <v>123</v>
      </c>
      <c r="D2982" s="176" t="s">
        <v>134</v>
      </c>
      <c r="E2982" s="177">
        <v>2.2800000000000001E-2</v>
      </c>
      <c r="F2982" s="107">
        <f>IF(C2982="MAT.",VLOOKUP(A2982,INSUMOS_AUX!A:F,6,0),0)</f>
        <v>1.43</v>
      </c>
      <c r="G2982" s="106">
        <f>IF(C2982="M.O.",VLOOKUP(A2982,INSUMOS_AUX!A:F,6,0),0)</f>
        <v>0</v>
      </c>
    </row>
    <row r="2983" spans="1:7" ht="21">
      <c r="A2983" s="177">
        <v>37373</v>
      </c>
      <c r="B2983" s="233" t="s">
        <v>497</v>
      </c>
      <c r="C2983" s="176" t="s">
        <v>123</v>
      </c>
      <c r="D2983" s="176" t="s">
        <v>134</v>
      </c>
      <c r="E2983" s="177">
        <v>2.2800000000000001E-2</v>
      </c>
      <c r="F2983" s="107">
        <f>IF(C2983="MAT.",VLOOKUP(A2983,INSUMOS_AUX!A:F,6,0),0)</f>
        <v>0.08</v>
      </c>
      <c r="G2983" s="106">
        <f>IF(C2983="M.O.",VLOOKUP(A2983,INSUMOS_AUX!A:F,6,0),0)</f>
        <v>0</v>
      </c>
    </row>
    <row r="2984" spans="1:7">
      <c r="A2984" s="177">
        <v>38383</v>
      </c>
      <c r="B2984" s="233" t="s">
        <v>537</v>
      </c>
      <c r="C2984" s="176" t="s">
        <v>123</v>
      </c>
      <c r="D2984" s="176" t="s">
        <v>23</v>
      </c>
      <c r="E2984" s="177">
        <v>8.0000000000000002E-3</v>
      </c>
      <c r="F2984" s="107">
        <f>IF(C2984="MAT.",VLOOKUP(A2984,INSUMOS_AUX!A:F,6,0),0)</f>
        <v>2.17</v>
      </c>
      <c r="G2984" s="106">
        <f>IF(C2984="M.O.",VLOOKUP(A2984,INSUMOS_AUX!A:F,6,0),0)</f>
        <v>0</v>
      </c>
    </row>
    <row r="2985" spans="1:7" ht="21">
      <c r="A2985" s="177">
        <v>39319</v>
      </c>
      <c r="B2985" s="233" t="s">
        <v>1446</v>
      </c>
      <c r="C2985" s="176" t="s">
        <v>123</v>
      </c>
      <c r="D2985" s="176" t="s">
        <v>23</v>
      </c>
      <c r="E2985" s="177">
        <v>1</v>
      </c>
      <c r="F2985" s="107">
        <f>IF(C2985="MAT.",VLOOKUP(A2985,INSUMOS_AUX!A:F,6,0),0)</f>
        <v>9.18</v>
      </c>
      <c r="G2985" s="106">
        <f>IF(C2985="M.O.",VLOOKUP(A2985,INSUMOS_AUX!A:F,6,0),0)</f>
        <v>0</v>
      </c>
    </row>
    <row r="2986" spans="1:7" ht="21">
      <c r="A2986" s="177">
        <v>43461</v>
      </c>
      <c r="B2986" s="233" t="s">
        <v>155</v>
      </c>
      <c r="C2986" s="176" t="s">
        <v>123</v>
      </c>
      <c r="D2986" s="176" t="s">
        <v>134</v>
      </c>
      <c r="E2986" s="177">
        <v>2.2800000000000001E-2</v>
      </c>
      <c r="F2986" s="107">
        <f>IF(C2986="MAT.",VLOOKUP(A2986,INSUMOS_AUX!A:F,6,0),0)</f>
        <v>0.31</v>
      </c>
      <c r="G2986" s="106">
        <f>IF(C2986="M.O.",VLOOKUP(A2986,INSUMOS_AUX!A:F,6,0),0)</f>
        <v>0</v>
      </c>
    </row>
    <row r="2987" spans="1:7" ht="21">
      <c r="A2987" s="177">
        <v>43485</v>
      </c>
      <c r="B2987" s="233" t="s">
        <v>156</v>
      </c>
      <c r="C2987" s="176" t="s">
        <v>123</v>
      </c>
      <c r="D2987" s="176" t="s">
        <v>134</v>
      </c>
      <c r="E2987" s="177">
        <v>2.2800000000000001E-2</v>
      </c>
      <c r="F2987" s="107">
        <f>IF(C2987="MAT.",VLOOKUP(A2987,INSUMOS_AUX!A:F,6,0),0)</f>
        <v>1.1299999999999999</v>
      </c>
      <c r="G2987" s="106">
        <f>IF(C2987="M.O.",VLOOKUP(A2987,INSUMOS_AUX!A:F,6,0),0)</f>
        <v>0</v>
      </c>
    </row>
    <row r="2988" spans="1:7">
      <c r="A2988" s="182"/>
      <c r="B2988" s="230"/>
      <c r="C2988" s="183"/>
      <c r="D2988" s="183"/>
      <c r="E2988" s="183"/>
      <c r="F2988" s="183"/>
      <c r="G2988" s="183"/>
    </row>
    <row r="2989" spans="1:7" ht="21">
      <c r="A2989" s="179" t="s">
        <v>927</v>
      </c>
      <c r="B2989" s="232" t="s">
        <v>398</v>
      </c>
      <c r="C2989" s="180" t="s">
        <v>46</v>
      </c>
      <c r="D2989" s="180" t="s">
        <v>23</v>
      </c>
      <c r="E2989" s="181">
        <v>6</v>
      </c>
      <c r="F2989" s="181">
        <f t="shared" ref="F2989:G2989" si="198">SUMPRODUCT($E2990:$E3029,F2990:F3029)</f>
        <v>108.22399776743001</v>
      </c>
      <c r="G2989" s="181">
        <f t="shared" si="198"/>
        <v>80.87828506372</v>
      </c>
    </row>
    <row r="2990" spans="1:7">
      <c r="A2990" s="177">
        <v>1214</v>
      </c>
      <c r="B2990" s="233" t="s">
        <v>302</v>
      </c>
      <c r="C2990" s="176" t="s">
        <v>124</v>
      </c>
      <c r="D2990" s="176" t="s">
        <v>134</v>
      </c>
      <c r="E2990" s="177">
        <v>0.211620689</v>
      </c>
      <c r="F2990" s="107">
        <f>IF(C2990="MAT.",VLOOKUP(A2990,INSUMOS_AUX!A:F,6,0),0)</f>
        <v>0</v>
      </c>
      <c r="G2990" s="106">
        <f>IF(C2990="M.O.",VLOOKUP(A2990,INSUMOS_AUX!A:F,6,0),0)</f>
        <v>21.17</v>
      </c>
    </row>
    <row r="2991" spans="1:7" ht="21">
      <c r="A2991" s="177">
        <v>13458</v>
      </c>
      <c r="B2991" s="233" t="s">
        <v>1443</v>
      </c>
      <c r="C2991" s="176" t="s">
        <v>123</v>
      </c>
      <c r="D2991" s="176" t="s">
        <v>23</v>
      </c>
      <c r="E2991" s="177">
        <v>8.5700000000000001E-7</v>
      </c>
      <c r="F2991" s="107">
        <f>IF(C2991="MAT.",VLOOKUP(A2991,INSUMOS_AUX!A:F,6,0),0)</f>
        <v>15839.74</v>
      </c>
      <c r="G2991" s="106">
        <f>IF(C2991="M.O.",VLOOKUP(A2991,INSUMOS_AUX!A:F,6,0),0)</f>
        <v>0</v>
      </c>
    </row>
    <row r="2992" spans="1:7" ht="21">
      <c r="A2992" s="177">
        <v>1358</v>
      </c>
      <c r="B2992" s="233" t="s">
        <v>1447</v>
      </c>
      <c r="C2992" s="176" t="s">
        <v>123</v>
      </c>
      <c r="D2992" s="176" t="s">
        <v>53</v>
      </c>
      <c r="E2992" s="177">
        <v>7.4345040000000001E-2</v>
      </c>
      <c r="F2992" s="107">
        <f>IF(C2992="MAT.",VLOOKUP(A2992,INSUMOS_AUX!A:F,6,0),0)</f>
        <v>57.71</v>
      </c>
      <c r="G2992" s="106">
        <f>IF(C2992="M.O.",VLOOKUP(A2992,INSUMOS_AUX!A:F,6,0),0)</f>
        <v>0</v>
      </c>
    </row>
    <row r="2993" spans="1:7">
      <c r="A2993" s="177">
        <v>1379</v>
      </c>
      <c r="B2993" s="233" t="s">
        <v>135</v>
      </c>
      <c r="C2993" s="176" t="s">
        <v>123</v>
      </c>
      <c r="D2993" s="176" t="s">
        <v>63</v>
      </c>
      <c r="E2993" s="177">
        <v>26.614955051999999</v>
      </c>
      <c r="F2993" s="107">
        <f>IF(C2993="MAT.",VLOOKUP(A2993,INSUMOS_AUX!A:F,6,0),0)</f>
        <v>0.72</v>
      </c>
      <c r="G2993" s="106">
        <f>IF(C2993="M.O.",VLOOKUP(A2993,INSUMOS_AUX!A:F,6,0),0)</f>
        <v>0</v>
      </c>
    </row>
    <row r="2994" spans="1:7" ht="21">
      <c r="A2994" s="177">
        <v>13896</v>
      </c>
      <c r="B2994" s="233" t="s">
        <v>1248</v>
      </c>
      <c r="C2994" s="176" t="s">
        <v>123</v>
      </c>
      <c r="D2994" s="176" t="s">
        <v>23</v>
      </c>
      <c r="E2994" s="177">
        <v>1.8264E-4</v>
      </c>
      <c r="F2994" s="107">
        <f>IF(C2994="MAT.",VLOOKUP(A2994,INSUMOS_AUX!A:F,6,0),0)</f>
        <v>3390.99</v>
      </c>
      <c r="G2994" s="106">
        <f>IF(C2994="M.O.",VLOOKUP(A2994,INSUMOS_AUX!A:F,6,0),0)</f>
        <v>0</v>
      </c>
    </row>
    <row r="2995" spans="1:7" ht="21">
      <c r="A2995" s="177">
        <v>14618</v>
      </c>
      <c r="B2995" s="233" t="s">
        <v>353</v>
      </c>
      <c r="C2995" s="176" t="s">
        <v>123</v>
      </c>
      <c r="D2995" s="176" t="s">
        <v>23</v>
      </c>
      <c r="E2995" s="177">
        <v>4.5079999999999999E-6</v>
      </c>
      <c r="F2995" s="107">
        <f>IF(C2995="MAT.",VLOOKUP(A2995,INSUMOS_AUX!A:F,6,0),0)</f>
        <v>1313.62</v>
      </c>
      <c r="G2995" s="106">
        <f>IF(C2995="M.O.",VLOOKUP(A2995,INSUMOS_AUX!A:F,6,0),0)</f>
        <v>0</v>
      </c>
    </row>
    <row r="2996" spans="1:7">
      <c r="A2996" s="177">
        <v>20247</v>
      </c>
      <c r="B2996" s="233" t="s">
        <v>1448</v>
      </c>
      <c r="C2996" s="176" t="s">
        <v>123</v>
      </c>
      <c r="D2996" s="176" t="s">
        <v>63</v>
      </c>
      <c r="E2996" s="177">
        <v>1.484973E-2</v>
      </c>
      <c r="F2996" s="107">
        <f>IF(C2996="MAT.",VLOOKUP(A2996,INSUMOS_AUX!A:F,6,0),0)</f>
        <v>22.53</v>
      </c>
      <c r="G2996" s="106">
        <f>IF(C2996="M.O.",VLOOKUP(A2996,INSUMOS_AUX!A:F,6,0),0)</f>
        <v>0</v>
      </c>
    </row>
    <row r="2997" spans="1:7" ht="21">
      <c r="A2997" s="177">
        <v>2692</v>
      </c>
      <c r="B2997" s="233" t="s">
        <v>1242</v>
      </c>
      <c r="C2997" s="176" t="s">
        <v>123</v>
      </c>
      <c r="D2997" s="176" t="s">
        <v>168</v>
      </c>
      <c r="E2997" s="177">
        <v>3.2148900000000002E-3</v>
      </c>
      <c r="F2997" s="107">
        <f>IF(C2997="MAT.",VLOOKUP(A2997,INSUMOS_AUX!A:F,6,0),0)</f>
        <v>7.15</v>
      </c>
      <c r="G2997" s="106">
        <f>IF(C2997="M.O.",VLOOKUP(A2997,INSUMOS_AUX!A:F,6,0),0)</f>
        <v>0</v>
      </c>
    </row>
    <row r="2998" spans="1:7">
      <c r="A2998" s="177">
        <v>2705</v>
      </c>
      <c r="B2998" s="233" t="s">
        <v>136</v>
      </c>
      <c r="C2998" s="176" t="s">
        <v>123</v>
      </c>
      <c r="D2998" s="176" t="s">
        <v>137</v>
      </c>
      <c r="E2998" s="177">
        <v>0.27087064199999999</v>
      </c>
      <c r="F2998" s="107">
        <f>IF(C2998="MAT.",VLOOKUP(A2998,INSUMOS_AUX!A:F,6,0),0)</f>
        <v>0.92</v>
      </c>
      <c r="G2998" s="106">
        <f>IF(C2998="M.O.",VLOOKUP(A2998,INSUMOS_AUX!A:F,6,0),0)</f>
        <v>0</v>
      </c>
    </row>
    <row r="2999" spans="1:7" ht="31.5">
      <c r="A2999" s="177">
        <v>36397</v>
      </c>
      <c r="B2999" s="233" t="s">
        <v>1250</v>
      </c>
      <c r="C2999" s="176" t="s">
        <v>123</v>
      </c>
      <c r="D2999" s="176" t="s">
        <v>23</v>
      </c>
      <c r="E2999" s="177">
        <v>9.6889999999999999E-6</v>
      </c>
      <c r="F2999" s="107">
        <f>IF(C2999="MAT.",VLOOKUP(A2999,INSUMOS_AUX!A:F,6,0),0)</f>
        <v>19116.61</v>
      </c>
      <c r="G2999" s="106">
        <f>IF(C2999="M.O.",VLOOKUP(A2999,INSUMOS_AUX!A:F,6,0),0)</f>
        <v>0</v>
      </c>
    </row>
    <row r="3000" spans="1:7" ht="52.5">
      <c r="A3000" s="177">
        <v>36531</v>
      </c>
      <c r="B3000" s="233" t="s">
        <v>1449</v>
      </c>
      <c r="C3000" s="176" t="s">
        <v>123</v>
      </c>
      <c r="D3000" s="176" t="s">
        <v>23</v>
      </c>
      <c r="E3000" s="177">
        <v>2.1039E-5</v>
      </c>
      <c r="F3000" s="107">
        <f>IF(C3000="MAT.",VLOOKUP(A3000,INSUMOS_AUX!A:F,6,0),0)</f>
        <v>466463.38</v>
      </c>
      <c r="G3000" s="106">
        <f>IF(C3000="M.O.",VLOOKUP(A3000,INSUMOS_AUX!A:F,6,0),0)</f>
        <v>0</v>
      </c>
    </row>
    <row r="3001" spans="1:7" ht="21">
      <c r="A3001" s="177">
        <v>370</v>
      </c>
      <c r="B3001" s="233" t="s">
        <v>138</v>
      </c>
      <c r="C3001" s="176" t="s">
        <v>123</v>
      </c>
      <c r="D3001" s="176" t="s">
        <v>58</v>
      </c>
      <c r="E3001" s="177">
        <v>0.114987676</v>
      </c>
      <c r="F3001" s="107">
        <f>IF(C3001="MAT.",VLOOKUP(A3001,INSUMOS_AUX!A:F,6,0),0)</f>
        <v>150</v>
      </c>
      <c r="G3001" s="106">
        <f>IF(C3001="M.O.",VLOOKUP(A3001,INSUMOS_AUX!A:F,6,0),0)</f>
        <v>0</v>
      </c>
    </row>
    <row r="3002" spans="1:7" ht="21">
      <c r="A3002" s="177">
        <v>37370</v>
      </c>
      <c r="B3002" s="233" t="s">
        <v>494</v>
      </c>
      <c r="C3002" s="176" t="s">
        <v>123</v>
      </c>
      <c r="D3002" s="176" t="s">
        <v>134</v>
      </c>
      <c r="E3002" s="177">
        <v>4.2383409109999999</v>
      </c>
      <c r="F3002" s="107">
        <f>IF(C3002="MAT.",VLOOKUP(A3002,INSUMOS_AUX!A:F,6,0),0)</f>
        <v>3.32</v>
      </c>
      <c r="G3002" s="106">
        <f>IF(C3002="M.O.",VLOOKUP(A3002,INSUMOS_AUX!A:F,6,0),0)</f>
        <v>0</v>
      </c>
    </row>
    <row r="3003" spans="1:7" ht="21">
      <c r="A3003" s="177">
        <v>37371</v>
      </c>
      <c r="B3003" s="233" t="s">
        <v>495</v>
      </c>
      <c r="C3003" s="176" t="s">
        <v>123</v>
      </c>
      <c r="D3003" s="176" t="s">
        <v>134</v>
      </c>
      <c r="E3003" s="177">
        <v>4.2383409109999999</v>
      </c>
      <c r="F3003" s="107">
        <f>IF(C3003="MAT.",VLOOKUP(A3003,INSUMOS_AUX!A:F,6,0),0)</f>
        <v>0.59</v>
      </c>
      <c r="G3003" s="106">
        <f>IF(C3003="M.O.",VLOOKUP(A3003,INSUMOS_AUX!A:F,6,0),0)</f>
        <v>0</v>
      </c>
    </row>
    <row r="3004" spans="1:7" ht="21">
      <c r="A3004" s="177">
        <v>37372</v>
      </c>
      <c r="B3004" s="233" t="s">
        <v>496</v>
      </c>
      <c r="C3004" s="176" t="s">
        <v>123</v>
      </c>
      <c r="D3004" s="176" t="s">
        <v>134</v>
      </c>
      <c r="E3004" s="177">
        <v>4.2383409109999999</v>
      </c>
      <c r="F3004" s="107">
        <f>IF(C3004="MAT.",VLOOKUP(A3004,INSUMOS_AUX!A:F,6,0),0)</f>
        <v>1.43</v>
      </c>
      <c r="G3004" s="106">
        <f>IF(C3004="M.O.",VLOOKUP(A3004,INSUMOS_AUX!A:F,6,0),0)</f>
        <v>0</v>
      </c>
    </row>
    <row r="3005" spans="1:7" ht="21">
      <c r="A3005" s="177">
        <v>37373</v>
      </c>
      <c r="B3005" s="233" t="s">
        <v>497</v>
      </c>
      <c r="C3005" s="176" t="s">
        <v>123</v>
      </c>
      <c r="D3005" s="176" t="s">
        <v>134</v>
      </c>
      <c r="E3005" s="177">
        <v>4.2383409109999999</v>
      </c>
      <c r="F3005" s="107">
        <f>IF(C3005="MAT.",VLOOKUP(A3005,INSUMOS_AUX!A:F,6,0),0)</f>
        <v>0.08</v>
      </c>
      <c r="G3005" s="106">
        <f>IF(C3005="M.O.",VLOOKUP(A3005,INSUMOS_AUX!A:F,6,0),0)</f>
        <v>0</v>
      </c>
    </row>
    <row r="3006" spans="1:7">
      <c r="A3006" s="177">
        <v>37666</v>
      </c>
      <c r="B3006" s="233" t="s">
        <v>139</v>
      </c>
      <c r="C3006" s="176" t="s">
        <v>124</v>
      </c>
      <c r="D3006" s="176" t="s">
        <v>134</v>
      </c>
      <c r="E3006" s="177">
        <v>8.5070710999999993E-2</v>
      </c>
      <c r="F3006" s="107">
        <f>IF(C3006="MAT.",VLOOKUP(A3006,INSUMOS_AUX!A:F,6,0),0)</f>
        <v>0</v>
      </c>
      <c r="G3006" s="106">
        <f>IF(C3006="M.O.",VLOOKUP(A3006,INSUMOS_AUX!A:F,6,0),0)</f>
        <v>13.19</v>
      </c>
    </row>
    <row r="3007" spans="1:7">
      <c r="A3007" s="177">
        <v>378</v>
      </c>
      <c r="B3007" s="233" t="s">
        <v>1252</v>
      </c>
      <c r="C3007" s="176" t="s">
        <v>124</v>
      </c>
      <c r="D3007" s="176" t="s">
        <v>134</v>
      </c>
      <c r="E3007" s="177">
        <v>0.329939645</v>
      </c>
      <c r="F3007" s="107">
        <f>IF(C3007="MAT.",VLOOKUP(A3007,INSUMOS_AUX!A:F,6,0),0)</f>
        <v>0</v>
      </c>
      <c r="G3007" s="106">
        <f>IF(C3007="M.O.",VLOOKUP(A3007,INSUMOS_AUX!A:F,6,0),0)</f>
        <v>22.48</v>
      </c>
    </row>
    <row r="3008" spans="1:7" ht="31.5">
      <c r="A3008" s="177">
        <v>39017</v>
      </c>
      <c r="B3008" s="233" t="s">
        <v>1253</v>
      </c>
      <c r="C3008" s="176" t="s">
        <v>123</v>
      </c>
      <c r="D3008" s="176" t="s">
        <v>23</v>
      </c>
      <c r="E3008" s="177">
        <v>4.6202737999999997</v>
      </c>
      <c r="F3008" s="107">
        <f>IF(C3008="MAT.",VLOOKUP(A3008,INSUMOS_AUX!A:F,6,0),0)</f>
        <v>0.22</v>
      </c>
      <c r="G3008" s="106">
        <f>IF(C3008="M.O.",VLOOKUP(A3008,INSUMOS_AUX!A:F,6,0),0)</f>
        <v>0</v>
      </c>
    </row>
    <row r="3009" spans="1:7" ht="21">
      <c r="A3009" s="177">
        <v>41629</v>
      </c>
      <c r="B3009" s="233" t="s">
        <v>1450</v>
      </c>
      <c r="C3009" s="176" t="s">
        <v>123</v>
      </c>
      <c r="D3009" s="176" t="s">
        <v>23</v>
      </c>
      <c r="E3009" s="177">
        <v>0</v>
      </c>
      <c r="F3009" s="107">
        <f>IF(C3009="MAT.",VLOOKUP(A3009,INSUMOS_AUX!A:F,6,0),0)</f>
        <v>406.53</v>
      </c>
      <c r="G3009" s="106">
        <f>IF(C3009="M.O.",VLOOKUP(A3009,INSUMOS_AUX!A:F,6,0),0)</f>
        <v>0</v>
      </c>
    </row>
    <row r="3010" spans="1:7">
      <c r="A3010" s="177">
        <v>4221</v>
      </c>
      <c r="B3010" s="233" t="s">
        <v>336</v>
      </c>
      <c r="C3010" s="176" t="s">
        <v>123</v>
      </c>
      <c r="D3010" s="176" t="s">
        <v>168</v>
      </c>
      <c r="E3010" s="177">
        <v>0.62951400000000002</v>
      </c>
      <c r="F3010" s="107">
        <f>IF(C3010="MAT.",VLOOKUP(A3010,INSUMOS_AUX!A:F,6,0),0)</f>
        <v>5.95</v>
      </c>
      <c r="G3010" s="106">
        <f>IF(C3010="M.O.",VLOOKUP(A3010,INSUMOS_AUX!A:F,6,0),0)</f>
        <v>0</v>
      </c>
    </row>
    <row r="3011" spans="1:7">
      <c r="A3011" s="177">
        <v>4222</v>
      </c>
      <c r="B3011" s="233" t="s">
        <v>1260</v>
      </c>
      <c r="C3011" s="176" t="s">
        <v>123</v>
      </c>
      <c r="D3011" s="176" t="s">
        <v>168</v>
      </c>
      <c r="E3011" s="177">
        <v>4.474217E-3</v>
      </c>
      <c r="F3011" s="107">
        <f>IF(C3011="MAT.",VLOOKUP(A3011,INSUMOS_AUX!A:F,6,0),0)</f>
        <v>6.27</v>
      </c>
      <c r="G3011" s="106">
        <f>IF(C3011="M.O.",VLOOKUP(A3011,INSUMOS_AUX!A:F,6,0),0)</f>
        <v>0</v>
      </c>
    </row>
    <row r="3012" spans="1:7">
      <c r="A3012" s="177">
        <v>4230</v>
      </c>
      <c r="B3012" s="233" t="s">
        <v>502</v>
      </c>
      <c r="C3012" s="176" t="s">
        <v>124</v>
      </c>
      <c r="D3012" s="176" t="s">
        <v>134</v>
      </c>
      <c r="E3012" s="177">
        <v>5.0659664E-2</v>
      </c>
      <c r="F3012" s="107">
        <f>IF(C3012="MAT.",VLOOKUP(A3012,INSUMOS_AUX!A:F,6,0),0)</f>
        <v>0</v>
      </c>
      <c r="G3012" s="106">
        <f>IF(C3012="M.O.",VLOOKUP(A3012,INSUMOS_AUX!A:F,6,0),0)</f>
        <v>16.149999999999999</v>
      </c>
    </row>
    <row r="3013" spans="1:7">
      <c r="A3013" s="177">
        <v>4234</v>
      </c>
      <c r="B3013" s="233" t="s">
        <v>1240</v>
      </c>
      <c r="C3013" s="176" t="s">
        <v>124</v>
      </c>
      <c r="D3013" s="176" t="s">
        <v>134</v>
      </c>
      <c r="E3013" s="177">
        <v>0.22678726799999999</v>
      </c>
      <c r="F3013" s="107">
        <f>IF(C3013="MAT.",VLOOKUP(A3013,INSUMOS_AUX!A:F,6,0),0)</f>
        <v>0</v>
      </c>
      <c r="G3013" s="106">
        <f>IF(C3013="M.O.",VLOOKUP(A3013,INSUMOS_AUX!A:F,6,0),0)</f>
        <v>22.48</v>
      </c>
    </row>
    <row r="3014" spans="1:7">
      <c r="A3014" s="177">
        <v>43059</v>
      </c>
      <c r="B3014" s="233" t="s">
        <v>1264</v>
      </c>
      <c r="C3014" s="176" t="s">
        <v>123</v>
      </c>
      <c r="D3014" s="176" t="s">
        <v>63</v>
      </c>
      <c r="E3014" s="177">
        <v>1.7555727860000001</v>
      </c>
      <c r="F3014" s="107">
        <f>IF(C3014="MAT.",VLOOKUP(A3014,INSUMOS_AUX!A:F,6,0),0)</f>
        <v>7.78</v>
      </c>
      <c r="G3014" s="106">
        <f>IF(C3014="M.O.",VLOOKUP(A3014,INSUMOS_AUX!A:F,6,0),0)</f>
        <v>0</v>
      </c>
    </row>
    <row r="3015" spans="1:7" ht="21">
      <c r="A3015" s="177">
        <v>43132</v>
      </c>
      <c r="B3015" s="233" t="s">
        <v>1254</v>
      </c>
      <c r="C3015" s="176" t="s">
        <v>123</v>
      </c>
      <c r="D3015" s="176" t="s">
        <v>63</v>
      </c>
      <c r="E3015" s="177">
        <v>4.1018055999999997E-2</v>
      </c>
      <c r="F3015" s="107">
        <f>IF(C3015="MAT.",VLOOKUP(A3015,INSUMOS_AUX!A:F,6,0),0)</f>
        <v>25.85</v>
      </c>
      <c r="G3015" s="106">
        <f>IF(C3015="M.O.",VLOOKUP(A3015,INSUMOS_AUX!A:F,6,0),0)</f>
        <v>0</v>
      </c>
    </row>
    <row r="3016" spans="1:7" ht="21">
      <c r="A3016" s="177">
        <v>43459</v>
      </c>
      <c r="B3016" s="233" t="s">
        <v>140</v>
      </c>
      <c r="C3016" s="176" t="s">
        <v>123</v>
      </c>
      <c r="D3016" s="176" t="s">
        <v>134</v>
      </c>
      <c r="E3016" s="177">
        <v>0.25025111999999999</v>
      </c>
      <c r="F3016" s="107">
        <f>IF(C3016="MAT.",VLOOKUP(A3016,INSUMOS_AUX!A:F,6,0),0)</f>
        <v>0.44</v>
      </c>
      <c r="G3016" s="106">
        <f>IF(C3016="M.O.",VLOOKUP(A3016,INSUMOS_AUX!A:F,6,0),0)</f>
        <v>0</v>
      </c>
    </row>
    <row r="3017" spans="1:7" ht="21">
      <c r="A3017" s="177">
        <v>43464</v>
      </c>
      <c r="B3017" s="233" t="s">
        <v>141</v>
      </c>
      <c r="C3017" s="176" t="s">
        <v>123</v>
      </c>
      <c r="D3017" s="176" t="s">
        <v>134</v>
      </c>
      <c r="E3017" s="177">
        <v>0.35865132</v>
      </c>
      <c r="F3017" s="107">
        <f>IF(C3017="MAT.",VLOOKUP(A3017,INSUMOS_AUX!A:F,6,0),0)</f>
        <v>0.01</v>
      </c>
      <c r="G3017" s="106">
        <f>IF(C3017="M.O.",VLOOKUP(A3017,INSUMOS_AUX!A:F,6,0),0)</f>
        <v>0</v>
      </c>
    </row>
    <row r="3018" spans="1:7" ht="21">
      <c r="A3018" s="177">
        <v>43465</v>
      </c>
      <c r="B3018" s="233" t="s">
        <v>151</v>
      </c>
      <c r="C3018" s="176" t="s">
        <v>123</v>
      </c>
      <c r="D3018" s="176" t="s">
        <v>134</v>
      </c>
      <c r="E3018" s="177">
        <v>1.922562509</v>
      </c>
      <c r="F3018" s="107">
        <f>IF(C3018="MAT.",VLOOKUP(A3018,INSUMOS_AUX!A:F,6,0),0)</f>
        <v>0.78</v>
      </c>
      <c r="G3018" s="106">
        <f>IF(C3018="M.O.",VLOOKUP(A3018,INSUMOS_AUX!A:F,6,0),0)</f>
        <v>0</v>
      </c>
    </row>
    <row r="3019" spans="1:7" ht="21">
      <c r="A3019" s="177">
        <v>43467</v>
      </c>
      <c r="B3019" s="233" t="s">
        <v>142</v>
      </c>
      <c r="C3019" s="176" t="s">
        <v>123</v>
      </c>
      <c r="D3019" s="176" t="s">
        <v>134</v>
      </c>
      <c r="E3019" s="177">
        <v>1.706875962</v>
      </c>
      <c r="F3019" s="107">
        <f>IF(C3019="MAT.",VLOOKUP(A3019,INSUMOS_AUX!A:F,6,0),0)</f>
        <v>0.61</v>
      </c>
      <c r="G3019" s="106">
        <f>IF(C3019="M.O.",VLOOKUP(A3019,INSUMOS_AUX!A:F,6,0),0)</f>
        <v>0</v>
      </c>
    </row>
    <row r="3020" spans="1:7" ht="21">
      <c r="A3020" s="177">
        <v>43483</v>
      </c>
      <c r="B3020" s="233" t="s">
        <v>143</v>
      </c>
      <c r="C3020" s="176" t="s">
        <v>123</v>
      </c>
      <c r="D3020" s="176" t="s">
        <v>134</v>
      </c>
      <c r="E3020" s="177">
        <v>0.25025111999999999</v>
      </c>
      <c r="F3020" s="107">
        <f>IF(C3020="MAT.",VLOOKUP(A3020,INSUMOS_AUX!A:F,6,0),0)</f>
        <v>1.43</v>
      </c>
      <c r="G3020" s="106">
        <f>IF(C3020="M.O.",VLOOKUP(A3020,INSUMOS_AUX!A:F,6,0),0)</f>
        <v>0</v>
      </c>
    </row>
    <row r="3021" spans="1:7" ht="21">
      <c r="A3021" s="177">
        <v>43488</v>
      </c>
      <c r="B3021" s="233" t="s">
        <v>144</v>
      </c>
      <c r="C3021" s="176" t="s">
        <v>123</v>
      </c>
      <c r="D3021" s="176" t="s">
        <v>134</v>
      </c>
      <c r="E3021" s="177">
        <v>0.35865132</v>
      </c>
      <c r="F3021" s="107">
        <f>IF(C3021="MAT.",VLOOKUP(A3021,INSUMOS_AUX!A:F,6,0),0)</f>
        <v>0.89</v>
      </c>
      <c r="G3021" s="106">
        <f>IF(C3021="M.O.",VLOOKUP(A3021,INSUMOS_AUX!A:F,6,0),0)</f>
        <v>0</v>
      </c>
    </row>
    <row r="3022" spans="1:7" ht="21">
      <c r="A3022" s="177">
        <v>43489</v>
      </c>
      <c r="B3022" s="233" t="s">
        <v>152</v>
      </c>
      <c r="C3022" s="176" t="s">
        <v>123</v>
      </c>
      <c r="D3022" s="176" t="s">
        <v>134</v>
      </c>
      <c r="E3022" s="177">
        <v>1.922562509</v>
      </c>
      <c r="F3022" s="107">
        <f>IF(C3022="MAT.",VLOOKUP(A3022,INSUMOS_AUX!A:F,6,0),0)</f>
        <v>1.31</v>
      </c>
      <c r="G3022" s="106">
        <f>IF(C3022="M.O.",VLOOKUP(A3022,INSUMOS_AUX!A:F,6,0),0)</f>
        <v>0</v>
      </c>
    </row>
    <row r="3023" spans="1:7" ht="21">
      <c r="A3023" s="177">
        <v>43491</v>
      </c>
      <c r="B3023" s="233" t="s">
        <v>145</v>
      </c>
      <c r="C3023" s="176" t="s">
        <v>123</v>
      </c>
      <c r="D3023" s="176" t="s">
        <v>134</v>
      </c>
      <c r="E3023" s="177">
        <v>1.706875962</v>
      </c>
      <c r="F3023" s="107">
        <f>IF(C3023="MAT.",VLOOKUP(A3023,INSUMOS_AUX!A:F,6,0),0)</f>
        <v>1.39</v>
      </c>
      <c r="G3023" s="106">
        <f>IF(C3023="M.O.",VLOOKUP(A3023,INSUMOS_AUX!A:F,6,0),0)</f>
        <v>0</v>
      </c>
    </row>
    <row r="3024" spans="1:7" ht="21">
      <c r="A3024" s="177">
        <v>4517</v>
      </c>
      <c r="B3024" s="233" t="s">
        <v>1244</v>
      </c>
      <c r="C3024" s="176" t="s">
        <v>123</v>
      </c>
      <c r="D3024" s="176" t="s">
        <v>65</v>
      </c>
      <c r="E3024" s="177">
        <v>0.25384590000000001</v>
      </c>
      <c r="F3024" s="107">
        <f>IF(C3024="MAT.",VLOOKUP(A3024,INSUMOS_AUX!A:F,6,0),0)</f>
        <v>3.58</v>
      </c>
      <c r="G3024" s="106">
        <f>IF(C3024="M.O.",VLOOKUP(A3024,INSUMOS_AUX!A:F,6,0),0)</f>
        <v>0</v>
      </c>
    </row>
    <row r="3025" spans="1:7" ht="21">
      <c r="A3025" s="177">
        <v>4721</v>
      </c>
      <c r="B3025" s="233" t="s">
        <v>147</v>
      </c>
      <c r="C3025" s="176" t="s">
        <v>123</v>
      </c>
      <c r="D3025" s="176" t="s">
        <v>58</v>
      </c>
      <c r="E3025" s="177">
        <v>4.0327307999999999E-2</v>
      </c>
      <c r="F3025" s="107">
        <f>IF(C3025="MAT.",VLOOKUP(A3025,INSUMOS_AUX!A:F,6,0),0)</f>
        <v>115.7</v>
      </c>
      <c r="G3025" s="106">
        <f>IF(C3025="M.O.",VLOOKUP(A3025,INSUMOS_AUX!A:F,6,0),0)</f>
        <v>0</v>
      </c>
    </row>
    <row r="3026" spans="1:7">
      <c r="A3026" s="177">
        <v>4750</v>
      </c>
      <c r="B3026" s="233" t="s">
        <v>153</v>
      </c>
      <c r="C3026" s="176" t="s">
        <v>124</v>
      </c>
      <c r="D3026" s="176" t="s">
        <v>134</v>
      </c>
      <c r="E3026" s="177">
        <v>1.575943954</v>
      </c>
      <c r="F3026" s="107">
        <f>IF(C3026="MAT.",VLOOKUP(A3026,INSUMOS_AUX!A:F,6,0),0)</f>
        <v>0</v>
      </c>
      <c r="G3026" s="106">
        <f>IF(C3026="M.O.",VLOOKUP(A3026,INSUMOS_AUX!A:F,6,0),0)</f>
        <v>22.48</v>
      </c>
    </row>
    <row r="3027" spans="1:7">
      <c r="A3027" s="177">
        <v>6111</v>
      </c>
      <c r="B3027" s="233" t="s">
        <v>498</v>
      </c>
      <c r="C3027" s="176" t="s">
        <v>124</v>
      </c>
      <c r="D3027" s="176" t="s">
        <v>134</v>
      </c>
      <c r="E3027" s="177">
        <v>1.743061733</v>
      </c>
      <c r="F3027" s="107">
        <f>IF(C3027="MAT.",VLOOKUP(A3027,INSUMOS_AUX!A:F,6,0),0)</f>
        <v>0</v>
      </c>
      <c r="G3027" s="106">
        <f>IF(C3027="M.O.",VLOOKUP(A3027,INSUMOS_AUX!A:F,6,0),0)</f>
        <v>14.4</v>
      </c>
    </row>
    <row r="3028" spans="1:7">
      <c r="A3028" s="177">
        <v>6114</v>
      </c>
      <c r="B3028" s="233" t="s">
        <v>1255</v>
      </c>
      <c r="C3028" s="176" t="s">
        <v>124</v>
      </c>
      <c r="D3028" s="176" t="s">
        <v>134</v>
      </c>
      <c r="E3028" s="177">
        <v>5.3772859999999999E-2</v>
      </c>
      <c r="F3028" s="107">
        <f>IF(C3028="MAT.",VLOOKUP(A3028,INSUMOS_AUX!A:F,6,0),0)</f>
        <v>0</v>
      </c>
      <c r="G3028" s="106">
        <f>IF(C3028="M.O.",VLOOKUP(A3028,INSUMOS_AUX!A:F,6,0),0)</f>
        <v>14.73</v>
      </c>
    </row>
    <row r="3029" spans="1:7">
      <c r="A3029" s="177">
        <v>6117</v>
      </c>
      <c r="B3029" s="233" t="s">
        <v>501</v>
      </c>
      <c r="C3029" s="176" t="s">
        <v>124</v>
      </c>
      <c r="D3029" s="176" t="s">
        <v>134</v>
      </c>
      <c r="E3029" s="177">
        <v>4.2324137999999997E-2</v>
      </c>
      <c r="F3029" s="107">
        <f>IF(C3029="MAT.",VLOOKUP(A3029,INSUMOS_AUX!A:F,6,0),0)</f>
        <v>0</v>
      </c>
      <c r="G3029" s="106">
        <f>IF(C3029="M.O.",VLOOKUP(A3029,INSUMOS_AUX!A:F,6,0),0)</f>
        <v>14.73</v>
      </c>
    </row>
    <row r="3030" spans="1:7">
      <c r="A3030" s="182"/>
      <c r="B3030" s="230"/>
      <c r="C3030" s="183"/>
      <c r="D3030" s="183"/>
      <c r="E3030" s="183"/>
      <c r="F3030" s="183"/>
      <c r="G3030" s="183"/>
    </row>
    <row r="3031" spans="1:7">
      <c r="A3031" s="179" t="s">
        <v>894</v>
      </c>
      <c r="B3031" s="232" t="s">
        <v>895</v>
      </c>
      <c r="C3031" s="180" t="s">
        <v>46</v>
      </c>
      <c r="D3031" s="180" t="s">
        <v>23</v>
      </c>
      <c r="E3031" s="181">
        <v>1</v>
      </c>
      <c r="F3031" s="181">
        <f t="shared" ref="F3031:G3031" si="199">SUMPRODUCT($E3032:$E3042,F3032:F3042)</f>
        <v>37.762</v>
      </c>
      <c r="G3031" s="181">
        <f t="shared" si="199"/>
        <v>15.035788159999999</v>
      </c>
    </row>
    <row r="3032" spans="1:7">
      <c r="A3032" s="177">
        <v>2696</v>
      </c>
      <c r="B3032" s="233" t="s">
        <v>154</v>
      </c>
      <c r="C3032" s="176" t="s">
        <v>124</v>
      </c>
      <c r="D3032" s="176" t="s">
        <v>134</v>
      </c>
      <c r="E3032" s="177">
        <v>0.407192</v>
      </c>
      <c r="F3032" s="107">
        <f>IF(C3032="MAT.",VLOOKUP(A3032,INSUMOS_AUX!A:F,6,0),0)</f>
        <v>0</v>
      </c>
      <c r="G3032" s="106">
        <f>IF(C3032="M.O.",VLOOKUP(A3032,INSUMOS_AUX!A:F,6,0),0)</f>
        <v>22.48</v>
      </c>
    </row>
    <row r="3033" spans="1:7" ht="21">
      <c r="A3033" s="177">
        <v>37370</v>
      </c>
      <c r="B3033" s="233" t="s">
        <v>494</v>
      </c>
      <c r="C3033" s="176" t="s">
        <v>123</v>
      </c>
      <c r="D3033" s="176" t="s">
        <v>134</v>
      </c>
      <c r="E3033" s="177">
        <v>0.8</v>
      </c>
      <c r="F3033" s="107">
        <f>IF(C3033="MAT.",VLOOKUP(A3033,INSUMOS_AUX!A:F,6,0),0)</f>
        <v>3.32</v>
      </c>
      <c r="G3033" s="106">
        <f>IF(C3033="M.O.",VLOOKUP(A3033,INSUMOS_AUX!A:F,6,0),0)</f>
        <v>0</v>
      </c>
    </row>
    <row r="3034" spans="1:7" ht="21">
      <c r="A3034" s="177">
        <v>37371</v>
      </c>
      <c r="B3034" s="233" t="s">
        <v>495</v>
      </c>
      <c r="C3034" s="176" t="s">
        <v>123</v>
      </c>
      <c r="D3034" s="176" t="s">
        <v>134</v>
      </c>
      <c r="E3034" s="177">
        <v>0.8</v>
      </c>
      <c r="F3034" s="107">
        <f>IF(C3034="MAT.",VLOOKUP(A3034,INSUMOS_AUX!A:F,6,0),0)</f>
        <v>0.59</v>
      </c>
      <c r="G3034" s="106">
        <f>IF(C3034="M.O.",VLOOKUP(A3034,INSUMOS_AUX!A:F,6,0),0)</f>
        <v>0</v>
      </c>
    </row>
    <row r="3035" spans="1:7" ht="21">
      <c r="A3035" s="177">
        <v>37372</v>
      </c>
      <c r="B3035" s="233" t="s">
        <v>496</v>
      </c>
      <c r="C3035" s="176" t="s">
        <v>123</v>
      </c>
      <c r="D3035" s="176" t="s">
        <v>134</v>
      </c>
      <c r="E3035" s="177">
        <v>0.8</v>
      </c>
      <c r="F3035" s="107">
        <f>IF(C3035="MAT.",VLOOKUP(A3035,INSUMOS_AUX!A:F,6,0),0)</f>
        <v>1.43</v>
      </c>
      <c r="G3035" s="106">
        <f>IF(C3035="M.O.",VLOOKUP(A3035,INSUMOS_AUX!A:F,6,0),0)</f>
        <v>0</v>
      </c>
    </row>
    <row r="3036" spans="1:7" ht="21">
      <c r="A3036" s="177">
        <v>37373</v>
      </c>
      <c r="B3036" s="233" t="s">
        <v>497</v>
      </c>
      <c r="C3036" s="176" t="s">
        <v>123</v>
      </c>
      <c r="D3036" s="176" t="s">
        <v>134</v>
      </c>
      <c r="E3036" s="177">
        <v>0.8</v>
      </c>
      <c r="F3036" s="107">
        <f>IF(C3036="MAT.",VLOOKUP(A3036,INSUMOS_AUX!A:F,6,0),0)</f>
        <v>0.08</v>
      </c>
      <c r="G3036" s="106">
        <f>IF(C3036="M.O.",VLOOKUP(A3036,INSUMOS_AUX!A:F,6,0),0)</f>
        <v>0</v>
      </c>
    </row>
    <row r="3037" spans="1:7" ht="21">
      <c r="A3037" s="177">
        <v>43461</v>
      </c>
      <c r="B3037" s="233" t="s">
        <v>155</v>
      </c>
      <c r="C3037" s="176" t="s">
        <v>123</v>
      </c>
      <c r="D3037" s="176" t="s">
        <v>134</v>
      </c>
      <c r="E3037" s="177">
        <v>0.4</v>
      </c>
      <c r="F3037" s="107">
        <f>IF(C3037="MAT.",VLOOKUP(A3037,INSUMOS_AUX!A:F,6,0),0)</f>
        <v>0.31</v>
      </c>
      <c r="G3037" s="106">
        <f>IF(C3037="M.O.",VLOOKUP(A3037,INSUMOS_AUX!A:F,6,0),0)</f>
        <v>0</v>
      </c>
    </row>
    <row r="3038" spans="1:7" ht="21">
      <c r="A3038" s="177">
        <v>43467</v>
      </c>
      <c r="B3038" s="233" t="s">
        <v>142</v>
      </c>
      <c r="C3038" s="176" t="s">
        <v>123</v>
      </c>
      <c r="D3038" s="176" t="s">
        <v>134</v>
      </c>
      <c r="E3038" s="177">
        <v>0.4</v>
      </c>
      <c r="F3038" s="107">
        <f>IF(C3038="MAT.",VLOOKUP(A3038,INSUMOS_AUX!A:F,6,0),0)</f>
        <v>0.61</v>
      </c>
      <c r="G3038" s="106">
        <f>IF(C3038="M.O.",VLOOKUP(A3038,INSUMOS_AUX!A:F,6,0),0)</f>
        <v>0</v>
      </c>
    </row>
    <row r="3039" spans="1:7" ht="21">
      <c r="A3039" s="177">
        <v>43485</v>
      </c>
      <c r="B3039" s="233" t="s">
        <v>156</v>
      </c>
      <c r="C3039" s="176" t="s">
        <v>123</v>
      </c>
      <c r="D3039" s="176" t="s">
        <v>134</v>
      </c>
      <c r="E3039" s="177">
        <v>0.4</v>
      </c>
      <c r="F3039" s="107">
        <f>IF(C3039="MAT.",VLOOKUP(A3039,INSUMOS_AUX!A:F,6,0),0)</f>
        <v>1.1299999999999999</v>
      </c>
      <c r="G3039" s="106">
        <f>IF(C3039="M.O.",VLOOKUP(A3039,INSUMOS_AUX!A:F,6,0),0)</f>
        <v>0</v>
      </c>
    </row>
    <row r="3040" spans="1:7" ht="21">
      <c r="A3040" s="177">
        <v>43491</v>
      </c>
      <c r="B3040" s="233" t="s">
        <v>145</v>
      </c>
      <c r="C3040" s="176" t="s">
        <v>123</v>
      </c>
      <c r="D3040" s="176" t="s">
        <v>134</v>
      </c>
      <c r="E3040" s="177">
        <v>0.4</v>
      </c>
      <c r="F3040" s="107">
        <f>IF(C3040="MAT.",VLOOKUP(A3040,INSUMOS_AUX!A:F,6,0),0)</f>
        <v>1.39</v>
      </c>
      <c r="G3040" s="106">
        <f>IF(C3040="M.O.",VLOOKUP(A3040,INSUMOS_AUX!A:F,6,0),0)</f>
        <v>0</v>
      </c>
    </row>
    <row r="3041" spans="1:7">
      <c r="A3041" s="177">
        <v>6111</v>
      </c>
      <c r="B3041" s="233" t="s">
        <v>498</v>
      </c>
      <c r="C3041" s="176" t="s">
        <v>124</v>
      </c>
      <c r="D3041" s="176" t="s">
        <v>134</v>
      </c>
      <c r="E3041" s="177">
        <v>0.40848000000000001</v>
      </c>
      <c r="F3041" s="107">
        <f>IF(C3041="MAT.",VLOOKUP(A3041,INSUMOS_AUX!A:F,6,0),0)</f>
        <v>0</v>
      </c>
      <c r="G3041" s="106">
        <f>IF(C3041="M.O.",VLOOKUP(A3041,INSUMOS_AUX!A:F,6,0),0)</f>
        <v>14.4</v>
      </c>
    </row>
    <row r="3042" spans="1:7">
      <c r="A3042" s="177" t="s">
        <v>1424</v>
      </c>
      <c r="B3042" s="233" t="s">
        <v>1425</v>
      </c>
      <c r="C3042" s="176" t="s">
        <v>123</v>
      </c>
      <c r="D3042" s="176" t="s">
        <v>23</v>
      </c>
      <c r="E3042" s="177">
        <v>1</v>
      </c>
      <c r="F3042" s="107">
        <f>IF(C3042="MAT.",VLOOKUP(A3042,INSUMOS_AUX!A:F,6,0),0)</f>
        <v>32.049999999999997</v>
      </c>
      <c r="G3042" s="106">
        <f>IF(C3042="M.O.",VLOOKUP(A3042,INSUMOS_AUX!A:F,6,0),0)</f>
        <v>0</v>
      </c>
    </row>
    <row r="3043" spans="1:7">
      <c r="A3043" s="182"/>
      <c r="B3043" s="230"/>
      <c r="C3043" s="183"/>
      <c r="D3043" s="183"/>
      <c r="E3043" s="183"/>
      <c r="F3043" s="183"/>
      <c r="G3043" s="183"/>
    </row>
    <row r="3044" spans="1:7">
      <c r="A3044" s="178" t="s">
        <v>103</v>
      </c>
      <c r="B3044" s="231" t="s">
        <v>928</v>
      </c>
      <c r="C3044" s="184"/>
      <c r="D3044" s="184"/>
      <c r="E3044" s="184"/>
      <c r="F3044" s="184"/>
      <c r="G3044" s="184"/>
    </row>
    <row r="3045" spans="1:7">
      <c r="A3045" s="182"/>
      <c r="B3045" s="230"/>
      <c r="C3045" s="183"/>
      <c r="D3045" s="183"/>
      <c r="E3045" s="183"/>
      <c r="F3045" s="183"/>
      <c r="G3045" s="183"/>
    </row>
    <row r="3046" spans="1:7" ht="21">
      <c r="A3046" s="179" t="s">
        <v>929</v>
      </c>
      <c r="B3046" s="232" t="s">
        <v>592</v>
      </c>
      <c r="C3046" s="180" t="s">
        <v>46</v>
      </c>
      <c r="D3046" s="180" t="s">
        <v>65</v>
      </c>
      <c r="E3046" s="181">
        <v>45.01</v>
      </c>
      <c r="F3046" s="181">
        <f t="shared" ref="F3046:G3046" si="200">SUMPRODUCT($E3047:$E3056,F3047:F3056)</f>
        <v>15.980839000000003</v>
      </c>
      <c r="G3046" s="181">
        <f t="shared" si="200"/>
        <v>7.1856530912600007</v>
      </c>
    </row>
    <row r="3047" spans="1:7" ht="21">
      <c r="A3047" s="177">
        <v>20068</v>
      </c>
      <c r="B3047" s="233" t="s">
        <v>1451</v>
      </c>
      <c r="C3047" s="176" t="s">
        <v>123</v>
      </c>
      <c r="D3047" s="176" t="s">
        <v>65</v>
      </c>
      <c r="E3047" s="177">
        <v>1.0353000000000001</v>
      </c>
      <c r="F3047" s="107">
        <f>IF(C3047="MAT.",VLOOKUP(A3047,INSUMOS_AUX!A:F,6,0),0)</f>
        <v>12.9</v>
      </c>
      <c r="G3047" s="106">
        <f>IF(C3047="M.O.",VLOOKUP(A3047,INSUMOS_AUX!A:F,6,0),0)</f>
        <v>0</v>
      </c>
    </row>
    <row r="3048" spans="1:7">
      <c r="A3048" s="177">
        <v>246</v>
      </c>
      <c r="B3048" s="233" t="s">
        <v>185</v>
      </c>
      <c r="C3048" s="176" t="s">
        <v>124</v>
      </c>
      <c r="D3048" s="176" t="s">
        <v>134</v>
      </c>
      <c r="E3048" s="177">
        <v>0.193110806</v>
      </c>
      <c r="F3048" s="107">
        <f>IF(C3048="MAT.",VLOOKUP(A3048,INSUMOS_AUX!A:F,6,0),0)</f>
        <v>0</v>
      </c>
      <c r="G3048" s="106">
        <f>IF(C3048="M.O.",VLOOKUP(A3048,INSUMOS_AUX!A:F,6,0),0)</f>
        <v>14.73</v>
      </c>
    </row>
    <row r="3049" spans="1:7">
      <c r="A3049" s="177">
        <v>2696</v>
      </c>
      <c r="B3049" s="233" t="s">
        <v>154</v>
      </c>
      <c r="C3049" s="176" t="s">
        <v>124</v>
      </c>
      <c r="D3049" s="176" t="s">
        <v>134</v>
      </c>
      <c r="E3049" s="177">
        <v>0.193110806</v>
      </c>
      <c r="F3049" s="107">
        <f>IF(C3049="MAT.",VLOOKUP(A3049,INSUMOS_AUX!A:F,6,0),0)</f>
        <v>0</v>
      </c>
      <c r="G3049" s="106">
        <f>IF(C3049="M.O.",VLOOKUP(A3049,INSUMOS_AUX!A:F,6,0),0)</f>
        <v>22.48</v>
      </c>
    </row>
    <row r="3050" spans="1:7" ht="21">
      <c r="A3050" s="177">
        <v>37370</v>
      </c>
      <c r="B3050" s="233" t="s">
        <v>494</v>
      </c>
      <c r="C3050" s="176" t="s">
        <v>123</v>
      </c>
      <c r="D3050" s="176" t="s">
        <v>134</v>
      </c>
      <c r="E3050" s="177">
        <v>0.37940000000000002</v>
      </c>
      <c r="F3050" s="107">
        <f>IF(C3050="MAT.",VLOOKUP(A3050,INSUMOS_AUX!A:F,6,0),0)</f>
        <v>3.32</v>
      </c>
      <c r="G3050" s="106">
        <f>IF(C3050="M.O.",VLOOKUP(A3050,INSUMOS_AUX!A:F,6,0),0)</f>
        <v>0</v>
      </c>
    </row>
    <row r="3051" spans="1:7" ht="21">
      <c r="A3051" s="177">
        <v>37371</v>
      </c>
      <c r="B3051" s="233" t="s">
        <v>495</v>
      </c>
      <c r="C3051" s="176" t="s">
        <v>123</v>
      </c>
      <c r="D3051" s="176" t="s">
        <v>134</v>
      </c>
      <c r="E3051" s="177">
        <v>0.37940000000000002</v>
      </c>
      <c r="F3051" s="107">
        <f>IF(C3051="MAT.",VLOOKUP(A3051,INSUMOS_AUX!A:F,6,0),0)</f>
        <v>0.59</v>
      </c>
      <c r="G3051" s="106">
        <f>IF(C3051="M.O.",VLOOKUP(A3051,INSUMOS_AUX!A:F,6,0),0)</f>
        <v>0</v>
      </c>
    </row>
    <row r="3052" spans="1:7" ht="21">
      <c r="A3052" s="177">
        <v>37372</v>
      </c>
      <c r="B3052" s="233" t="s">
        <v>496</v>
      </c>
      <c r="C3052" s="176" t="s">
        <v>123</v>
      </c>
      <c r="D3052" s="176" t="s">
        <v>134</v>
      </c>
      <c r="E3052" s="177">
        <v>0.37940000000000002</v>
      </c>
      <c r="F3052" s="107">
        <f>IF(C3052="MAT.",VLOOKUP(A3052,INSUMOS_AUX!A:F,6,0),0)</f>
        <v>1.43</v>
      </c>
      <c r="G3052" s="106">
        <f>IF(C3052="M.O.",VLOOKUP(A3052,INSUMOS_AUX!A:F,6,0),0)</f>
        <v>0</v>
      </c>
    </row>
    <row r="3053" spans="1:7" ht="21">
      <c r="A3053" s="177">
        <v>37373</v>
      </c>
      <c r="B3053" s="233" t="s">
        <v>497</v>
      </c>
      <c r="C3053" s="176" t="s">
        <v>123</v>
      </c>
      <c r="D3053" s="176" t="s">
        <v>134</v>
      </c>
      <c r="E3053" s="177">
        <v>0.37940000000000002</v>
      </c>
      <c r="F3053" s="107">
        <f>IF(C3053="MAT.",VLOOKUP(A3053,INSUMOS_AUX!A:F,6,0),0)</f>
        <v>0.08</v>
      </c>
      <c r="G3053" s="106">
        <f>IF(C3053="M.O.",VLOOKUP(A3053,INSUMOS_AUX!A:F,6,0),0)</f>
        <v>0</v>
      </c>
    </row>
    <row r="3054" spans="1:7">
      <c r="A3054" s="177">
        <v>38383</v>
      </c>
      <c r="B3054" s="233" t="s">
        <v>537</v>
      </c>
      <c r="C3054" s="176" t="s">
        <v>123</v>
      </c>
      <c r="D3054" s="176" t="s">
        <v>23</v>
      </c>
      <c r="E3054" s="177">
        <v>1.0500000000000001E-2</v>
      </c>
      <c r="F3054" s="107">
        <f>IF(C3054="MAT.",VLOOKUP(A3054,INSUMOS_AUX!A:F,6,0),0)</f>
        <v>2.17</v>
      </c>
      <c r="G3054" s="106">
        <f>IF(C3054="M.O.",VLOOKUP(A3054,INSUMOS_AUX!A:F,6,0),0)</f>
        <v>0</v>
      </c>
    </row>
    <row r="3055" spans="1:7" ht="21">
      <c r="A3055" s="177">
        <v>43461</v>
      </c>
      <c r="B3055" s="233" t="s">
        <v>155</v>
      </c>
      <c r="C3055" s="176" t="s">
        <v>123</v>
      </c>
      <c r="D3055" s="176" t="s">
        <v>134</v>
      </c>
      <c r="E3055" s="177">
        <v>0.37940000000000002</v>
      </c>
      <c r="F3055" s="107">
        <f>IF(C3055="MAT.",VLOOKUP(A3055,INSUMOS_AUX!A:F,6,0),0)</f>
        <v>0.31</v>
      </c>
      <c r="G3055" s="106">
        <f>IF(C3055="M.O.",VLOOKUP(A3055,INSUMOS_AUX!A:F,6,0),0)</f>
        <v>0</v>
      </c>
    </row>
    <row r="3056" spans="1:7" ht="21">
      <c r="A3056" s="177">
        <v>43485</v>
      </c>
      <c r="B3056" s="233" t="s">
        <v>156</v>
      </c>
      <c r="C3056" s="176" t="s">
        <v>123</v>
      </c>
      <c r="D3056" s="176" t="s">
        <v>134</v>
      </c>
      <c r="E3056" s="177">
        <v>0.37940000000000002</v>
      </c>
      <c r="F3056" s="107">
        <f>IF(C3056="MAT.",VLOOKUP(A3056,INSUMOS_AUX!A:F,6,0),0)</f>
        <v>1.1299999999999999</v>
      </c>
      <c r="G3056" s="106">
        <f>IF(C3056="M.O.",VLOOKUP(A3056,INSUMOS_AUX!A:F,6,0),0)</f>
        <v>0</v>
      </c>
    </row>
    <row r="3057" spans="1:7">
      <c r="A3057" s="182"/>
      <c r="B3057" s="230"/>
      <c r="C3057" s="183"/>
      <c r="D3057" s="183"/>
      <c r="E3057" s="183"/>
      <c r="F3057" s="183"/>
      <c r="G3057" s="183"/>
    </row>
    <row r="3058" spans="1:7" ht="21">
      <c r="A3058" s="179" t="s">
        <v>930</v>
      </c>
      <c r="B3058" s="232" t="s">
        <v>593</v>
      </c>
      <c r="C3058" s="180" t="s">
        <v>46</v>
      </c>
      <c r="D3058" s="180" t="s">
        <v>65</v>
      </c>
      <c r="E3058" s="181">
        <v>30.69</v>
      </c>
      <c r="F3058" s="181">
        <f t="shared" ref="F3058:G3058" si="201">SUMPRODUCT($E3059:$E3068,F3059:F3068)</f>
        <v>34.816761000000007</v>
      </c>
      <c r="G3058" s="181">
        <f t="shared" si="201"/>
        <v>15.24252400592</v>
      </c>
    </row>
    <row r="3059" spans="1:7">
      <c r="A3059" s="177">
        <v>246</v>
      </c>
      <c r="B3059" s="233" t="s">
        <v>185</v>
      </c>
      <c r="C3059" s="176" t="s">
        <v>124</v>
      </c>
      <c r="D3059" s="176" t="s">
        <v>134</v>
      </c>
      <c r="E3059" s="177">
        <v>0.409635152</v>
      </c>
      <c r="F3059" s="107">
        <f>IF(C3059="MAT.",VLOOKUP(A3059,INSUMOS_AUX!A:F,6,0),0)</f>
        <v>0</v>
      </c>
      <c r="G3059" s="106">
        <f>IF(C3059="M.O.",VLOOKUP(A3059,INSUMOS_AUX!A:F,6,0),0)</f>
        <v>14.73</v>
      </c>
    </row>
    <row r="3060" spans="1:7">
      <c r="A3060" s="177">
        <v>2696</v>
      </c>
      <c r="B3060" s="233" t="s">
        <v>154</v>
      </c>
      <c r="C3060" s="176" t="s">
        <v>124</v>
      </c>
      <c r="D3060" s="176" t="s">
        <v>134</v>
      </c>
      <c r="E3060" s="177">
        <v>0.409635152</v>
      </c>
      <c r="F3060" s="107">
        <f>IF(C3060="MAT.",VLOOKUP(A3060,INSUMOS_AUX!A:F,6,0),0)</f>
        <v>0</v>
      </c>
      <c r="G3060" s="106">
        <f>IF(C3060="M.O.",VLOOKUP(A3060,INSUMOS_AUX!A:F,6,0),0)</f>
        <v>22.48</v>
      </c>
    </row>
    <row r="3061" spans="1:7" ht="21">
      <c r="A3061" s="177">
        <v>37370</v>
      </c>
      <c r="B3061" s="233" t="s">
        <v>494</v>
      </c>
      <c r="C3061" s="176" t="s">
        <v>123</v>
      </c>
      <c r="D3061" s="176" t="s">
        <v>134</v>
      </c>
      <c r="E3061" s="177">
        <v>0.80479999999999996</v>
      </c>
      <c r="F3061" s="107">
        <f>IF(C3061="MAT.",VLOOKUP(A3061,INSUMOS_AUX!A:F,6,0),0)</f>
        <v>3.32</v>
      </c>
      <c r="G3061" s="106">
        <f>IF(C3061="M.O.",VLOOKUP(A3061,INSUMOS_AUX!A:F,6,0),0)</f>
        <v>0</v>
      </c>
    </row>
    <row r="3062" spans="1:7" ht="21">
      <c r="A3062" s="177">
        <v>37371</v>
      </c>
      <c r="B3062" s="233" t="s">
        <v>495</v>
      </c>
      <c r="C3062" s="176" t="s">
        <v>123</v>
      </c>
      <c r="D3062" s="176" t="s">
        <v>134</v>
      </c>
      <c r="E3062" s="177">
        <v>0.80479999999999996</v>
      </c>
      <c r="F3062" s="107">
        <f>IF(C3062="MAT.",VLOOKUP(A3062,INSUMOS_AUX!A:F,6,0),0)</f>
        <v>0.59</v>
      </c>
      <c r="G3062" s="106">
        <f>IF(C3062="M.O.",VLOOKUP(A3062,INSUMOS_AUX!A:F,6,0),0)</f>
        <v>0</v>
      </c>
    </row>
    <row r="3063" spans="1:7" ht="21">
      <c r="A3063" s="177">
        <v>37372</v>
      </c>
      <c r="B3063" s="233" t="s">
        <v>496</v>
      </c>
      <c r="C3063" s="176" t="s">
        <v>123</v>
      </c>
      <c r="D3063" s="176" t="s">
        <v>134</v>
      </c>
      <c r="E3063" s="177">
        <v>0.80479999999999996</v>
      </c>
      <c r="F3063" s="107">
        <f>IF(C3063="MAT.",VLOOKUP(A3063,INSUMOS_AUX!A:F,6,0),0)</f>
        <v>1.43</v>
      </c>
      <c r="G3063" s="106">
        <f>IF(C3063="M.O.",VLOOKUP(A3063,INSUMOS_AUX!A:F,6,0),0)</f>
        <v>0</v>
      </c>
    </row>
    <row r="3064" spans="1:7" ht="21">
      <c r="A3064" s="177">
        <v>37373</v>
      </c>
      <c r="B3064" s="233" t="s">
        <v>497</v>
      </c>
      <c r="C3064" s="176" t="s">
        <v>123</v>
      </c>
      <c r="D3064" s="176" t="s">
        <v>134</v>
      </c>
      <c r="E3064" s="177">
        <v>0.80479999999999996</v>
      </c>
      <c r="F3064" s="107">
        <f>IF(C3064="MAT.",VLOOKUP(A3064,INSUMOS_AUX!A:F,6,0),0)</f>
        <v>0.08</v>
      </c>
      <c r="G3064" s="106">
        <f>IF(C3064="M.O.",VLOOKUP(A3064,INSUMOS_AUX!A:F,6,0),0)</f>
        <v>0</v>
      </c>
    </row>
    <row r="3065" spans="1:7">
      <c r="A3065" s="177">
        <v>38383</v>
      </c>
      <c r="B3065" s="233" t="s">
        <v>537</v>
      </c>
      <c r="C3065" s="176" t="s">
        <v>123</v>
      </c>
      <c r="D3065" s="176" t="s">
        <v>23</v>
      </c>
      <c r="E3065" s="177">
        <v>2.24E-2</v>
      </c>
      <c r="F3065" s="107">
        <f>IF(C3065="MAT.",VLOOKUP(A3065,INSUMOS_AUX!A:F,6,0),0)</f>
        <v>2.17</v>
      </c>
      <c r="G3065" s="106">
        <f>IF(C3065="M.O.",VLOOKUP(A3065,INSUMOS_AUX!A:F,6,0),0)</f>
        <v>0</v>
      </c>
    </row>
    <row r="3066" spans="1:7" ht="21">
      <c r="A3066" s="177">
        <v>43461</v>
      </c>
      <c r="B3066" s="233" t="s">
        <v>155</v>
      </c>
      <c r="C3066" s="176" t="s">
        <v>123</v>
      </c>
      <c r="D3066" s="176" t="s">
        <v>134</v>
      </c>
      <c r="E3066" s="177">
        <v>0.80479999999999996</v>
      </c>
      <c r="F3066" s="107">
        <f>IF(C3066="MAT.",VLOOKUP(A3066,INSUMOS_AUX!A:F,6,0),0)</f>
        <v>0.31</v>
      </c>
      <c r="G3066" s="106">
        <f>IF(C3066="M.O.",VLOOKUP(A3066,INSUMOS_AUX!A:F,6,0),0)</f>
        <v>0</v>
      </c>
    </row>
    <row r="3067" spans="1:7" ht="21">
      <c r="A3067" s="177">
        <v>43485</v>
      </c>
      <c r="B3067" s="233" t="s">
        <v>156</v>
      </c>
      <c r="C3067" s="176" t="s">
        <v>123</v>
      </c>
      <c r="D3067" s="176" t="s">
        <v>134</v>
      </c>
      <c r="E3067" s="177">
        <v>0.80479999999999996</v>
      </c>
      <c r="F3067" s="107">
        <f>IF(C3067="MAT.",VLOOKUP(A3067,INSUMOS_AUX!A:F,6,0),0)</f>
        <v>1.1299999999999999</v>
      </c>
      <c r="G3067" s="106">
        <f>IF(C3067="M.O.",VLOOKUP(A3067,INSUMOS_AUX!A:F,6,0),0)</f>
        <v>0</v>
      </c>
    </row>
    <row r="3068" spans="1:7" ht="21">
      <c r="A3068" s="177">
        <v>9841</v>
      </c>
      <c r="B3068" s="233" t="s">
        <v>1452</v>
      </c>
      <c r="C3068" s="176" t="s">
        <v>123</v>
      </c>
      <c r="D3068" s="176" t="s">
        <v>65</v>
      </c>
      <c r="E3068" s="177">
        <v>1.0353000000000001</v>
      </c>
      <c r="F3068" s="107">
        <f>IF(C3068="MAT.",VLOOKUP(A3068,INSUMOS_AUX!A:F,6,0),0)</f>
        <v>28.25</v>
      </c>
      <c r="G3068" s="106">
        <f>IF(C3068="M.O.",VLOOKUP(A3068,INSUMOS_AUX!A:F,6,0),0)</f>
        <v>0</v>
      </c>
    </row>
    <row r="3069" spans="1:7">
      <c r="A3069" s="182"/>
      <c r="B3069" s="230"/>
      <c r="C3069" s="183"/>
      <c r="D3069" s="183"/>
      <c r="E3069" s="183"/>
      <c r="F3069" s="183"/>
      <c r="G3069" s="183"/>
    </row>
    <row r="3070" spans="1:7" ht="31.5">
      <c r="A3070" s="179" t="s">
        <v>931</v>
      </c>
      <c r="B3070" s="232" t="s">
        <v>608</v>
      </c>
      <c r="C3070" s="180" t="s">
        <v>46</v>
      </c>
      <c r="D3070" s="180" t="s">
        <v>23</v>
      </c>
      <c r="E3070" s="181">
        <v>23</v>
      </c>
      <c r="F3070" s="181">
        <f t="shared" ref="F3070:G3070" si="202">SUMPRODUCT($E3071:$E3081,F3071:F3081)</f>
        <v>13.290304000000001</v>
      </c>
      <c r="G3070" s="181">
        <f t="shared" si="202"/>
        <v>2.2992574730599999</v>
      </c>
    </row>
    <row r="3071" spans="1:7" ht="31.5">
      <c r="A3071" s="177">
        <v>20078</v>
      </c>
      <c r="B3071" s="233" t="s">
        <v>340</v>
      </c>
      <c r="C3071" s="176" t="s">
        <v>123</v>
      </c>
      <c r="D3071" s="176" t="s">
        <v>23</v>
      </c>
      <c r="E3071" s="177">
        <v>0.05</v>
      </c>
      <c r="F3071" s="107">
        <f>IF(C3071="MAT.",VLOOKUP(A3071,INSUMOS_AUX!A:F,6,0),0)</f>
        <v>27.75</v>
      </c>
      <c r="G3071" s="106">
        <f>IF(C3071="M.O.",VLOOKUP(A3071,INSUMOS_AUX!A:F,6,0),0)</f>
        <v>0</v>
      </c>
    </row>
    <row r="3072" spans="1:7" ht="21">
      <c r="A3072" s="177">
        <v>20085</v>
      </c>
      <c r="B3072" s="233" t="s">
        <v>291</v>
      </c>
      <c r="C3072" s="176" t="s">
        <v>123</v>
      </c>
      <c r="D3072" s="176" t="s">
        <v>23</v>
      </c>
      <c r="E3072" s="177">
        <v>2</v>
      </c>
      <c r="F3072" s="107">
        <f>IF(C3072="MAT.",VLOOKUP(A3072,INSUMOS_AUX!A:F,6,0),0)</f>
        <v>2.52</v>
      </c>
      <c r="G3072" s="106">
        <f>IF(C3072="M.O.",VLOOKUP(A3072,INSUMOS_AUX!A:F,6,0),0)</f>
        <v>0</v>
      </c>
    </row>
    <row r="3073" spans="1:7" ht="21">
      <c r="A3073" s="177">
        <v>20155</v>
      </c>
      <c r="B3073" s="233" t="s">
        <v>1453</v>
      </c>
      <c r="C3073" s="176" t="s">
        <v>123</v>
      </c>
      <c r="D3073" s="176" t="s">
        <v>23</v>
      </c>
      <c r="E3073" s="177">
        <v>1</v>
      </c>
      <c r="F3073" s="107">
        <f>IF(C3073="MAT.",VLOOKUP(A3073,INSUMOS_AUX!A:F,6,0),0)</f>
        <v>6.03</v>
      </c>
      <c r="G3073" s="106">
        <f>IF(C3073="M.O.",VLOOKUP(A3073,INSUMOS_AUX!A:F,6,0),0)</f>
        <v>0</v>
      </c>
    </row>
    <row r="3074" spans="1:7">
      <c r="A3074" s="177">
        <v>246</v>
      </c>
      <c r="B3074" s="233" t="s">
        <v>185</v>
      </c>
      <c r="C3074" s="176" t="s">
        <v>124</v>
      </c>
      <c r="D3074" s="176" t="s">
        <v>134</v>
      </c>
      <c r="E3074" s="177">
        <v>6.1791385999999997E-2</v>
      </c>
      <c r="F3074" s="107">
        <f>IF(C3074="MAT.",VLOOKUP(A3074,INSUMOS_AUX!A:F,6,0),0)</f>
        <v>0</v>
      </c>
      <c r="G3074" s="106">
        <f>IF(C3074="M.O.",VLOOKUP(A3074,INSUMOS_AUX!A:F,6,0),0)</f>
        <v>14.73</v>
      </c>
    </row>
    <row r="3075" spans="1:7">
      <c r="A3075" s="177">
        <v>2696</v>
      </c>
      <c r="B3075" s="233" t="s">
        <v>154</v>
      </c>
      <c r="C3075" s="176" t="s">
        <v>124</v>
      </c>
      <c r="D3075" s="176" t="s">
        <v>134</v>
      </c>
      <c r="E3075" s="177">
        <v>6.1791385999999997E-2</v>
      </c>
      <c r="F3075" s="107">
        <f>IF(C3075="MAT.",VLOOKUP(A3075,INSUMOS_AUX!A:F,6,0),0)</f>
        <v>0</v>
      </c>
      <c r="G3075" s="106">
        <f>IF(C3075="M.O.",VLOOKUP(A3075,INSUMOS_AUX!A:F,6,0),0)</f>
        <v>22.48</v>
      </c>
    </row>
    <row r="3076" spans="1:7" ht="21">
      <c r="A3076" s="177">
        <v>37370</v>
      </c>
      <c r="B3076" s="233" t="s">
        <v>494</v>
      </c>
      <c r="C3076" s="176" t="s">
        <v>123</v>
      </c>
      <c r="D3076" s="176" t="s">
        <v>134</v>
      </c>
      <c r="E3076" s="177">
        <v>0.12139999999999999</v>
      </c>
      <c r="F3076" s="107">
        <f>IF(C3076="MAT.",VLOOKUP(A3076,INSUMOS_AUX!A:F,6,0),0)</f>
        <v>3.32</v>
      </c>
      <c r="G3076" s="106">
        <f>IF(C3076="M.O.",VLOOKUP(A3076,INSUMOS_AUX!A:F,6,0),0)</f>
        <v>0</v>
      </c>
    </row>
    <row r="3077" spans="1:7" ht="21">
      <c r="A3077" s="177">
        <v>37371</v>
      </c>
      <c r="B3077" s="233" t="s">
        <v>495</v>
      </c>
      <c r="C3077" s="176" t="s">
        <v>123</v>
      </c>
      <c r="D3077" s="176" t="s">
        <v>134</v>
      </c>
      <c r="E3077" s="177">
        <v>0.12139999999999999</v>
      </c>
      <c r="F3077" s="107">
        <f>IF(C3077="MAT.",VLOOKUP(A3077,INSUMOS_AUX!A:F,6,0),0)</f>
        <v>0.59</v>
      </c>
      <c r="G3077" s="106">
        <f>IF(C3077="M.O.",VLOOKUP(A3077,INSUMOS_AUX!A:F,6,0),0)</f>
        <v>0</v>
      </c>
    </row>
    <row r="3078" spans="1:7" ht="21">
      <c r="A3078" s="177">
        <v>37372</v>
      </c>
      <c r="B3078" s="233" t="s">
        <v>496</v>
      </c>
      <c r="C3078" s="176" t="s">
        <v>123</v>
      </c>
      <c r="D3078" s="176" t="s">
        <v>134</v>
      </c>
      <c r="E3078" s="177">
        <v>0.12139999999999999</v>
      </c>
      <c r="F3078" s="107">
        <f>IF(C3078="MAT.",VLOOKUP(A3078,INSUMOS_AUX!A:F,6,0),0)</f>
        <v>1.43</v>
      </c>
      <c r="G3078" s="106">
        <f>IF(C3078="M.O.",VLOOKUP(A3078,INSUMOS_AUX!A:F,6,0),0)</f>
        <v>0</v>
      </c>
    </row>
    <row r="3079" spans="1:7" ht="21">
      <c r="A3079" s="177">
        <v>37373</v>
      </c>
      <c r="B3079" s="233" t="s">
        <v>497</v>
      </c>
      <c r="C3079" s="176" t="s">
        <v>123</v>
      </c>
      <c r="D3079" s="176" t="s">
        <v>134</v>
      </c>
      <c r="E3079" s="177">
        <v>0.12139999999999999</v>
      </c>
      <c r="F3079" s="107">
        <f>IF(C3079="MAT.",VLOOKUP(A3079,INSUMOS_AUX!A:F,6,0),0)</f>
        <v>0.08</v>
      </c>
      <c r="G3079" s="106">
        <f>IF(C3079="M.O.",VLOOKUP(A3079,INSUMOS_AUX!A:F,6,0),0)</f>
        <v>0</v>
      </c>
    </row>
    <row r="3080" spans="1:7" ht="21">
      <c r="A3080" s="177">
        <v>43461</v>
      </c>
      <c r="B3080" s="233" t="s">
        <v>155</v>
      </c>
      <c r="C3080" s="176" t="s">
        <v>123</v>
      </c>
      <c r="D3080" s="176" t="s">
        <v>134</v>
      </c>
      <c r="E3080" s="177">
        <v>0.12139999999999999</v>
      </c>
      <c r="F3080" s="107">
        <f>IF(C3080="MAT.",VLOOKUP(A3080,INSUMOS_AUX!A:F,6,0),0)</f>
        <v>0.31</v>
      </c>
      <c r="G3080" s="106">
        <f>IF(C3080="M.O.",VLOOKUP(A3080,INSUMOS_AUX!A:F,6,0),0)</f>
        <v>0</v>
      </c>
    </row>
    <row r="3081" spans="1:7" ht="21">
      <c r="A3081" s="177">
        <v>43485</v>
      </c>
      <c r="B3081" s="233" t="s">
        <v>156</v>
      </c>
      <c r="C3081" s="176" t="s">
        <v>123</v>
      </c>
      <c r="D3081" s="176" t="s">
        <v>134</v>
      </c>
      <c r="E3081" s="177">
        <v>0.12139999999999999</v>
      </c>
      <c r="F3081" s="107">
        <f>IF(C3081="MAT.",VLOOKUP(A3081,INSUMOS_AUX!A:F,6,0),0)</f>
        <v>1.1299999999999999</v>
      </c>
      <c r="G3081" s="106">
        <f>IF(C3081="M.O.",VLOOKUP(A3081,INSUMOS_AUX!A:F,6,0),0)</f>
        <v>0</v>
      </c>
    </row>
    <row r="3082" spans="1:7">
      <c r="A3082" s="182"/>
      <c r="B3082" s="230"/>
      <c r="C3082" s="183"/>
      <c r="D3082" s="183"/>
      <c r="E3082" s="183"/>
      <c r="F3082" s="183"/>
      <c r="G3082" s="183"/>
    </row>
    <row r="3083" spans="1:7" ht="31.5">
      <c r="A3083" s="179" t="s">
        <v>932</v>
      </c>
      <c r="B3083" s="232" t="s">
        <v>609</v>
      </c>
      <c r="C3083" s="180" t="s">
        <v>46</v>
      </c>
      <c r="D3083" s="180" t="s">
        <v>23</v>
      </c>
      <c r="E3083" s="181">
        <v>13</v>
      </c>
      <c r="F3083" s="181">
        <f t="shared" ref="F3083:G3083" si="203">SUMPRODUCT($E3084:$E3094,F3084:F3094)</f>
        <v>14.010304000000001</v>
      </c>
      <c r="G3083" s="181">
        <f t="shared" si="203"/>
        <v>2.2992574730599999</v>
      </c>
    </row>
    <row r="3084" spans="1:7" ht="31.5">
      <c r="A3084" s="177">
        <v>20078</v>
      </c>
      <c r="B3084" s="233" t="s">
        <v>340</v>
      </c>
      <c r="C3084" s="176" t="s">
        <v>123</v>
      </c>
      <c r="D3084" s="176" t="s">
        <v>23</v>
      </c>
      <c r="E3084" s="177">
        <v>0.05</v>
      </c>
      <c r="F3084" s="107">
        <f>IF(C3084="MAT.",VLOOKUP(A3084,INSUMOS_AUX!A:F,6,0),0)</f>
        <v>27.75</v>
      </c>
      <c r="G3084" s="106">
        <f>IF(C3084="M.O.",VLOOKUP(A3084,INSUMOS_AUX!A:F,6,0),0)</f>
        <v>0</v>
      </c>
    </row>
    <row r="3085" spans="1:7" ht="21">
      <c r="A3085" s="177">
        <v>20085</v>
      </c>
      <c r="B3085" s="233" t="s">
        <v>291</v>
      </c>
      <c r="C3085" s="176" t="s">
        <v>123</v>
      </c>
      <c r="D3085" s="176" t="s">
        <v>23</v>
      </c>
      <c r="E3085" s="177">
        <v>2</v>
      </c>
      <c r="F3085" s="107">
        <f>IF(C3085="MAT.",VLOOKUP(A3085,INSUMOS_AUX!A:F,6,0),0)</f>
        <v>2.52</v>
      </c>
      <c r="G3085" s="106">
        <f>IF(C3085="M.O.",VLOOKUP(A3085,INSUMOS_AUX!A:F,6,0),0)</f>
        <v>0</v>
      </c>
    </row>
    <row r="3086" spans="1:7" ht="21">
      <c r="A3086" s="177">
        <v>20149</v>
      </c>
      <c r="B3086" s="233" t="s">
        <v>1454</v>
      </c>
      <c r="C3086" s="176" t="s">
        <v>123</v>
      </c>
      <c r="D3086" s="176" t="s">
        <v>23</v>
      </c>
      <c r="E3086" s="177">
        <v>1</v>
      </c>
      <c r="F3086" s="107">
        <f>IF(C3086="MAT.",VLOOKUP(A3086,INSUMOS_AUX!A:F,6,0),0)</f>
        <v>6.75</v>
      </c>
      <c r="G3086" s="106">
        <f>IF(C3086="M.O.",VLOOKUP(A3086,INSUMOS_AUX!A:F,6,0),0)</f>
        <v>0</v>
      </c>
    </row>
    <row r="3087" spans="1:7">
      <c r="A3087" s="177">
        <v>246</v>
      </c>
      <c r="B3087" s="233" t="s">
        <v>185</v>
      </c>
      <c r="C3087" s="176" t="s">
        <v>124</v>
      </c>
      <c r="D3087" s="176" t="s">
        <v>134</v>
      </c>
      <c r="E3087" s="177">
        <v>6.1791385999999997E-2</v>
      </c>
      <c r="F3087" s="107">
        <f>IF(C3087="MAT.",VLOOKUP(A3087,INSUMOS_AUX!A:F,6,0),0)</f>
        <v>0</v>
      </c>
      <c r="G3087" s="106">
        <f>IF(C3087="M.O.",VLOOKUP(A3087,INSUMOS_AUX!A:F,6,0),0)</f>
        <v>14.73</v>
      </c>
    </row>
    <row r="3088" spans="1:7">
      <c r="A3088" s="177">
        <v>2696</v>
      </c>
      <c r="B3088" s="233" t="s">
        <v>154</v>
      </c>
      <c r="C3088" s="176" t="s">
        <v>124</v>
      </c>
      <c r="D3088" s="176" t="s">
        <v>134</v>
      </c>
      <c r="E3088" s="177">
        <v>6.1791385999999997E-2</v>
      </c>
      <c r="F3088" s="107">
        <f>IF(C3088="MAT.",VLOOKUP(A3088,INSUMOS_AUX!A:F,6,0),0)</f>
        <v>0</v>
      </c>
      <c r="G3088" s="106">
        <f>IF(C3088="M.O.",VLOOKUP(A3088,INSUMOS_AUX!A:F,6,0),0)</f>
        <v>22.48</v>
      </c>
    </row>
    <row r="3089" spans="1:7" ht="21">
      <c r="A3089" s="177">
        <v>37370</v>
      </c>
      <c r="B3089" s="233" t="s">
        <v>494</v>
      </c>
      <c r="C3089" s="176" t="s">
        <v>123</v>
      </c>
      <c r="D3089" s="176" t="s">
        <v>134</v>
      </c>
      <c r="E3089" s="177">
        <v>0.12139999999999999</v>
      </c>
      <c r="F3089" s="107">
        <f>IF(C3089="MAT.",VLOOKUP(A3089,INSUMOS_AUX!A:F,6,0),0)</f>
        <v>3.32</v>
      </c>
      <c r="G3089" s="106">
        <f>IF(C3089="M.O.",VLOOKUP(A3089,INSUMOS_AUX!A:F,6,0),0)</f>
        <v>0</v>
      </c>
    </row>
    <row r="3090" spans="1:7" ht="21">
      <c r="A3090" s="177">
        <v>37371</v>
      </c>
      <c r="B3090" s="233" t="s">
        <v>495</v>
      </c>
      <c r="C3090" s="176" t="s">
        <v>123</v>
      </c>
      <c r="D3090" s="176" t="s">
        <v>134</v>
      </c>
      <c r="E3090" s="177">
        <v>0.12139999999999999</v>
      </c>
      <c r="F3090" s="107">
        <f>IF(C3090="MAT.",VLOOKUP(A3090,INSUMOS_AUX!A:F,6,0),0)</f>
        <v>0.59</v>
      </c>
      <c r="G3090" s="106">
        <f>IF(C3090="M.O.",VLOOKUP(A3090,INSUMOS_AUX!A:F,6,0),0)</f>
        <v>0</v>
      </c>
    </row>
    <row r="3091" spans="1:7" ht="21">
      <c r="A3091" s="177">
        <v>37372</v>
      </c>
      <c r="B3091" s="233" t="s">
        <v>496</v>
      </c>
      <c r="C3091" s="176" t="s">
        <v>123</v>
      </c>
      <c r="D3091" s="176" t="s">
        <v>134</v>
      </c>
      <c r="E3091" s="177">
        <v>0.12139999999999999</v>
      </c>
      <c r="F3091" s="107">
        <f>IF(C3091="MAT.",VLOOKUP(A3091,INSUMOS_AUX!A:F,6,0),0)</f>
        <v>1.43</v>
      </c>
      <c r="G3091" s="106">
        <f>IF(C3091="M.O.",VLOOKUP(A3091,INSUMOS_AUX!A:F,6,0),0)</f>
        <v>0</v>
      </c>
    </row>
    <row r="3092" spans="1:7" ht="21">
      <c r="A3092" s="177">
        <v>37373</v>
      </c>
      <c r="B3092" s="233" t="s">
        <v>497</v>
      </c>
      <c r="C3092" s="176" t="s">
        <v>123</v>
      </c>
      <c r="D3092" s="176" t="s">
        <v>134</v>
      </c>
      <c r="E3092" s="177">
        <v>0.12139999999999999</v>
      </c>
      <c r="F3092" s="107">
        <f>IF(C3092="MAT.",VLOOKUP(A3092,INSUMOS_AUX!A:F,6,0),0)</f>
        <v>0.08</v>
      </c>
      <c r="G3092" s="106">
        <f>IF(C3092="M.O.",VLOOKUP(A3092,INSUMOS_AUX!A:F,6,0),0)</f>
        <v>0</v>
      </c>
    </row>
    <row r="3093" spans="1:7" ht="21">
      <c r="A3093" s="177">
        <v>43461</v>
      </c>
      <c r="B3093" s="233" t="s">
        <v>155</v>
      </c>
      <c r="C3093" s="176" t="s">
        <v>123</v>
      </c>
      <c r="D3093" s="176" t="s">
        <v>134</v>
      </c>
      <c r="E3093" s="177">
        <v>0.12139999999999999</v>
      </c>
      <c r="F3093" s="107">
        <f>IF(C3093="MAT.",VLOOKUP(A3093,INSUMOS_AUX!A:F,6,0),0)</f>
        <v>0.31</v>
      </c>
      <c r="G3093" s="106">
        <f>IF(C3093="M.O.",VLOOKUP(A3093,INSUMOS_AUX!A:F,6,0),0)</f>
        <v>0</v>
      </c>
    </row>
    <row r="3094" spans="1:7" ht="21">
      <c r="A3094" s="177">
        <v>43485</v>
      </c>
      <c r="B3094" s="233" t="s">
        <v>156</v>
      </c>
      <c r="C3094" s="176" t="s">
        <v>123</v>
      </c>
      <c r="D3094" s="176" t="s">
        <v>134</v>
      </c>
      <c r="E3094" s="177">
        <v>0.12139999999999999</v>
      </c>
      <c r="F3094" s="107">
        <f>IF(C3094="MAT.",VLOOKUP(A3094,INSUMOS_AUX!A:F,6,0),0)</f>
        <v>1.1299999999999999</v>
      </c>
      <c r="G3094" s="106">
        <f>IF(C3094="M.O.",VLOOKUP(A3094,INSUMOS_AUX!A:F,6,0),0)</f>
        <v>0</v>
      </c>
    </row>
    <row r="3095" spans="1:7">
      <c r="A3095" s="182"/>
      <c r="B3095" s="230"/>
      <c r="C3095" s="183"/>
      <c r="D3095" s="183"/>
      <c r="E3095" s="183"/>
      <c r="F3095" s="183"/>
      <c r="G3095" s="183"/>
    </row>
    <row r="3096" spans="1:7" ht="31.5">
      <c r="A3096" s="179" t="s">
        <v>933</v>
      </c>
      <c r="B3096" s="232" t="s">
        <v>610</v>
      </c>
      <c r="C3096" s="180" t="s">
        <v>46</v>
      </c>
      <c r="D3096" s="180" t="s">
        <v>23</v>
      </c>
      <c r="E3096" s="181">
        <v>46</v>
      </c>
      <c r="F3096" s="181">
        <f t="shared" ref="F3096:G3096" si="204">SUMPRODUCT($E3097:$E3110,F3097:F3110)</f>
        <v>15.325242000000001</v>
      </c>
      <c r="G3096" s="181">
        <f t="shared" si="204"/>
        <v>1.5341009499</v>
      </c>
    </row>
    <row r="3097" spans="1:7">
      <c r="A3097" s="177">
        <v>122</v>
      </c>
      <c r="B3097" s="233" t="s">
        <v>286</v>
      </c>
      <c r="C3097" s="176" t="s">
        <v>123</v>
      </c>
      <c r="D3097" s="176" t="s">
        <v>23</v>
      </c>
      <c r="E3097" s="177">
        <v>7.3000000000000001E-3</v>
      </c>
      <c r="F3097" s="107">
        <f>IF(C3097="MAT.",VLOOKUP(A3097,INSUMOS_AUX!A:F,6,0),0)</f>
        <v>67.239999999999995</v>
      </c>
      <c r="G3097" s="106">
        <f>IF(C3097="M.O.",VLOOKUP(A3097,INSUMOS_AUX!A:F,6,0),0)</f>
        <v>0</v>
      </c>
    </row>
    <row r="3098" spans="1:7" ht="31.5">
      <c r="A3098" s="177">
        <v>20078</v>
      </c>
      <c r="B3098" s="233" t="s">
        <v>340</v>
      </c>
      <c r="C3098" s="176" t="s">
        <v>123</v>
      </c>
      <c r="D3098" s="176" t="s">
        <v>23</v>
      </c>
      <c r="E3098" s="177">
        <v>2.5000000000000001E-2</v>
      </c>
      <c r="F3098" s="107">
        <f>IF(C3098="MAT.",VLOOKUP(A3098,INSUMOS_AUX!A:F,6,0),0)</f>
        <v>27.75</v>
      </c>
      <c r="G3098" s="106">
        <f>IF(C3098="M.O.",VLOOKUP(A3098,INSUMOS_AUX!A:F,6,0),0)</f>
        <v>0</v>
      </c>
    </row>
    <row r="3099" spans="1:7" ht="21">
      <c r="A3099" s="177">
        <v>20083</v>
      </c>
      <c r="B3099" s="233" t="s">
        <v>354</v>
      </c>
      <c r="C3099" s="176" t="s">
        <v>123</v>
      </c>
      <c r="D3099" s="176" t="s">
        <v>23</v>
      </c>
      <c r="E3099" s="177">
        <v>1.0999999999999999E-2</v>
      </c>
      <c r="F3099" s="107">
        <f>IF(C3099="MAT.",VLOOKUP(A3099,INSUMOS_AUX!A:F,6,0),0)</f>
        <v>76.19</v>
      </c>
      <c r="G3099" s="106">
        <f>IF(C3099="M.O.",VLOOKUP(A3099,INSUMOS_AUX!A:F,6,0),0)</f>
        <v>0</v>
      </c>
    </row>
    <row r="3100" spans="1:7" ht="21">
      <c r="A3100" s="177">
        <v>20085</v>
      </c>
      <c r="B3100" s="233" t="s">
        <v>291</v>
      </c>
      <c r="C3100" s="176" t="s">
        <v>123</v>
      </c>
      <c r="D3100" s="176" t="s">
        <v>23</v>
      </c>
      <c r="E3100" s="177">
        <v>1</v>
      </c>
      <c r="F3100" s="107">
        <f>IF(C3100="MAT.",VLOOKUP(A3100,INSUMOS_AUX!A:F,6,0),0)</f>
        <v>2.52</v>
      </c>
      <c r="G3100" s="106">
        <f>IF(C3100="M.O.",VLOOKUP(A3100,INSUMOS_AUX!A:F,6,0),0)</f>
        <v>0</v>
      </c>
    </row>
    <row r="3101" spans="1:7">
      <c r="A3101" s="177">
        <v>20168</v>
      </c>
      <c r="B3101" s="233" t="s">
        <v>1455</v>
      </c>
      <c r="C3101" s="176" t="s">
        <v>123</v>
      </c>
      <c r="D3101" s="176" t="s">
        <v>23</v>
      </c>
      <c r="E3101" s="177">
        <v>1</v>
      </c>
      <c r="F3101" s="107">
        <f>IF(C3101="MAT.",VLOOKUP(A3101,INSUMOS_AUX!A:F,6,0),0)</f>
        <v>10.19</v>
      </c>
      <c r="G3101" s="106">
        <f>IF(C3101="M.O.",VLOOKUP(A3101,INSUMOS_AUX!A:F,6,0),0)</f>
        <v>0</v>
      </c>
    </row>
    <row r="3102" spans="1:7">
      <c r="A3102" s="177">
        <v>246</v>
      </c>
      <c r="B3102" s="233" t="s">
        <v>185</v>
      </c>
      <c r="C3102" s="176" t="s">
        <v>124</v>
      </c>
      <c r="D3102" s="176" t="s">
        <v>134</v>
      </c>
      <c r="E3102" s="177">
        <v>4.1228189999999998E-2</v>
      </c>
      <c r="F3102" s="107">
        <f>IF(C3102="MAT.",VLOOKUP(A3102,INSUMOS_AUX!A:F,6,0),0)</f>
        <v>0</v>
      </c>
      <c r="G3102" s="106">
        <f>IF(C3102="M.O.",VLOOKUP(A3102,INSUMOS_AUX!A:F,6,0),0)</f>
        <v>14.73</v>
      </c>
    </row>
    <row r="3103" spans="1:7">
      <c r="A3103" s="177">
        <v>2696</v>
      </c>
      <c r="B3103" s="233" t="s">
        <v>154</v>
      </c>
      <c r="C3103" s="176" t="s">
        <v>124</v>
      </c>
      <c r="D3103" s="176" t="s">
        <v>134</v>
      </c>
      <c r="E3103" s="177">
        <v>4.1228189999999998E-2</v>
      </c>
      <c r="F3103" s="107">
        <f>IF(C3103="MAT.",VLOOKUP(A3103,INSUMOS_AUX!A:F,6,0),0)</f>
        <v>0</v>
      </c>
      <c r="G3103" s="106">
        <f>IF(C3103="M.O.",VLOOKUP(A3103,INSUMOS_AUX!A:F,6,0),0)</f>
        <v>22.48</v>
      </c>
    </row>
    <row r="3104" spans="1:7" ht="21">
      <c r="A3104" s="177">
        <v>37370</v>
      </c>
      <c r="B3104" s="233" t="s">
        <v>494</v>
      </c>
      <c r="C3104" s="176" t="s">
        <v>123</v>
      </c>
      <c r="D3104" s="176" t="s">
        <v>134</v>
      </c>
      <c r="E3104" s="177">
        <v>8.1000000000000003E-2</v>
      </c>
      <c r="F3104" s="107">
        <f>IF(C3104="MAT.",VLOOKUP(A3104,INSUMOS_AUX!A:F,6,0),0)</f>
        <v>3.32</v>
      </c>
      <c r="G3104" s="106">
        <f>IF(C3104="M.O.",VLOOKUP(A3104,INSUMOS_AUX!A:F,6,0),0)</f>
        <v>0</v>
      </c>
    </row>
    <row r="3105" spans="1:7" ht="21">
      <c r="A3105" s="177">
        <v>37371</v>
      </c>
      <c r="B3105" s="233" t="s">
        <v>495</v>
      </c>
      <c r="C3105" s="176" t="s">
        <v>123</v>
      </c>
      <c r="D3105" s="176" t="s">
        <v>134</v>
      </c>
      <c r="E3105" s="177">
        <v>8.1000000000000003E-2</v>
      </c>
      <c r="F3105" s="107">
        <f>IF(C3105="MAT.",VLOOKUP(A3105,INSUMOS_AUX!A:F,6,0),0)</f>
        <v>0.59</v>
      </c>
      <c r="G3105" s="106">
        <f>IF(C3105="M.O.",VLOOKUP(A3105,INSUMOS_AUX!A:F,6,0),0)</f>
        <v>0</v>
      </c>
    </row>
    <row r="3106" spans="1:7" ht="21">
      <c r="A3106" s="177">
        <v>37372</v>
      </c>
      <c r="B3106" s="233" t="s">
        <v>496</v>
      </c>
      <c r="C3106" s="176" t="s">
        <v>123</v>
      </c>
      <c r="D3106" s="176" t="s">
        <v>134</v>
      </c>
      <c r="E3106" s="177">
        <v>8.1000000000000003E-2</v>
      </c>
      <c r="F3106" s="107">
        <f>IF(C3106="MAT.",VLOOKUP(A3106,INSUMOS_AUX!A:F,6,0),0)</f>
        <v>1.43</v>
      </c>
      <c r="G3106" s="106">
        <f>IF(C3106="M.O.",VLOOKUP(A3106,INSUMOS_AUX!A:F,6,0),0)</f>
        <v>0</v>
      </c>
    </row>
    <row r="3107" spans="1:7" ht="21">
      <c r="A3107" s="177">
        <v>37373</v>
      </c>
      <c r="B3107" s="233" t="s">
        <v>497</v>
      </c>
      <c r="C3107" s="176" t="s">
        <v>123</v>
      </c>
      <c r="D3107" s="176" t="s">
        <v>134</v>
      </c>
      <c r="E3107" s="177">
        <v>8.1000000000000003E-2</v>
      </c>
      <c r="F3107" s="107">
        <f>IF(C3107="MAT.",VLOOKUP(A3107,INSUMOS_AUX!A:F,6,0),0)</f>
        <v>0.08</v>
      </c>
      <c r="G3107" s="106">
        <f>IF(C3107="M.O.",VLOOKUP(A3107,INSUMOS_AUX!A:F,6,0),0)</f>
        <v>0</v>
      </c>
    </row>
    <row r="3108" spans="1:7">
      <c r="A3108" s="177">
        <v>38383</v>
      </c>
      <c r="B3108" s="233" t="s">
        <v>537</v>
      </c>
      <c r="C3108" s="176" t="s">
        <v>123</v>
      </c>
      <c r="D3108" s="176" t="s">
        <v>23</v>
      </c>
      <c r="E3108" s="177">
        <v>1.7000000000000001E-2</v>
      </c>
      <c r="F3108" s="107">
        <f>IF(C3108="MAT.",VLOOKUP(A3108,INSUMOS_AUX!A:F,6,0),0)</f>
        <v>2.17</v>
      </c>
      <c r="G3108" s="106">
        <f>IF(C3108="M.O.",VLOOKUP(A3108,INSUMOS_AUX!A:F,6,0),0)</f>
        <v>0</v>
      </c>
    </row>
    <row r="3109" spans="1:7" ht="21">
      <c r="A3109" s="177">
        <v>43461</v>
      </c>
      <c r="B3109" s="233" t="s">
        <v>155</v>
      </c>
      <c r="C3109" s="176" t="s">
        <v>123</v>
      </c>
      <c r="D3109" s="176" t="s">
        <v>134</v>
      </c>
      <c r="E3109" s="177">
        <v>8.1000000000000003E-2</v>
      </c>
      <c r="F3109" s="107">
        <f>IF(C3109="MAT.",VLOOKUP(A3109,INSUMOS_AUX!A:F,6,0),0)</f>
        <v>0.31</v>
      </c>
      <c r="G3109" s="106">
        <f>IF(C3109="M.O.",VLOOKUP(A3109,INSUMOS_AUX!A:F,6,0),0)</f>
        <v>0</v>
      </c>
    </row>
    <row r="3110" spans="1:7" ht="21">
      <c r="A3110" s="177">
        <v>43485</v>
      </c>
      <c r="B3110" s="233" t="s">
        <v>156</v>
      </c>
      <c r="C3110" s="176" t="s">
        <v>123</v>
      </c>
      <c r="D3110" s="176" t="s">
        <v>134</v>
      </c>
      <c r="E3110" s="177">
        <v>8.1000000000000003E-2</v>
      </c>
      <c r="F3110" s="107">
        <f>IF(C3110="MAT.",VLOOKUP(A3110,INSUMOS_AUX!A:F,6,0),0)</f>
        <v>1.1299999999999999</v>
      </c>
      <c r="G3110" s="106">
        <f>IF(C3110="M.O.",VLOOKUP(A3110,INSUMOS_AUX!A:F,6,0),0)</f>
        <v>0</v>
      </c>
    </row>
    <row r="3111" spans="1:7">
      <c r="A3111" s="182"/>
      <c r="B3111" s="230"/>
      <c r="C3111" s="183"/>
      <c r="D3111" s="183"/>
      <c r="E3111" s="183"/>
      <c r="F3111" s="183"/>
      <c r="G3111" s="183"/>
    </row>
    <row r="3112" spans="1:7" ht="31.5">
      <c r="A3112" s="179" t="s">
        <v>934</v>
      </c>
      <c r="B3112" s="232" t="s">
        <v>611</v>
      </c>
      <c r="C3112" s="180" t="s">
        <v>46</v>
      </c>
      <c r="D3112" s="180" t="s">
        <v>23</v>
      </c>
      <c r="E3112" s="181">
        <v>6</v>
      </c>
      <c r="F3112" s="181">
        <f t="shared" ref="F3112:G3112" si="205">SUMPRODUCT($E3113:$E3126,F3113:F3126)</f>
        <v>25.195900999999996</v>
      </c>
      <c r="G3112" s="181">
        <f t="shared" si="205"/>
        <v>3.2500212716400005</v>
      </c>
    </row>
    <row r="3113" spans="1:7">
      <c r="A3113" s="177">
        <v>122</v>
      </c>
      <c r="B3113" s="233" t="s">
        <v>286</v>
      </c>
      <c r="C3113" s="176" t="s">
        <v>123</v>
      </c>
      <c r="D3113" s="176" t="s">
        <v>23</v>
      </c>
      <c r="E3113" s="177">
        <v>2.4500000000000001E-2</v>
      </c>
      <c r="F3113" s="107">
        <f>IF(C3113="MAT.",VLOOKUP(A3113,INSUMOS_AUX!A:F,6,0),0)</f>
        <v>67.239999999999995</v>
      </c>
      <c r="G3113" s="106">
        <f>IF(C3113="M.O.",VLOOKUP(A3113,INSUMOS_AUX!A:F,6,0),0)</f>
        <v>0</v>
      </c>
    </row>
    <row r="3114" spans="1:7" ht="31.5">
      <c r="A3114" s="177">
        <v>20078</v>
      </c>
      <c r="B3114" s="233" t="s">
        <v>340</v>
      </c>
      <c r="C3114" s="176" t="s">
        <v>123</v>
      </c>
      <c r="D3114" s="176" t="s">
        <v>23</v>
      </c>
      <c r="E3114" s="177">
        <v>5.7500000000000002E-2</v>
      </c>
      <c r="F3114" s="107">
        <f>IF(C3114="MAT.",VLOOKUP(A3114,INSUMOS_AUX!A:F,6,0),0)</f>
        <v>27.75</v>
      </c>
      <c r="G3114" s="106">
        <f>IF(C3114="M.O.",VLOOKUP(A3114,INSUMOS_AUX!A:F,6,0),0)</f>
        <v>0</v>
      </c>
    </row>
    <row r="3115" spans="1:7" ht="21">
      <c r="A3115" s="177">
        <v>20083</v>
      </c>
      <c r="B3115" s="233" t="s">
        <v>354</v>
      </c>
      <c r="C3115" s="176" t="s">
        <v>123</v>
      </c>
      <c r="D3115" s="176" t="s">
        <v>23</v>
      </c>
      <c r="E3115" s="177">
        <v>0.04</v>
      </c>
      <c r="F3115" s="107">
        <f>IF(C3115="MAT.",VLOOKUP(A3115,INSUMOS_AUX!A:F,6,0),0)</f>
        <v>76.19</v>
      </c>
      <c r="G3115" s="106">
        <f>IF(C3115="M.O.",VLOOKUP(A3115,INSUMOS_AUX!A:F,6,0),0)</f>
        <v>0</v>
      </c>
    </row>
    <row r="3116" spans="1:7">
      <c r="A3116" s="177">
        <v>20170</v>
      </c>
      <c r="B3116" s="233" t="s">
        <v>1456</v>
      </c>
      <c r="C3116" s="176" t="s">
        <v>123</v>
      </c>
      <c r="D3116" s="176" t="s">
        <v>23</v>
      </c>
      <c r="E3116" s="177">
        <v>1</v>
      </c>
      <c r="F3116" s="107">
        <f>IF(C3116="MAT.",VLOOKUP(A3116,INSUMOS_AUX!A:F,6,0),0)</f>
        <v>13.66</v>
      </c>
      <c r="G3116" s="106">
        <f>IF(C3116="M.O.",VLOOKUP(A3116,INSUMOS_AUX!A:F,6,0),0)</f>
        <v>0</v>
      </c>
    </row>
    <row r="3117" spans="1:7">
      <c r="A3117" s="177">
        <v>246</v>
      </c>
      <c r="B3117" s="233" t="s">
        <v>185</v>
      </c>
      <c r="C3117" s="176" t="s">
        <v>124</v>
      </c>
      <c r="D3117" s="176" t="s">
        <v>134</v>
      </c>
      <c r="E3117" s="177">
        <v>8.7342684000000004E-2</v>
      </c>
      <c r="F3117" s="107">
        <f>IF(C3117="MAT.",VLOOKUP(A3117,INSUMOS_AUX!A:F,6,0),0)</f>
        <v>0</v>
      </c>
      <c r="G3117" s="106">
        <f>IF(C3117="M.O.",VLOOKUP(A3117,INSUMOS_AUX!A:F,6,0),0)</f>
        <v>14.73</v>
      </c>
    </row>
    <row r="3118" spans="1:7">
      <c r="A3118" s="177">
        <v>2696</v>
      </c>
      <c r="B3118" s="233" t="s">
        <v>154</v>
      </c>
      <c r="C3118" s="176" t="s">
        <v>124</v>
      </c>
      <c r="D3118" s="176" t="s">
        <v>134</v>
      </c>
      <c r="E3118" s="177">
        <v>8.7342684000000004E-2</v>
      </c>
      <c r="F3118" s="107">
        <f>IF(C3118="MAT.",VLOOKUP(A3118,INSUMOS_AUX!A:F,6,0),0)</f>
        <v>0</v>
      </c>
      <c r="G3118" s="106">
        <f>IF(C3118="M.O.",VLOOKUP(A3118,INSUMOS_AUX!A:F,6,0),0)</f>
        <v>22.48</v>
      </c>
    </row>
    <row r="3119" spans="1:7" ht="21">
      <c r="A3119" s="177">
        <v>299</v>
      </c>
      <c r="B3119" s="233" t="s">
        <v>1457</v>
      </c>
      <c r="C3119" s="176" t="s">
        <v>123</v>
      </c>
      <c r="D3119" s="176" t="s">
        <v>23</v>
      </c>
      <c r="E3119" s="177">
        <v>1</v>
      </c>
      <c r="F3119" s="107">
        <f>IF(C3119="MAT.",VLOOKUP(A3119,INSUMOS_AUX!A:F,6,0),0)</f>
        <v>3.99</v>
      </c>
      <c r="G3119" s="106">
        <f>IF(C3119="M.O.",VLOOKUP(A3119,INSUMOS_AUX!A:F,6,0),0)</f>
        <v>0</v>
      </c>
    </row>
    <row r="3120" spans="1:7" ht="21">
      <c r="A3120" s="177">
        <v>37370</v>
      </c>
      <c r="B3120" s="233" t="s">
        <v>494</v>
      </c>
      <c r="C3120" s="176" t="s">
        <v>123</v>
      </c>
      <c r="D3120" s="176" t="s">
        <v>134</v>
      </c>
      <c r="E3120" s="177">
        <v>0.1716</v>
      </c>
      <c r="F3120" s="107">
        <f>IF(C3120="MAT.",VLOOKUP(A3120,INSUMOS_AUX!A:F,6,0),0)</f>
        <v>3.32</v>
      </c>
      <c r="G3120" s="106">
        <f>IF(C3120="M.O.",VLOOKUP(A3120,INSUMOS_AUX!A:F,6,0),0)</f>
        <v>0</v>
      </c>
    </row>
    <row r="3121" spans="1:7" ht="21">
      <c r="A3121" s="177">
        <v>37371</v>
      </c>
      <c r="B3121" s="233" t="s">
        <v>495</v>
      </c>
      <c r="C3121" s="176" t="s">
        <v>123</v>
      </c>
      <c r="D3121" s="176" t="s">
        <v>134</v>
      </c>
      <c r="E3121" s="177">
        <v>0.1716</v>
      </c>
      <c r="F3121" s="107">
        <f>IF(C3121="MAT.",VLOOKUP(A3121,INSUMOS_AUX!A:F,6,0),0)</f>
        <v>0.59</v>
      </c>
      <c r="G3121" s="106">
        <f>IF(C3121="M.O.",VLOOKUP(A3121,INSUMOS_AUX!A:F,6,0),0)</f>
        <v>0</v>
      </c>
    </row>
    <row r="3122" spans="1:7" ht="21">
      <c r="A3122" s="177">
        <v>37372</v>
      </c>
      <c r="B3122" s="233" t="s">
        <v>496</v>
      </c>
      <c r="C3122" s="176" t="s">
        <v>123</v>
      </c>
      <c r="D3122" s="176" t="s">
        <v>134</v>
      </c>
      <c r="E3122" s="177">
        <v>0.1716</v>
      </c>
      <c r="F3122" s="107">
        <f>IF(C3122="MAT.",VLOOKUP(A3122,INSUMOS_AUX!A:F,6,0),0)</f>
        <v>1.43</v>
      </c>
      <c r="G3122" s="106">
        <f>IF(C3122="M.O.",VLOOKUP(A3122,INSUMOS_AUX!A:F,6,0),0)</f>
        <v>0</v>
      </c>
    </row>
    <row r="3123" spans="1:7" ht="21">
      <c r="A3123" s="177">
        <v>37373</v>
      </c>
      <c r="B3123" s="233" t="s">
        <v>497</v>
      </c>
      <c r="C3123" s="176" t="s">
        <v>123</v>
      </c>
      <c r="D3123" s="176" t="s">
        <v>134</v>
      </c>
      <c r="E3123" s="177">
        <v>0.1716</v>
      </c>
      <c r="F3123" s="107">
        <f>IF(C3123="MAT.",VLOOKUP(A3123,INSUMOS_AUX!A:F,6,0),0)</f>
        <v>0.08</v>
      </c>
      <c r="G3123" s="106">
        <f>IF(C3123="M.O.",VLOOKUP(A3123,INSUMOS_AUX!A:F,6,0),0)</f>
        <v>0</v>
      </c>
    </row>
    <row r="3124" spans="1:7">
      <c r="A3124" s="177">
        <v>38383</v>
      </c>
      <c r="B3124" s="233" t="s">
        <v>537</v>
      </c>
      <c r="C3124" s="176" t="s">
        <v>123</v>
      </c>
      <c r="D3124" s="176" t="s">
        <v>23</v>
      </c>
      <c r="E3124" s="177">
        <v>3.5999999999999997E-2</v>
      </c>
      <c r="F3124" s="107">
        <f>IF(C3124="MAT.",VLOOKUP(A3124,INSUMOS_AUX!A:F,6,0),0)</f>
        <v>2.17</v>
      </c>
      <c r="G3124" s="106">
        <f>IF(C3124="M.O.",VLOOKUP(A3124,INSUMOS_AUX!A:F,6,0),0)</f>
        <v>0</v>
      </c>
    </row>
    <row r="3125" spans="1:7" ht="21">
      <c r="A3125" s="177">
        <v>43461</v>
      </c>
      <c r="B3125" s="233" t="s">
        <v>155</v>
      </c>
      <c r="C3125" s="176" t="s">
        <v>123</v>
      </c>
      <c r="D3125" s="176" t="s">
        <v>134</v>
      </c>
      <c r="E3125" s="177">
        <v>0.1716</v>
      </c>
      <c r="F3125" s="107">
        <f>IF(C3125="MAT.",VLOOKUP(A3125,INSUMOS_AUX!A:F,6,0),0)</f>
        <v>0.31</v>
      </c>
      <c r="G3125" s="106">
        <f>IF(C3125="M.O.",VLOOKUP(A3125,INSUMOS_AUX!A:F,6,0),0)</f>
        <v>0</v>
      </c>
    </row>
    <row r="3126" spans="1:7" ht="21">
      <c r="A3126" s="177">
        <v>43485</v>
      </c>
      <c r="B3126" s="233" t="s">
        <v>156</v>
      </c>
      <c r="C3126" s="176" t="s">
        <v>123</v>
      </c>
      <c r="D3126" s="176" t="s">
        <v>134</v>
      </c>
      <c r="E3126" s="177">
        <v>0.1716</v>
      </c>
      <c r="F3126" s="107">
        <f>IF(C3126="MAT.",VLOOKUP(A3126,INSUMOS_AUX!A:F,6,0),0)</f>
        <v>1.1299999999999999</v>
      </c>
      <c r="G3126" s="106">
        <f>IF(C3126="M.O.",VLOOKUP(A3126,INSUMOS_AUX!A:F,6,0),0)</f>
        <v>0</v>
      </c>
    </row>
    <row r="3127" spans="1:7">
      <c r="A3127" s="182"/>
      <c r="B3127" s="230"/>
      <c r="C3127" s="183"/>
      <c r="D3127" s="183"/>
      <c r="E3127" s="183"/>
      <c r="F3127" s="183"/>
      <c r="G3127" s="183"/>
    </row>
    <row r="3128" spans="1:7" ht="31.5">
      <c r="A3128" s="179" t="s">
        <v>935</v>
      </c>
      <c r="B3128" s="232" t="s">
        <v>594</v>
      </c>
      <c r="C3128" s="180" t="s">
        <v>46</v>
      </c>
      <c r="D3128" s="180" t="s">
        <v>65</v>
      </c>
      <c r="E3128" s="181">
        <v>12.43</v>
      </c>
      <c r="F3128" s="181">
        <f t="shared" ref="F3128:G3128" si="206">SUMPRODUCT($E3129:$E3138,F3129:F3138)</f>
        <v>63.730709000000004</v>
      </c>
      <c r="G3128" s="181">
        <f t="shared" si="206"/>
        <v>4.9583657862200008</v>
      </c>
    </row>
    <row r="3129" spans="1:7">
      <c r="A3129" s="177">
        <v>246</v>
      </c>
      <c r="B3129" s="233" t="s">
        <v>185</v>
      </c>
      <c r="C3129" s="176" t="s">
        <v>124</v>
      </c>
      <c r="D3129" s="176" t="s">
        <v>134</v>
      </c>
      <c r="E3129" s="177">
        <v>0.13325358200000001</v>
      </c>
      <c r="F3129" s="107">
        <f>IF(C3129="MAT.",VLOOKUP(A3129,INSUMOS_AUX!A:F,6,0),0)</f>
        <v>0</v>
      </c>
      <c r="G3129" s="106">
        <f>IF(C3129="M.O.",VLOOKUP(A3129,INSUMOS_AUX!A:F,6,0),0)</f>
        <v>14.73</v>
      </c>
    </row>
    <row r="3130" spans="1:7">
      <c r="A3130" s="177">
        <v>2696</v>
      </c>
      <c r="B3130" s="233" t="s">
        <v>154</v>
      </c>
      <c r="C3130" s="176" t="s">
        <v>124</v>
      </c>
      <c r="D3130" s="176" t="s">
        <v>134</v>
      </c>
      <c r="E3130" s="177">
        <v>0.13325358200000001</v>
      </c>
      <c r="F3130" s="107">
        <f>IF(C3130="MAT.",VLOOKUP(A3130,INSUMOS_AUX!A:F,6,0),0)</f>
        <v>0</v>
      </c>
      <c r="G3130" s="106">
        <f>IF(C3130="M.O.",VLOOKUP(A3130,INSUMOS_AUX!A:F,6,0),0)</f>
        <v>22.48</v>
      </c>
    </row>
    <row r="3131" spans="1:7" ht="21">
      <c r="A3131" s="177">
        <v>37370</v>
      </c>
      <c r="B3131" s="233" t="s">
        <v>494</v>
      </c>
      <c r="C3131" s="176" t="s">
        <v>123</v>
      </c>
      <c r="D3131" s="176" t="s">
        <v>134</v>
      </c>
      <c r="E3131" s="177">
        <v>0.26179999999999998</v>
      </c>
      <c r="F3131" s="107">
        <f>IF(C3131="MAT.",VLOOKUP(A3131,INSUMOS_AUX!A:F,6,0),0)</f>
        <v>3.32</v>
      </c>
      <c r="G3131" s="106">
        <f>IF(C3131="M.O.",VLOOKUP(A3131,INSUMOS_AUX!A:F,6,0),0)</f>
        <v>0</v>
      </c>
    </row>
    <row r="3132" spans="1:7" ht="21">
      <c r="A3132" s="177">
        <v>37371</v>
      </c>
      <c r="B3132" s="233" t="s">
        <v>495</v>
      </c>
      <c r="C3132" s="176" t="s">
        <v>123</v>
      </c>
      <c r="D3132" s="176" t="s">
        <v>134</v>
      </c>
      <c r="E3132" s="177">
        <v>0.26179999999999998</v>
      </c>
      <c r="F3132" s="107">
        <f>IF(C3132="MAT.",VLOOKUP(A3132,INSUMOS_AUX!A:F,6,0),0)</f>
        <v>0.59</v>
      </c>
      <c r="G3132" s="106">
        <f>IF(C3132="M.O.",VLOOKUP(A3132,INSUMOS_AUX!A:F,6,0),0)</f>
        <v>0</v>
      </c>
    </row>
    <row r="3133" spans="1:7" ht="21">
      <c r="A3133" s="177">
        <v>37372</v>
      </c>
      <c r="B3133" s="233" t="s">
        <v>496</v>
      </c>
      <c r="C3133" s="176" t="s">
        <v>123</v>
      </c>
      <c r="D3133" s="176" t="s">
        <v>134</v>
      </c>
      <c r="E3133" s="177">
        <v>0.26179999999999998</v>
      </c>
      <c r="F3133" s="107">
        <f>IF(C3133="MAT.",VLOOKUP(A3133,INSUMOS_AUX!A:F,6,0),0)</f>
        <v>1.43</v>
      </c>
      <c r="G3133" s="106">
        <f>IF(C3133="M.O.",VLOOKUP(A3133,INSUMOS_AUX!A:F,6,0),0)</f>
        <v>0</v>
      </c>
    </row>
    <row r="3134" spans="1:7" ht="21">
      <c r="A3134" s="177">
        <v>37373</v>
      </c>
      <c r="B3134" s="233" t="s">
        <v>497</v>
      </c>
      <c r="C3134" s="176" t="s">
        <v>123</v>
      </c>
      <c r="D3134" s="176" t="s">
        <v>134</v>
      </c>
      <c r="E3134" s="177">
        <v>0.26179999999999998</v>
      </c>
      <c r="F3134" s="107">
        <f>IF(C3134="MAT.",VLOOKUP(A3134,INSUMOS_AUX!A:F,6,0),0)</f>
        <v>0.08</v>
      </c>
      <c r="G3134" s="106">
        <f>IF(C3134="M.O.",VLOOKUP(A3134,INSUMOS_AUX!A:F,6,0),0)</f>
        <v>0</v>
      </c>
    </row>
    <row r="3135" spans="1:7">
      <c r="A3135" s="177">
        <v>38383</v>
      </c>
      <c r="B3135" s="233" t="s">
        <v>537</v>
      </c>
      <c r="C3135" s="176" t="s">
        <v>123</v>
      </c>
      <c r="D3135" s="176" t="s">
        <v>23</v>
      </c>
      <c r="E3135" s="177">
        <v>7.2999999999999995E-2</v>
      </c>
      <c r="F3135" s="107">
        <f>IF(C3135="MAT.",VLOOKUP(A3135,INSUMOS_AUX!A:F,6,0),0)</f>
        <v>2.17</v>
      </c>
      <c r="G3135" s="106">
        <f>IF(C3135="M.O.",VLOOKUP(A3135,INSUMOS_AUX!A:F,6,0),0)</f>
        <v>0</v>
      </c>
    </row>
    <row r="3136" spans="1:7" ht="21">
      <c r="A3136" s="177">
        <v>43461</v>
      </c>
      <c r="B3136" s="233" t="s">
        <v>155</v>
      </c>
      <c r="C3136" s="176" t="s">
        <v>123</v>
      </c>
      <c r="D3136" s="176" t="s">
        <v>134</v>
      </c>
      <c r="E3136" s="177">
        <v>0.26179999999999998</v>
      </c>
      <c r="F3136" s="107">
        <f>IF(C3136="MAT.",VLOOKUP(A3136,INSUMOS_AUX!A:F,6,0),0)</f>
        <v>0.31</v>
      </c>
      <c r="G3136" s="106">
        <f>IF(C3136="M.O.",VLOOKUP(A3136,INSUMOS_AUX!A:F,6,0),0)</f>
        <v>0</v>
      </c>
    </row>
    <row r="3137" spans="1:7" ht="21">
      <c r="A3137" s="177">
        <v>43485</v>
      </c>
      <c r="B3137" s="233" t="s">
        <v>156</v>
      </c>
      <c r="C3137" s="176" t="s">
        <v>123</v>
      </c>
      <c r="D3137" s="176" t="s">
        <v>134</v>
      </c>
      <c r="E3137" s="177">
        <v>0.26179999999999998</v>
      </c>
      <c r="F3137" s="107">
        <f>IF(C3137="MAT.",VLOOKUP(A3137,INSUMOS_AUX!A:F,6,0),0)</f>
        <v>1.1299999999999999</v>
      </c>
      <c r="G3137" s="106">
        <f>IF(C3137="M.O.",VLOOKUP(A3137,INSUMOS_AUX!A:F,6,0),0)</f>
        <v>0</v>
      </c>
    </row>
    <row r="3138" spans="1:7" ht="21">
      <c r="A3138" s="177">
        <v>9840</v>
      </c>
      <c r="B3138" s="233" t="s">
        <v>1458</v>
      </c>
      <c r="C3138" s="176" t="s">
        <v>123</v>
      </c>
      <c r="D3138" s="176" t="s">
        <v>65</v>
      </c>
      <c r="E3138" s="177">
        <v>1.0353000000000001</v>
      </c>
      <c r="F3138" s="107">
        <f>IF(C3138="MAT.",VLOOKUP(A3138,INSUMOS_AUX!A:F,6,0),0)</f>
        <v>59.67</v>
      </c>
      <c r="G3138" s="106">
        <f>IF(C3138="M.O.",VLOOKUP(A3138,INSUMOS_AUX!A:F,6,0),0)</f>
        <v>0</v>
      </c>
    </row>
    <row r="3139" spans="1:7">
      <c r="A3139" s="182"/>
      <c r="B3139" s="230"/>
      <c r="C3139" s="183"/>
      <c r="D3139" s="183"/>
      <c r="E3139" s="183"/>
      <c r="F3139" s="183"/>
      <c r="G3139" s="183"/>
    </row>
    <row r="3140" spans="1:7" ht="31.5">
      <c r="A3140" s="179" t="s">
        <v>917</v>
      </c>
      <c r="B3140" s="232" t="s">
        <v>626</v>
      </c>
      <c r="C3140" s="180" t="s">
        <v>46</v>
      </c>
      <c r="D3140" s="180" t="s">
        <v>23</v>
      </c>
      <c r="E3140" s="181">
        <v>2</v>
      </c>
      <c r="F3140" s="181">
        <f t="shared" ref="F3140:G3140" si="207">SUMPRODUCT($E3141:$E3151,F3141:F3151)</f>
        <v>18.388254</v>
      </c>
      <c r="G3140" s="181">
        <f t="shared" si="207"/>
        <v>1.7310719360600002</v>
      </c>
    </row>
    <row r="3141" spans="1:7" ht="31.5">
      <c r="A3141" s="177">
        <v>20078</v>
      </c>
      <c r="B3141" s="233" t="s">
        <v>340</v>
      </c>
      <c r="C3141" s="176" t="s">
        <v>123</v>
      </c>
      <c r="D3141" s="176" t="s">
        <v>23</v>
      </c>
      <c r="E3141" s="177">
        <v>7.4999999999999997E-2</v>
      </c>
      <c r="F3141" s="107">
        <f>IF(C3141="MAT.",VLOOKUP(A3141,INSUMOS_AUX!A:F,6,0),0)</f>
        <v>27.75</v>
      </c>
      <c r="G3141" s="106">
        <f>IF(C3141="M.O.",VLOOKUP(A3141,INSUMOS_AUX!A:F,6,0),0)</f>
        <v>0</v>
      </c>
    </row>
    <row r="3142" spans="1:7">
      <c r="A3142" s="177">
        <v>246</v>
      </c>
      <c r="B3142" s="233" t="s">
        <v>185</v>
      </c>
      <c r="C3142" s="176" t="s">
        <v>124</v>
      </c>
      <c r="D3142" s="176" t="s">
        <v>134</v>
      </c>
      <c r="E3142" s="177">
        <v>4.6521686E-2</v>
      </c>
      <c r="F3142" s="107">
        <f>IF(C3142="MAT.",VLOOKUP(A3142,INSUMOS_AUX!A:F,6,0),0)</f>
        <v>0</v>
      </c>
      <c r="G3142" s="106">
        <f>IF(C3142="M.O.",VLOOKUP(A3142,INSUMOS_AUX!A:F,6,0),0)</f>
        <v>14.73</v>
      </c>
    </row>
    <row r="3143" spans="1:7">
      <c r="A3143" s="177">
        <v>2696</v>
      </c>
      <c r="B3143" s="233" t="s">
        <v>154</v>
      </c>
      <c r="C3143" s="176" t="s">
        <v>124</v>
      </c>
      <c r="D3143" s="176" t="s">
        <v>134</v>
      </c>
      <c r="E3143" s="177">
        <v>4.6521686E-2</v>
      </c>
      <c r="F3143" s="107">
        <f>IF(C3143="MAT.",VLOOKUP(A3143,INSUMOS_AUX!A:F,6,0),0)</f>
        <v>0</v>
      </c>
      <c r="G3143" s="106">
        <f>IF(C3143="M.O.",VLOOKUP(A3143,INSUMOS_AUX!A:F,6,0),0)</f>
        <v>22.48</v>
      </c>
    </row>
    <row r="3144" spans="1:7" ht="21">
      <c r="A3144" s="177">
        <v>296</v>
      </c>
      <c r="B3144" s="233" t="s">
        <v>289</v>
      </c>
      <c r="C3144" s="176" t="s">
        <v>123</v>
      </c>
      <c r="D3144" s="176" t="s">
        <v>23</v>
      </c>
      <c r="E3144" s="177">
        <v>3</v>
      </c>
      <c r="F3144" s="107">
        <f>IF(C3144="MAT.",VLOOKUP(A3144,INSUMOS_AUX!A:F,6,0),0)</f>
        <v>1.92</v>
      </c>
      <c r="G3144" s="106">
        <f>IF(C3144="M.O.",VLOOKUP(A3144,INSUMOS_AUX!A:F,6,0),0)</f>
        <v>0</v>
      </c>
    </row>
    <row r="3145" spans="1:7" ht="21">
      <c r="A3145" s="177">
        <v>3662</v>
      </c>
      <c r="B3145" s="233" t="s">
        <v>1441</v>
      </c>
      <c r="C3145" s="176" t="s">
        <v>123</v>
      </c>
      <c r="D3145" s="176" t="s">
        <v>23</v>
      </c>
      <c r="E3145" s="177">
        <v>1</v>
      </c>
      <c r="F3145" s="107">
        <f>IF(C3145="MAT.",VLOOKUP(A3145,INSUMOS_AUX!A:F,6,0),0)</f>
        <v>9.92</v>
      </c>
      <c r="G3145" s="106">
        <f>IF(C3145="M.O.",VLOOKUP(A3145,INSUMOS_AUX!A:F,6,0),0)</f>
        <v>0</v>
      </c>
    </row>
    <row r="3146" spans="1:7" ht="21">
      <c r="A3146" s="177">
        <v>37370</v>
      </c>
      <c r="B3146" s="233" t="s">
        <v>494</v>
      </c>
      <c r="C3146" s="176" t="s">
        <v>123</v>
      </c>
      <c r="D3146" s="176" t="s">
        <v>134</v>
      </c>
      <c r="E3146" s="177">
        <v>9.1399999999999995E-2</v>
      </c>
      <c r="F3146" s="107">
        <f>IF(C3146="MAT.",VLOOKUP(A3146,INSUMOS_AUX!A:F,6,0),0)</f>
        <v>3.32</v>
      </c>
      <c r="G3146" s="106">
        <f>IF(C3146="M.O.",VLOOKUP(A3146,INSUMOS_AUX!A:F,6,0),0)</f>
        <v>0</v>
      </c>
    </row>
    <row r="3147" spans="1:7" ht="21">
      <c r="A3147" s="177">
        <v>37371</v>
      </c>
      <c r="B3147" s="233" t="s">
        <v>495</v>
      </c>
      <c r="C3147" s="176" t="s">
        <v>123</v>
      </c>
      <c r="D3147" s="176" t="s">
        <v>134</v>
      </c>
      <c r="E3147" s="177">
        <v>9.1399999999999995E-2</v>
      </c>
      <c r="F3147" s="107">
        <f>IF(C3147="MAT.",VLOOKUP(A3147,INSUMOS_AUX!A:F,6,0),0)</f>
        <v>0.59</v>
      </c>
      <c r="G3147" s="106">
        <f>IF(C3147="M.O.",VLOOKUP(A3147,INSUMOS_AUX!A:F,6,0),0)</f>
        <v>0</v>
      </c>
    </row>
    <row r="3148" spans="1:7" ht="21">
      <c r="A3148" s="177">
        <v>37372</v>
      </c>
      <c r="B3148" s="233" t="s">
        <v>496</v>
      </c>
      <c r="C3148" s="176" t="s">
        <v>123</v>
      </c>
      <c r="D3148" s="176" t="s">
        <v>134</v>
      </c>
      <c r="E3148" s="177">
        <v>9.1399999999999995E-2</v>
      </c>
      <c r="F3148" s="107">
        <f>IF(C3148="MAT.",VLOOKUP(A3148,INSUMOS_AUX!A:F,6,0),0)</f>
        <v>1.43</v>
      </c>
      <c r="G3148" s="106">
        <f>IF(C3148="M.O.",VLOOKUP(A3148,INSUMOS_AUX!A:F,6,0),0)</f>
        <v>0</v>
      </c>
    </row>
    <row r="3149" spans="1:7" ht="21">
      <c r="A3149" s="177">
        <v>37373</v>
      </c>
      <c r="B3149" s="233" t="s">
        <v>497</v>
      </c>
      <c r="C3149" s="176" t="s">
        <v>123</v>
      </c>
      <c r="D3149" s="176" t="s">
        <v>134</v>
      </c>
      <c r="E3149" s="177">
        <v>9.1399999999999995E-2</v>
      </c>
      <c r="F3149" s="107">
        <f>IF(C3149="MAT.",VLOOKUP(A3149,INSUMOS_AUX!A:F,6,0),0)</f>
        <v>0.08</v>
      </c>
      <c r="G3149" s="106">
        <f>IF(C3149="M.O.",VLOOKUP(A3149,INSUMOS_AUX!A:F,6,0),0)</f>
        <v>0</v>
      </c>
    </row>
    <row r="3150" spans="1:7" ht="21">
      <c r="A3150" s="177">
        <v>43461</v>
      </c>
      <c r="B3150" s="233" t="s">
        <v>155</v>
      </c>
      <c r="C3150" s="176" t="s">
        <v>123</v>
      </c>
      <c r="D3150" s="176" t="s">
        <v>134</v>
      </c>
      <c r="E3150" s="177">
        <v>9.1399999999999995E-2</v>
      </c>
      <c r="F3150" s="107">
        <f>IF(C3150="MAT.",VLOOKUP(A3150,INSUMOS_AUX!A:F,6,0),0)</f>
        <v>0.31</v>
      </c>
      <c r="G3150" s="106">
        <f>IF(C3150="M.O.",VLOOKUP(A3150,INSUMOS_AUX!A:F,6,0),0)</f>
        <v>0</v>
      </c>
    </row>
    <row r="3151" spans="1:7" ht="21">
      <c r="A3151" s="177">
        <v>43485</v>
      </c>
      <c r="B3151" s="233" t="s">
        <v>156</v>
      </c>
      <c r="C3151" s="176" t="s">
        <v>123</v>
      </c>
      <c r="D3151" s="176" t="s">
        <v>134</v>
      </c>
      <c r="E3151" s="177">
        <v>9.1399999999999995E-2</v>
      </c>
      <c r="F3151" s="107">
        <f>IF(C3151="MAT.",VLOOKUP(A3151,INSUMOS_AUX!A:F,6,0),0)</f>
        <v>1.1299999999999999</v>
      </c>
      <c r="G3151" s="106">
        <f>IF(C3151="M.O.",VLOOKUP(A3151,INSUMOS_AUX!A:F,6,0),0)</f>
        <v>0</v>
      </c>
    </row>
    <row r="3152" spans="1:7">
      <c r="A3152" s="182"/>
      <c r="B3152" s="230"/>
      <c r="C3152" s="183"/>
      <c r="D3152" s="183"/>
      <c r="E3152" s="183"/>
      <c r="F3152" s="183"/>
      <c r="G3152" s="183"/>
    </row>
    <row r="3153" spans="1:7" ht="21">
      <c r="A3153" s="179" t="s">
        <v>918</v>
      </c>
      <c r="B3153" s="232" t="s">
        <v>596</v>
      </c>
      <c r="C3153" s="180" t="s">
        <v>46</v>
      </c>
      <c r="D3153" s="180" t="s">
        <v>65</v>
      </c>
      <c r="E3153" s="181">
        <v>80.47</v>
      </c>
      <c r="F3153" s="181">
        <f t="shared" ref="F3153:G3153" si="208">SUMPRODUCT($E3154:$E3163,F3154:F3163)</f>
        <v>8.0682279999999995</v>
      </c>
      <c r="G3153" s="181">
        <f t="shared" si="208"/>
        <v>9.6667299361599994</v>
      </c>
    </row>
    <row r="3154" spans="1:7">
      <c r="A3154" s="177">
        <v>246</v>
      </c>
      <c r="B3154" s="233" t="s">
        <v>185</v>
      </c>
      <c r="C3154" s="176" t="s">
        <v>124</v>
      </c>
      <c r="D3154" s="176" t="s">
        <v>134</v>
      </c>
      <c r="E3154" s="177">
        <v>0.25978849599999998</v>
      </c>
      <c r="F3154" s="107">
        <f>IF(C3154="MAT.",VLOOKUP(A3154,INSUMOS_AUX!A:F,6,0),0)</f>
        <v>0</v>
      </c>
      <c r="G3154" s="106">
        <f>IF(C3154="M.O.",VLOOKUP(A3154,INSUMOS_AUX!A:F,6,0),0)</f>
        <v>14.73</v>
      </c>
    </row>
    <row r="3155" spans="1:7">
      <c r="A3155" s="177">
        <v>2696</v>
      </c>
      <c r="B3155" s="233" t="s">
        <v>154</v>
      </c>
      <c r="C3155" s="176" t="s">
        <v>124</v>
      </c>
      <c r="D3155" s="176" t="s">
        <v>134</v>
      </c>
      <c r="E3155" s="177">
        <v>0.25978849599999998</v>
      </c>
      <c r="F3155" s="107">
        <f>IF(C3155="MAT.",VLOOKUP(A3155,INSUMOS_AUX!A:F,6,0),0)</f>
        <v>0</v>
      </c>
      <c r="G3155" s="106">
        <f>IF(C3155="M.O.",VLOOKUP(A3155,INSUMOS_AUX!A:F,6,0),0)</f>
        <v>22.48</v>
      </c>
    </row>
    <row r="3156" spans="1:7" ht="21">
      <c r="A3156" s="177">
        <v>37370</v>
      </c>
      <c r="B3156" s="233" t="s">
        <v>494</v>
      </c>
      <c r="C3156" s="176" t="s">
        <v>123</v>
      </c>
      <c r="D3156" s="176" t="s">
        <v>134</v>
      </c>
      <c r="E3156" s="177">
        <v>0.51039999999999996</v>
      </c>
      <c r="F3156" s="107">
        <f>IF(C3156="MAT.",VLOOKUP(A3156,INSUMOS_AUX!A:F,6,0),0)</f>
        <v>3.32</v>
      </c>
      <c r="G3156" s="106">
        <f>IF(C3156="M.O.",VLOOKUP(A3156,INSUMOS_AUX!A:F,6,0),0)</f>
        <v>0</v>
      </c>
    </row>
    <row r="3157" spans="1:7" ht="21">
      <c r="A3157" s="177">
        <v>37371</v>
      </c>
      <c r="B3157" s="233" t="s">
        <v>495</v>
      </c>
      <c r="C3157" s="176" t="s">
        <v>123</v>
      </c>
      <c r="D3157" s="176" t="s">
        <v>134</v>
      </c>
      <c r="E3157" s="177">
        <v>0.51039999999999996</v>
      </c>
      <c r="F3157" s="107">
        <f>IF(C3157="MAT.",VLOOKUP(A3157,INSUMOS_AUX!A:F,6,0),0)</f>
        <v>0.59</v>
      </c>
      <c r="G3157" s="106">
        <f>IF(C3157="M.O.",VLOOKUP(A3157,INSUMOS_AUX!A:F,6,0),0)</f>
        <v>0</v>
      </c>
    </row>
    <row r="3158" spans="1:7" ht="21">
      <c r="A3158" s="177">
        <v>37372</v>
      </c>
      <c r="B3158" s="233" t="s">
        <v>496</v>
      </c>
      <c r="C3158" s="176" t="s">
        <v>123</v>
      </c>
      <c r="D3158" s="176" t="s">
        <v>134</v>
      </c>
      <c r="E3158" s="177">
        <v>0.51039999999999996</v>
      </c>
      <c r="F3158" s="107">
        <f>IF(C3158="MAT.",VLOOKUP(A3158,INSUMOS_AUX!A:F,6,0),0)</f>
        <v>1.43</v>
      </c>
      <c r="G3158" s="106">
        <f>IF(C3158="M.O.",VLOOKUP(A3158,INSUMOS_AUX!A:F,6,0),0)</f>
        <v>0</v>
      </c>
    </row>
    <row r="3159" spans="1:7" ht="21">
      <c r="A3159" s="177">
        <v>37373</v>
      </c>
      <c r="B3159" s="233" t="s">
        <v>497</v>
      </c>
      <c r="C3159" s="176" t="s">
        <v>123</v>
      </c>
      <c r="D3159" s="176" t="s">
        <v>134</v>
      </c>
      <c r="E3159" s="177">
        <v>0.51039999999999996</v>
      </c>
      <c r="F3159" s="107">
        <f>IF(C3159="MAT.",VLOOKUP(A3159,INSUMOS_AUX!A:F,6,0),0)</f>
        <v>0.08</v>
      </c>
      <c r="G3159" s="106">
        <f>IF(C3159="M.O.",VLOOKUP(A3159,INSUMOS_AUX!A:F,6,0),0)</f>
        <v>0</v>
      </c>
    </row>
    <row r="3160" spans="1:7">
      <c r="A3160" s="177">
        <v>38383</v>
      </c>
      <c r="B3160" s="233" t="s">
        <v>537</v>
      </c>
      <c r="C3160" s="176" t="s">
        <v>123</v>
      </c>
      <c r="D3160" s="176" t="s">
        <v>23</v>
      </c>
      <c r="E3160" s="177">
        <v>1.4200000000000001E-2</v>
      </c>
      <c r="F3160" s="107">
        <f>IF(C3160="MAT.",VLOOKUP(A3160,INSUMOS_AUX!A:F,6,0),0)</f>
        <v>2.17</v>
      </c>
      <c r="G3160" s="106">
        <f>IF(C3160="M.O.",VLOOKUP(A3160,INSUMOS_AUX!A:F,6,0),0)</f>
        <v>0</v>
      </c>
    </row>
    <row r="3161" spans="1:7" ht="21">
      <c r="A3161" s="177">
        <v>43461</v>
      </c>
      <c r="B3161" s="233" t="s">
        <v>155</v>
      </c>
      <c r="C3161" s="176" t="s">
        <v>123</v>
      </c>
      <c r="D3161" s="176" t="s">
        <v>134</v>
      </c>
      <c r="E3161" s="177">
        <v>0.51039999999999996</v>
      </c>
      <c r="F3161" s="107">
        <f>IF(C3161="MAT.",VLOOKUP(A3161,INSUMOS_AUX!A:F,6,0),0)</f>
        <v>0.31</v>
      </c>
      <c r="G3161" s="106">
        <f>IF(C3161="M.O.",VLOOKUP(A3161,INSUMOS_AUX!A:F,6,0),0)</f>
        <v>0</v>
      </c>
    </row>
    <row r="3162" spans="1:7" ht="21">
      <c r="A3162" s="177">
        <v>43485</v>
      </c>
      <c r="B3162" s="233" t="s">
        <v>156</v>
      </c>
      <c r="C3162" s="176" t="s">
        <v>123</v>
      </c>
      <c r="D3162" s="176" t="s">
        <v>134</v>
      </c>
      <c r="E3162" s="177">
        <v>0.51039999999999996</v>
      </c>
      <c r="F3162" s="107">
        <f>IF(C3162="MAT.",VLOOKUP(A3162,INSUMOS_AUX!A:F,6,0),0)</f>
        <v>1.1299999999999999</v>
      </c>
      <c r="G3162" s="106">
        <f>IF(C3162="M.O.",VLOOKUP(A3162,INSUMOS_AUX!A:F,6,0),0)</f>
        <v>0</v>
      </c>
    </row>
    <row r="3163" spans="1:7">
      <c r="A3163" s="177">
        <v>9868</v>
      </c>
      <c r="B3163" s="233" t="s">
        <v>1375</v>
      </c>
      <c r="C3163" s="176" t="s">
        <v>123</v>
      </c>
      <c r="D3163" s="176" t="s">
        <v>65</v>
      </c>
      <c r="E3163" s="177">
        <v>1.0548999999999999</v>
      </c>
      <c r="F3163" s="107">
        <f>IF(C3163="MAT.",VLOOKUP(A3163,INSUMOS_AUX!A:F,6,0),0)</f>
        <v>4.3</v>
      </c>
      <c r="G3163" s="106">
        <f>IF(C3163="M.O.",VLOOKUP(A3163,INSUMOS_AUX!A:F,6,0),0)</f>
        <v>0</v>
      </c>
    </row>
    <row r="3164" spans="1:7">
      <c r="A3164" s="182"/>
      <c r="B3164" s="230"/>
      <c r="C3164" s="183"/>
      <c r="D3164" s="183"/>
      <c r="E3164" s="183"/>
      <c r="F3164" s="183"/>
      <c r="G3164" s="183"/>
    </row>
    <row r="3165" spans="1:7" ht="52.5">
      <c r="A3165" s="179" t="s">
        <v>920</v>
      </c>
      <c r="B3165" s="232" t="s">
        <v>921</v>
      </c>
      <c r="C3165" s="180" t="s">
        <v>46</v>
      </c>
      <c r="D3165" s="180" t="s">
        <v>58</v>
      </c>
      <c r="E3165" s="181">
        <v>299.8</v>
      </c>
      <c r="F3165" s="181">
        <f t="shared" ref="F3165:G3165" si="209">SUMPRODUCT($E3166:$E3177,F3166:F3177)</f>
        <v>4.7589768970000002</v>
      </c>
      <c r="G3165" s="181">
        <f t="shared" si="209"/>
        <v>1.2457589125600002</v>
      </c>
    </row>
    <row r="3166" spans="1:7" ht="21">
      <c r="A3166" s="177">
        <v>10685</v>
      </c>
      <c r="B3166" s="233" t="s">
        <v>1442</v>
      </c>
      <c r="C3166" s="176" t="s">
        <v>123</v>
      </c>
      <c r="D3166" s="176" t="s">
        <v>23</v>
      </c>
      <c r="E3166" s="177">
        <v>3.658E-6</v>
      </c>
      <c r="F3166" s="107">
        <f>IF(C3166="MAT.",VLOOKUP(A3166,INSUMOS_AUX!A:F,6,0),0)</f>
        <v>850000</v>
      </c>
      <c r="G3166" s="106">
        <f>IF(C3166="M.O.",VLOOKUP(A3166,INSUMOS_AUX!A:F,6,0),0)</f>
        <v>0</v>
      </c>
    </row>
    <row r="3167" spans="1:7" ht="21">
      <c r="A3167" s="177">
        <v>37370</v>
      </c>
      <c r="B3167" s="233" t="s">
        <v>494</v>
      </c>
      <c r="C3167" s="176" t="s">
        <v>123</v>
      </c>
      <c r="D3167" s="176" t="s">
        <v>134</v>
      </c>
      <c r="E3167" s="177">
        <v>6.6538600000000003E-2</v>
      </c>
      <c r="F3167" s="107">
        <f>IF(C3167="MAT.",VLOOKUP(A3167,INSUMOS_AUX!A:F,6,0),0)</f>
        <v>3.32</v>
      </c>
      <c r="G3167" s="106">
        <f>IF(C3167="M.O.",VLOOKUP(A3167,INSUMOS_AUX!A:F,6,0),0)</f>
        <v>0</v>
      </c>
    </row>
    <row r="3168" spans="1:7" ht="21">
      <c r="A3168" s="177">
        <v>37371</v>
      </c>
      <c r="B3168" s="233" t="s">
        <v>495</v>
      </c>
      <c r="C3168" s="176" t="s">
        <v>123</v>
      </c>
      <c r="D3168" s="176" t="s">
        <v>134</v>
      </c>
      <c r="E3168" s="177">
        <v>6.6538600000000003E-2</v>
      </c>
      <c r="F3168" s="107">
        <f>IF(C3168="MAT.",VLOOKUP(A3168,INSUMOS_AUX!A:F,6,0),0)</f>
        <v>0.59</v>
      </c>
      <c r="G3168" s="106">
        <f>IF(C3168="M.O.",VLOOKUP(A3168,INSUMOS_AUX!A:F,6,0),0)</f>
        <v>0</v>
      </c>
    </row>
    <row r="3169" spans="1:7" ht="21">
      <c r="A3169" s="177">
        <v>37372</v>
      </c>
      <c r="B3169" s="233" t="s">
        <v>496</v>
      </c>
      <c r="C3169" s="176" t="s">
        <v>123</v>
      </c>
      <c r="D3169" s="176" t="s">
        <v>134</v>
      </c>
      <c r="E3169" s="177">
        <v>6.6538600000000003E-2</v>
      </c>
      <c r="F3169" s="107">
        <f>IF(C3169="MAT.",VLOOKUP(A3169,INSUMOS_AUX!A:F,6,0),0)</f>
        <v>1.43</v>
      </c>
      <c r="G3169" s="106">
        <f>IF(C3169="M.O.",VLOOKUP(A3169,INSUMOS_AUX!A:F,6,0),0)</f>
        <v>0</v>
      </c>
    </row>
    <row r="3170" spans="1:7" ht="21">
      <c r="A3170" s="177">
        <v>37373</v>
      </c>
      <c r="B3170" s="233" t="s">
        <v>497</v>
      </c>
      <c r="C3170" s="176" t="s">
        <v>123</v>
      </c>
      <c r="D3170" s="176" t="s">
        <v>134</v>
      </c>
      <c r="E3170" s="177">
        <v>6.6538600000000003E-2</v>
      </c>
      <c r="F3170" s="107">
        <f>IF(C3170="MAT.",VLOOKUP(A3170,INSUMOS_AUX!A:F,6,0),0)</f>
        <v>0.08</v>
      </c>
      <c r="G3170" s="106">
        <f>IF(C3170="M.O.",VLOOKUP(A3170,INSUMOS_AUX!A:F,6,0),0)</f>
        <v>0</v>
      </c>
    </row>
    <row r="3171" spans="1:7">
      <c r="A3171" s="177">
        <v>4221</v>
      </c>
      <c r="B3171" s="233" t="s">
        <v>336</v>
      </c>
      <c r="C3171" s="176" t="s">
        <v>123</v>
      </c>
      <c r="D3171" s="176" t="s">
        <v>168</v>
      </c>
      <c r="E3171" s="177">
        <v>0.20042969999999999</v>
      </c>
      <c r="F3171" s="107">
        <f>IF(C3171="MAT.",VLOOKUP(A3171,INSUMOS_AUX!A:F,6,0),0)</f>
        <v>5.95</v>
      </c>
      <c r="G3171" s="106">
        <f>IF(C3171="M.O.",VLOOKUP(A3171,INSUMOS_AUX!A:F,6,0),0)</f>
        <v>0</v>
      </c>
    </row>
    <row r="3172" spans="1:7">
      <c r="A3172" s="177">
        <v>4234</v>
      </c>
      <c r="B3172" s="233" t="s">
        <v>1240</v>
      </c>
      <c r="C3172" s="176" t="s">
        <v>124</v>
      </c>
      <c r="D3172" s="176" t="s">
        <v>134</v>
      </c>
      <c r="E3172" s="177">
        <v>3.3653227000000001E-2</v>
      </c>
      <c r="F3172" s="107">
        <f>IF(C3172="MAT.",VLOOKUP(A3172,INSUMOS_AUX!A:F,6,0),0)</f>
        <v>0</v>
      </c>
      <c r="G3172" s="106">
        <f>IF(C3172="M.O.",VLOOKUP(A3172,INSUMOS_AUX!A:F,6,0),0)</f>
        <v>22.48</v>
      </c>
    </row>
    <row r="3173" spans="1:7" ht="21">
      <c r="A3173" s="177">
        <v>43464</v>
      </c>
      <c r="B3173" s="233" t="s">
        <v>141</v>
      </c>
      <c r="C3173" s="176" t="s">
        <v>123</v>
      </c>
      <c r="D3173" s="176" t="s">
        <v>134</v>
      </c>
      <c r="E3173" s="177">
        <v>3.3269300000000002E-2</v>
      </c>
      <c r="F3173" s="107">
        <f>IF(C3173="MAT.",VLOOKUP(A3173,INSUMOS_AUX!A:F,6,0),0)</f>
        <v>0.01</v>
      </c>
      <c r="G3173" s="106">
        <f>IF(C3173="M.O.",VLOOKUP(A3173,INSUMOS_AUX!A:F,6,0),0)</f>
        <v>0</v>
      </c>
    </row>
    <row r="3174" spans="1:7" ht="21">
      <c r="A3174" s="177">
        <v>43467</v>
      </c>
      <c r="B3174" s="233" t="s">
        <v>142</v>
      </c>
      <c r="C3174" s="176" t="s">
        <v>123</v>
      </c>
      <c r="D3174" s="176" t="s">
        <v>134</v>
      </c>
      <c r="E3174" s="177">
        <v>3.3269300000000002E-2</v>
      </c>
      <c r="F3174" s="107">
        <f>IF(C3174="MAT.",VLOOKUP(A3174,INSUMOS_AUX!A:F,6,0),0)</f>
        <v>0.61</v>
      </c>
      <c r="G3174" s="106">
        <f>IF(C3174="M.O.",VLOOKUP(A3174,INSUMOS_AUX!A:F,6,0),0)</f>
        <v>0</v>
      </c>
    </row>
    <row r="3175" spans="1:7" ht="21">
      <c r="A3175" s="177">
        <v>43488</v>
      </c>
      <c r="B3175" s="233" t="s">
        <v>144</v>
      </c>
      <c r="C3175" s="176" t="s">
        <v>123</v>
      </c>
      <c r="D3175" s="176" t="s">
        <v>134</v>
      </c>
      <c r="E3175" s="177">
        <v>3.3269300000000002E-2</v>
      </c>
      <c r="F3175" s="107">
        <f>IF(C3175="MAT.",VLOOKUP(A3175,INSUMOS_AUX!A:F,6,0),0)</f>
        <v>0.89</v>
      </c>
      <c r="G3175" s="106">
        <f>IF(C3175="M.O.",VLOOKUP(A3175,INSUMOS_AUX!A:F,6,0),0)</f>
        <v>0</v>
      </c>
    </row>
    <row r="3176" spans="1:7" ht="21">
      <c r="A3176" s="177">
        <v>43491</v>
      </c>
      <c r="B3176" s="233" t="s">
        <v>145</v>
      </c>
      <c r="C3176" s="176" t="s">
        <v>123</v>
      </c>
      <c r="D3176" s="176" t="s">
        <v>134</v>
      </c>
      <c r="E3176" s="177">
        <v>3.3269300000000002E-2</v>
      </c>
      <c r="F3176" s="107">
        <f>IF(C3176="MAT.",VLOOKUP(A3176,INSUMOS_AUX!A:F,6,0),0)</f>
        <v>1.39</v>
      </c>
      <c r="G3176" s="106">
        <f>IF(C3176="M.O.",VLOOKUP(A3176,INSUMOS_AUX!A:F,6,0),0)</f>
        <v>0</v>
      </c>
    </row>
    <row r="3177" spans="1:7">
      <c r="A3177" s="177">
        <v>6111</v>
      </c>
      <c r="B3177" s="233" t="s">
        <v>498</v>
      </c>
      <c r="C3177" s="176" t="s">
        <v>124</v>
      </c>
      <c r="D3177" s="176" t="s">
        <v>134</v>
      </c>
      <c r="E3177" s="177">
        <v>3.3974609000000003E-2</v>
      </c>
      <c r="F3177" s="107">
        <f>IF(C3177="MAT.",VLOOKUP(A3177,INSUMOS_AUX!A:F,6,0),0)</f>
        <v>0</v>
      </c>
      <c r="G3177" s="106">
        <f>IF(C3177="M.O.",VLOOKUP(A3177,INSUMOS_AUX!A:F,6,0),0)</f>
        <v>14.4</v>
      </c>
    </row>
    <row r="3178" spans="1:7">
      <c r="A3178" s="182"/>
      <c r="B3178" s="230"/>
      <c r="C3178" s="183"/>
      <c r="D3178" s="183"/>
      <c r="E3178" s="183"/>
      <c r="F3178" s="183"/>
      <c r="G3178" s="183"/>
    </row>
    <row r="3179" spans="1:7" ht="21">
      <c r="A3179" s="179" t="s">
        <v>922</v>
      </c>
      <c r="B3179" s="232" t="s">
        <v>656</v>
      </c>
      <c r="C3179" s="180" t="s">
        <v>46</v>
      </c>
      <c r="D3179" s="180" t="s">
        <v>58</v>
      </c>
      <c r="E3179" s="181">
        <v>299.8</v>
      </c>
      <c r="F3179" s="181">
        <f t="shared" ref="F3179:G3179" si="210">SUMPRODUCT($E3180:$E3195,F3180:F3195)</f>
        <v>10.38473500992</v>
      </c>
      <c r="G3179" s="181">
        <f t="shared" si="210"/>
        <v>14.931334272600001</v>
      </c>
    </row>
    <row r="3180" spans="1:7" ht="21">
      <c r="A3180" s="177">
        <v>13458</v>
      </c>
      <c r="B3180" s="233" t="s">
        <v>1443</v>
      </c>
      <c r="C3180" s="176" t="s">
        <v>123</v>
      </c>
      <c r="D3180" s="176" t="s">
        <v>23</v>
      </c>
      <c r="E3180" s="177">
        <v>2.635E-5</v>
      </c>
      <c r="F3180" s="107">
        <f>IF(C3180="MAT.",VLOOKUP(A3180,INSUMOS_AUX!A:F,6,0),0)</f>
        <v>15839.74</v>
      </c>
      <c r="G3180" s="106">
        <f>IF(C3180="M.O.",VLOOKUP(A3180,INSUMOS_AUX!A:F,6,0),0)</f>
        <v>0</v>
      </c>
    </row>
    <row r="3181" spans="1:7" ht="21">
      <c r="A3181" s="177">
        <v>37370</v>
      </c>
      <c r="B3181" s="233" t="s">
        <v>494</v>
      </c>
      <c r="C3181" s="176" t="s">
        <v>123</v>
      </c>
      <c r="D3181" s="176" t="s">
        <v>134</v>
      </c>
      <c r="E3181" s="177">
        <v>0.98880000000000001</v>
      </c>
      <c r="F3181" s="107">
        <f>IF(C3181="MAT.",VLOOKUP(A3181,INSUMOS_AUX!A:F,6,0),0)</f>
        <v>3.32</v>
      </c>
      <c r="G3181" s="106">
        <f>IF(C3181="M.O.",VLOOKUP(A3181,INSUMOS_AUX!A:F,6,0),0)</f>
        <v>0</v>
      </c>
    </row>
    <row r="3182" spans="1:7" ht="21">
      <c r="A3182" s="177">
        <v>37371</v>
      </c>
      <c r="B3182" s="233" t="s">
        <v>495</v>
      </c>
      <c r="C3182" s="176" t="s">
        <v>123</v>
      </c>
      <c r="D3182" s="176" t="s">
        <v>134</v>
      </c>
      <c r="E3182" s="177">
        <v>0.98880000000000001</v>
      </c>
      <c r="F3182" s="107">
        <f>IF(C3182="MAT.",VLOOKUP(A3182,INSUMOS_AUX!A:F,6,0),0)</f>
        <v>0.59</v>
      </c>
      <c r="G3182" s="106">
        <f>IF(C3182="M.O.",VLOOKUP(A3182,INSUMOS_AUX!A:F,6,0),0)</f>
        <v>0</v>
      </c>
    </row>
    <row r="3183" spans="1:7" ht="21">
      <c r="A3183" s="177">
        <v>37372</v>
      </c>
      <c r="B3183" s="233" t="s">
        <v>496</v>
      </c>
      <c r="C3183" s="176" t="s">
        <v>123</v>
      </c>
      <c r="D3183" s="176" t="s">
        <v>134</v>
      </c>
      <c r="E3183" s="177">
        <v>0.98880000000000001</v>
      </c>
      <c r="F3183" s="107">
        <f>IF(C3183="MAT.",VLOOKUP(A3183,INSUMOS_AUX!A:F,6,0),0)</f>
        <v>1.43</v>
      </c>
      <c r="G3183" s="106">
        <f>IF(C3183="M.O.",VLOOKUP(A3183,INSUMOS_AUX!A:F,6,0),0)</f>
        <v>0</v>
      </c>
    </row>
    <row r="3184" spans="1:7" ht="21">
      <c r="A3184" s="177">
        <v>37373</v>
      </c>
      <c r="B3184" s="233" t="s">
        <v>497</v>
      </c>
      <c r="C3184" s="176" t="s">
        <v>123</v>
      </c>
      <c r="D3184" s="176" t="s">
        <v>134</v>
      </c>
      <c r="E3184" s="177">
        <v>0.98880000000000001</v>
      </c>
      <c r="F3184" s="107">
        <f>IF(C3184="MAT.",VLOOKUP(A3184,INSUMOS_AUX!A:F,6,0),0)</f>
        <v>0.08</v>
      </c>
      <c r="G3184" s="106">
        <f>IF(C3184="M.O.",VLOOKUP(A3184,INSUMOS_AUX!A:F,6,0),0)</f>
        <v>0</v>
      </c>
    </row>
    <row r="3185" spans="1:7" ht="42">
      <c r="A3185" s="177">
        <v>37736</v>
      </c>
      <c r="B3185" s="233" t="s">
        <v>1230</v>
      </c>
      <c r="C3185" s="176" t="s">
        <v>123</v>
      </c>
      <c r="D3185" s="176" t="s">
        <v>23</v>
      </c>
      <c r="E3185" s="177">
        <v>8.2399999999999997E-7</v>
      </c>
      <c r="F3185" s="107">
        <f>IF(C3185="MAT.",VLOOKUP(A3185,INSUMOS_AUX!A:F,6,0),0)</f>
        <v>85950</v>
      </c>
      <c r="G3185" s="106">
        <f>IF(C3185="M.O.",VLOOKUP(A3185,INSUMOS_AUX!A:F,6,0),0)</f>
        <v>0</v>
      </c>
    </row>
    <row r="3186" spans="1:7" ht="31.5">
      <c r="A3186" s="177">
        <v>37758</v>
      </c>
      <c r="B3186" s="233" t="s">
        <v>1231</v>
      </c>
      <c r="C3186" s="176" t="s">
        <v>123</v>
      </c>
      <c r="D3186" s="176" t="s">
        <v>23</v>
      </c>
      <c r="E3186" s="177">
        <v>6.7100000000000001E-7</v>
      </c>
      <c r="F3186" s="107">
        <f>IF(C3186="MAT.",VLOOKUP(A3186,INSUMOS_AUX!A:F,6,0),0)</f>
        <v>717852.52</v>
      </c>
      <c r="G3186" s="106">
        <f>IF(C3186="M.O.",VLOOKUP(A3186,INSUMOS_AUX!A:F,6,0),0)</f>
        <v>0</v>
      </c>
    </row>
    <row r="3187" spans="1:7">
      <c r="A3187" s="177">
        <v>4093</v>
      </c>
      <c r="B3187" s="233" t="s">
        <v>1233</v>
      </c>
      <c r="C3187" s="176" t="s">
        <v>124</v>
      </c>
      <c r="D3187" s="176" t="s">
        <v>134</v>
      </c>
      <c r="E3187" s="177">
        <v>6.03054E-3</v>
      </c>
      <c r="F3187" s="107">
        <f>IF(C3187="MAT.",VLOOKUP(A3187,INSUMOS_AUX!A:F,6,0),0)</f>
        <v>0</v>
      </c>
      <c r="G3187" s="106">
        <f>IF(C3187="M.O.",VLOOKUP(A3187,INSUMOS_AUX!A:F,6,0),0)</f>
        <v>26.36</v>
      </c>
    </row>
    <row r="3188" spans="1:7">
      <c r="A3188" s="177">
        <v>4221</v>
      </c>
      <c r="B3188" s="233" t="s">
        <v>336</v>
      </c>
      <c r="C3188" s="176" t="s">
        <v>123</v>
      </c>
      <c r="D3188" s="176" t="s">
        <v>168</v>
      </c>
      <c r="E3188" s="177">
        <v>0.17366400000000001</v>
      </c>
      <c r="F3188" s="107">
        <f>IF(C3188="MAT.",VLOOKUP(A3188,INSUMOS_AUX!A:F,6,0),0)</f>
        <v>5.95</v>
      </c>
      <c r="G3188" s="106">
        <f>IF(C3188="M.O.",VLOOKUP(A3188,INSUMOS_AUX!A:F,6,0),0)</f>
        <v>0</v>
      </c>
    </row>
    <row r="3189" spans="1:7">
      <c r="A3189" s="177">
        <v>4222</v>
      </c>
      <c r="B3189" s="233" t="s">
        <v>1260</v>
      </c>
      <c r="C3189" s="176" t="s">
        <v>123</v>
      </c>
      <c r="D3189" s="176" t="s">
        <v>168</v>
      </c>
      <c r="E3189" s="177">
        <v>0.20208599999999999</v>
      </c>
      <c r="F3189" s="107">
        <f>IF(C3189="MAT.",VLOOKUP(A3189,INSUMOS_AUX!A:F,6,0),0)</f>
        <v>6.27</v>
      </c>
      <c r="G3189" s="106">
        <f>IF(C3189="M.O.",VLOOKUP(A3189,INSUMOS_AUX!A:F,6,0),0)</f>
        <v>0</v>
      </c>
    </row>
    <row r="3190" spans="1:7">
      <c r="A3190" s="177">
        <v>4230</v>
      </c>
      <c r="B3190" s="233" t="s">
        <v>502</v>
      </c>
      <c r="C3190" s="176" t="s">
        <v>124</v>
      </c>
      <c r="D3190" s="176" t="s">
        <v>134</v>
      </c>
      <c r="E3190" s="177">
        <v>0.19846414800000001</v>
      </c>
      <c r="F3190" s="107">
        <f>IF(C3190="MAT.",VLOOKUP(A3190,INSUMOS_AUX!A:F,6,0),0)</f>
        <v>0</v>
      </c>
      <c r="G3190" s="106">
        <f>IF(C3190="M.O.",VLOOKUP(A3190,INSUMOS_AUX!A:F,6,0),0)</f>
        <v>16.149999999999999</v>
      </c>
    </row>
    <row r="3191" spans="1:7" ht="21">
      <c r="A3191" s="177">
        <v>43464</v>
      </c>
      <c r="B3191" s="233" t="s">
        <v>141</v>
      </c>
      <c r="C3191" s="176" t="s">
        <v>123</v>
      </c>
      <c r="D3191" s="176" t="s">
        <v>134</v>
      </c>
      <c r="E3191" s="177">
        <v>0.20219999999999999</v>
      </c>
      <c r="F3191" s="107">
        <f>IF(C3191="MAT.",VLOOKUP(A3191,INSUMOS_AUX!A:F,6,0),0)</f>
        <v>0.01</v>
      </c>
      <c r="G3191" s="106">
        <f>IF(C3191="M.O.",VLOOKUP(A3191,INSUMOS_AUX!A:F,6,0),0)</f>
        <v>0</v>
      </c>
    </row>
    <row r="3192" spans="1:7" ht="21">
      <c r="A3192" s="177">
        <v>43467</v>
      </c>
      <c r="B3192" s="233" t="s">
        <v>142</v>
      </c>
      <c r="C3192" s="176" t="s">
        <v>123</v>
      </c>
      <c r="D3192" s="176" t="s">
        <v>134</v>
      </c>
      <c r="E3192" s="177">
        <v>0.78659999999999997</v>
      </c>
      <c r="F3192" s="107">
        <f>IF(C3192="MAT.",VLOOKUP(A3192,INSUMOS_AUX!A:F,6,0),0)</f>
        <v>0.61</v>
      </c>
      <c r="G3192" s="106">
        <f>IF(C3192="M.O.",VLOOKUP(A3192,INSUMOS_AUX!A:F,6,0),0)</f>
        <v>0</v>
      </c>
    </row>
    <row r="3193" spans="1:7" ht="21">
      <c r="A3193" s="177">
        <v>43488</v>
      </c>
      <c r="B3193" s="233" t="s">
        <v>144</v>
      </c>
      <c r="C3193" s="176" t="s">
        <v>123</v>
      </c>
      <c r="D3193" s="176" t="s">
        <v>134</v>
      </c>
      <c r="E3193" s="177">
        <v>0.20219999999999999</v>
      </c>
      <c r="F3193" s="107">
        <f>IF(C3193="MAT.",VLOOKUP(A3193,INSUMOS_AUX!A:F,6,0),0)</f>
        <v>0.89</v>
      </c>
      <c r="G3193" s="106">
        <f>IF(C3193="M.O.",VLOOKUP(A3193,INSUMOS_AUX!A:F,6,0),0)</f>
        <v>0</v>
      </c>
    </row>
    <row r="3194" spans="1:7" ht="21">
      <c r="A3194" s="177">
        <v>43491</v>
      </c>
      <c r="B3194" s="233" t="s">
        <v>145</v>
      </c>
      <c r="C3194" s="176" t="s">
        <v>123</v>
      </c>
      <c r="D3194" s="176" t="s">
        <v>134</v>
      </c>
      <c r="E3194" s="177">
        <v>0.78659999999999997</v>
      </c>
      <c r="F3194" s="107">
        <f>IF(C3194="MAT.",VLOOKUP(A3194,INSUMOS_AUX!A:F,6,0),0)</f>
        <v>1.39</v>
      </c>
      <c r="G3194" s="106">
        <f>IF(C3194="M.O.",VLOOKUP(A3194,INSUMOS_AUX!A:F,6,0),0)</f>
        <v>0</v>
      </c>
    </row>
    <row r="3195" spans="1:7">
      <c r="A3195" s="177">
        <v>6111</v>
      </c>
      <c r="B3195" s="233" t="s">
        <v>498</v>
      </c>
      <c r="C3195" s="176" t="s">
        <v>124</v>
      </c>
      <c r="D3195" s="176" t="s">
        <v>134</v>
      </c>
      <c r="E3195" s="177">
        <v>0.80327592000000003</v>
      </c>
      <c r="F3195" s="107">
        <f>IF(C3195="MAT.",VLOOKUP(A3195,INSUMOS_AUX!A:F,6,0),0)</f>
        <v>0</v>
      </c>
      <c r="G3195" s="106">
        <f>IF(C3195="M.O.",VLOOKUP(A3195,INSUMOS_AUX!A:F,6,0),0)</f>
        <v>14.4</v>
      </c>
    </row>
    <row r="3196" spans="1:7">
      <c r="A3196" s="182"/>
      <c r="B3196" s="230"/>
      <c r="C3196" s="183"/>
      <c r="D3196" s="183"/>
      <c r="E3196" s="183"/>
      <c r="F3196" s="183"/>
      <c r="G3196" s="183"/>
    </row>
    <row r="3197" spans="1:7" ht="21">
      <c r="A3197" s="179" t="s">
        <v>936</v>
      </c>
      <c r="B3197" s="232" t="s">
        <v>371</v>
      </c>
      <c r="C3197" s="180" t="s">
        <v>46</v>
      </c>
      <c r="D3197" s="180" t="s">
        <v>65</v>
      </c>
      <c r="E3197" s="181">
        <v>112.4</v>
      </c>
      <c r="F3197" s="181">
        <f t="shared" ref="F3197:G3197" si="211">SUMPRODUCT($E3198:$E3210,F3198:F3210)</f>
        <v>36.973257199999999</v>
      </c>
      <c r="G3197" s="181">
        <f t="shared" si="211"/>
        <v>10.842562406400001</v>
      </c>
    </row>
    <row r="3198" spans="1:7" ht="21">
      <c r="A3198" s="177">
        <v>10541</v>
      </c>
      <c r="B3198" s="233" t="s">
        <v>1459</v>
      </c>
      <c r="C3198" s="176" t="s">
        <v>123</v>
      </c>
      <c r="D3198" s="176" t="s">
        <v>65</v>
      </c>
      <c r="E3198" s="177">
        <v>1.03</v>
      </c>
      <c r="F3198" s="107">
        <f>IF(C3198="MAT.",VLOOKUP(A3198,INSUMOS_AUX!A:F,6,0),0)</f>
        <v>30.71</v>
      </c>
      <c r="G3198" s="106">
        <f>IF(C3198="M.O.",VLOOKUP(A3198,INSUMOS_AUX!A:F,6,0),0)</f>
        <v>0</v>
      </c>
    </row>
    <row r="3199" spans="1:7">
      <c r="A3199" s="177">
        <v>1379</v>
      </c>
      <c r="B3199" s="233" t="s">
        <v>135</v>
      </c>
      <c r="C3199" s="176" t="s">
        <v>123</v>
      </c>
      <c r="D3199" s="176" t="s">
        <v>63</v>
      </c>
      <c r="E3199" s="177">
        <v>0.96592</v>
      </c>
      <c r="F3199" s="107">
        <f>IF(C3199="MAT.",VLOOKUP(A3199,INSUMOS_AUX!A:F,6,0),0)</f>
        <v>0.72</v>
      </c>
      <c r="G3199" s="106">
        <f>IF(C3199="M.O.",VLOOKUP(A3199,INSUMOS_AUX!A:F,6,0),0)</f>
        <v>0</v>
      </c>
    </row>
    <row r="3200" spans="1:7" ht="21">
      <c r="A3200" s="177">
        <v>370</v>
      </c>
      <c r="B3200" s="233" t="s">
        <v>138</v>
      </c>
      <c r="C3200" s="176" t="s">
        <v>123</v>
      </c>
      <c r="D3200" s="176" t="s">
        <v>58</v>
      </c>
      <c r="E3200" s="177">
        <v>2.14E-3</v>
      </c>
      <c r="F3200" s="107">
        <f>IF(C3200="MAT.",VLOOKUP(A3200,INSUMOS_AUX!A:F,6,0),0)</f>
        <v>150</v>
      </c>
      <c r="G3200" s="106">
        <f>IF(C3200="M.O.",VLOOKUP(A3200,INSUMOS_AUX!A:F,6,0),0)</f>
        <v>0</v>
      </c>
    </row>
    <row r="3201" spans="1:7" ht="21">
      <c r="A3201" s="177">
        <v>37370</v>
      </c>
      <c r="B3201" s="233" t="s">
        <v>494</v>
      </c>
      <c r="C3201" s="176" t="s">
        <v>123</v>
      </c>
      <c r="D3201" s="176" t="s">
        <v>134</v>
      </c>
      <c r="E3201" s="177">
        <v>0.57954000000000006</v>
      </c>
      <c r="F3201" s="107">
        <f>IF(C3201="MAT.",VLOOKUP(A3201,INSUMOS_AUX!A:F,6,0),0)</f>
        <v>3.32</v>
      </c>
      <c r="G3201" s="106">
        <f>IF(C3201="M.O.",VLOOKUP(A3201,INSUMOS_AUX!A:F,6,0),0)</f>
        <v>0</v>
      </c>
    </row>
    <row r="3202" spans="1:7" ht="21">
      <c r="A3202" s="177">
        <v>37371</v>
      </c>
      <c r="B3202" s="233" t="s">
        <v>495</v>
      </c>
      <c r="C3202" s="176" t="s">
        <v>123</v>
      </c>
      <c r="D3202" s="176" t="s">
        <v>134</v>
      </c>
      <c r="E3202" s="177">
        <v>0.57954000000000006</v>
      </c>
      <c r="F3202" s="107">
        <f>IF(C3202="MAT.",VLOOKUP(A3202,INSUMOS_AUX!A:F,6,0),0)</f>
        <v>0.59</v>
      </c>
      <c r="G3202" s="106">
        <f>IF(C3202="M.O.",VLOOKUP(A3202,INSUMOS_AUX!A:F,6,0),0)</f>
        <v>0</v>
      </c>
    </row>
    <row r="3203" spans="1:7" ht="21">
      <c r="A3203" s="177">
        <v>37372</v>
      </c>
      <c r="B3203" s="233" t="s">
        <v>496</v>
      </c>
      <c r="C3203" s="176" t="s">
        <v>123</v>
      </c>
      <c r="D3203" s="176" t="s">
        <v>134</v>
      </c>
      <c r="E3203" s="177">
        <v>0.57954000000000006</v>
      </c>
      <c r="F3203" s="107">
        <f>IF(C3203="MAT.",VLOOKUP(A3203,INSUMOS_AUX!A:F,6,0),0)</f>
        <v>1.43</v>
      </c>
      <c r="G3203" s="106">
        <f>IF(C3203="M.O.",VLOOKUP(A3203,INSUMOS_AUX!A:F,6,0),0)</f>
        <v>0</v>
      </c>
    </row>
    <row r="3204" spans="1:7" ht="21">
      <c r="A3204" s="177">
        <v>37373</v>
      </c>
      <c r="B3204" s="233" t="s">
        <v>497</v>
      </c>
      <c r="C3204" s="176" t="s">
        <v>123</v>
      </c>
      <c r="D3204" s="176" t="s">
        <v>134</v>
      </c>
      <c r="E3204" s="177">
        <v>0.57954000000000006</v>
      </c>
      <c r="F3204" s="107">
        <f>IF(C3204="MAT.",VLOOKUP(A3204,INSUMOS_AUX!A:F,6,0),0)</f>
        <v>0.08</v>
      </c>
      <c r="G3204" s="106">
        <f>IF(C3204="M.O.",VLOOKUP(A3204,INSUMOS_AUX!A:F,6,0),0)</f>
        <v>0</v>
      </c>
    </row>
    <row r="3205" spans="1:7" ht="21">
      <c r="A3205" s="177">
        <v>43465</v>
      </c>
      <c r="B3205" s="233" t="s">
        <v>151</v>
      </c>
      <c r="C3205" s="176" t="s">
        <v>123</v>
      </c>
      <c r="D3205" s="176" t="s">
        <v>134</v>
      </c>
      <c r="E3205" s="177">
        <v>0.28120000000000001</v>
      </c>
      <c r="F3205" s="107">
        <f>IF(C3205="MAT.",VLOOKUP(A3205,INSUMOS_AUX!A:F,6,0),0)</f>
        <v>0.78</v>
      </c>
      <c r="G3205" s="106">
        <f>IF(C3205="M.O.",VLOOKUP(A3205,INSUMOS_AUX!A:F,6,0),0)</f>
        <v>0</v>
      </c>
    </row>
    <row r="3206" spans="1:7" ht="21">
      <c r="A3206" s="177">
        <v>43467</v>
      </c>
      <c r="B3206" s="233" t="s">
        <v>142</v>
      </c>
      <c r="C3206" s="176" t="s">
        <v>123</v>
      </c>
      <c r="D3206" s="176" t="s">
        <v>134</v>
      </c>
      <c r="E3206" s="177">
        <v>0.29833999999999999</v>
      </c>
      <c r="F3206" s="107">
        <f>IF(C3206="MAT.",VLOOKUP(A3206,INSUMOS_AUX!A:F,6,0),0)</f>
        <v>0.61</v>
      </c>
      <c r="G3206" s="106">
        <f>IF(C3206="M.O.",VLOOKUP(A3206,INSUMOS_AUX!A:F,6,0),0)</f>
        <v>0</v>
      </c>
    </row>
    <row r="3207" spans="1:7" ht="21">
      <c r="A3207" s="177">
        <v>43489</v>
      </c>
      <c r="B3207" s="233" t="s">
        <v>152</v>
      </c>
      <c r="C3207" s="176" t="s">
        <v>123</v>
      </c>
      <c r="D3207" s="176" t="s">
        <v>134</v>
      </c>
      <c r="E3207" s="177">
        <v>0.28120000000000001</v>
      </c>
      <c r="F3207" s="107">
        <f>IF(C3207="MAT.",VLOOKUP(A3207,INSUMOS_AUX!A:F,6,0),0)</f>
        <v>1.31</v>
      </c>
      <c r="G3207" s="106">
        <f>IF(C3207="M.O.",VLOOKUP(A3207,INSUMOS_AUX!A:F,6,0),0)</f>
        <v>0</v>
      </c>
    </row>
    <row r="3208" spans="1:7" ht="21">
      <c r="A3208" s="177">
        <v>43491</v>
      </c>
      <c r="B3208" s="233" t="s">
        <v>145</v>
      </c>
      <c r="C3208" s="176" t="s">
        <v>123</v>
      </c>
      <c r="D3208" s="176" t="s">
        <v>134</v>
      </c>
      <c r="E3208" s="177">
        <v>0.29833999999999999</v>
      </c>
      <c r="F3208" s="107">
        <f>IF(C3208="MAT.",VLOOKUP(A3208,INSUMOS_AUX!A:F,6,0),0)</f>
        <v>1.39</v>
      </c>
      <c r="G3208" s="106">
        <f>IF(C3208="M.O.",VLOOKUP(A3208,INSUMOS_AUX!A:F,6,0),0)</f>
        <v>0</v>
      </c>
    </row>
    <row r="3209" spans="1:7">
      <c r="A3209" s="177">
        <v>4750</v>
      </c>
      <c r="B3209" s="233" t="s">
        <v>153</v>
      </c>
      <c r="C3209" s="176" t="s">
        <v>124</v>
      </c>
      <c r="D3209" s="176" t="s">
        <v>134</v>
      </c>
      <c r="E3209" s="177">
        <v>0.28716143999999999</v>
      </c>
      <c r="F3209" s="107">
        <f>IF(C3209="MAT.",VLOOKUP(A3209,INSUMOS_AUX!A:F,6,0),0)</f>
        <v>0</v>
      </c>
      <c r="G3209" s="106">
        <f>IF(C3209="M.O.",VLOOKUP(A3209,INSUMOS_AUX!A:F,6,0),0)</f>
        <v>22.48</v>
      </c>
    </row>
    <row r="3210" spans="1:7">
      <c r="A3210" s="177">
        <v>6111</v>
      </c>
      <c r="B3210" s="233" t="s">
        <v>498</v>
      </c>
      <c r="C3210" s="176" t="s">
        <v>124</v>
      </c>
      <c r="D3210" s="176" t="s">
        <v>134</v>
      </c>
      <c r="E3210" s="177">
        <v>0.30466480800000001</v>
      </c>
      <c r="F3210" s="107">
        <f>IF(C3210="MAT.",VLOOKUP(A3210,INSUMOS_AUX!A:F,6,0),0)</f>
        <v>0</v>
      </c>
      <c r="G3210" s="106">
        <f>IF(C3210="M.O.",VLOOKUP(A3210,INSUMOS_AUX!A:F,6,0),0)</f>
        <v>14.4</v>
      </c>
    </row>
    <row r="3211" spans="1:7">
      <c r="A3211" s="182"/>
      <c r="B3211" s="230"/>
      <c r="C3211" s="183"/>
      <c r="D3211" s="183"/>
      <c r="E3211" s="183"/>
      <c r="F3211" s="183"/>
      <c r="G3211" s="183"/>
    </row>
    <row r="3212" spans="1:7" ht="31.5">
      <c r="A3212" s="179" t="s">
        <v>937</v>
      </c>
      <c r="B3212" s="232" t="s">
        <v>645</v>
      </c>
      <c r="C3212" s="180" t="s">
        <v>46</v>
      </c>
      <c r="D3212" s="180" t="s">
        <v>23</v>
      </c>
      <c r="E3212" s="181">
        <v>6</v>
      </c>
      <c r="F3212" s="181">
        <f t="shared" ref="F3212:G3212" si="212">SUMPRODUCT($E3213:$E3225,F3213:F3225)</f>
        <v>63.864216999999996</v>
      </c>
      <c r="G3212" s="181">
        <f t="shared" si="212"/>
        <v>6.5682248077200001</v>
      </c>
    </row>
    <row r="3213" spans="1:7">
      <c r="A3213" s="177">
        <v>122</v>
      </c>
      <c r="B3213" s="233" t="s">
        <v>286</v>
      </c>
      <c r="C3213" s="176" t="s">
        <v>123</v>
      </c>
      <c r="D3213" s="176" t="s">
        <v>23</v>
      </c>
      <c r="E3213" s="177">
        <v>3.0599999999999999E-2</v>
      </c>
      <c r="F3213" s="107">
        <f>IF(C3213="MAT.",VLOOKUP(A3213,INSUMOS_AUX!A:F,6,0),0)</f>
        <v>67.239999999999995</v>
      </c>
      <c r="G3213" s="106">
        <f>IF(C3213="M.O.",VLOOKUP(A3213,INSUMOS_AUX!A:F,6,0),0)</f>
        <v>0</v>
      </c>
    </row>
    <row r="3214" spans="1:7" ht="31.5">
      <c r="A3214" s="177">
        <v>20078</v>
      </c>
      <c r="B3214" s="233" t="s">
        <v>340</v>
      </c>
      <c r="C3214" s="176" t="s">
        <v>123</v>
      </c>
      <c r="D3214" s="176" t="s">
        <v>23</v>
      </c>
      <c r="E3214" s="177">
        <v>8.7499999999999994E-2</v>
      </c>
      <c r="F3214" s="107">
        <f>IF(C3214="MAT.",VLOOKUP(A3214,INSUMOS_AUX!A:F,6,0),0)</f>
        <v>27.75</v>
      </c>
      <c r="G3214" s="106">
        <f>IF(C3214="M.O.",VLOOKUP(A3214,INSUMOS_AUX!A:F,6,0),0)</f>
        <v>0</v>
      </c>
    </row>
    <row r="3215" spans="1:7" ht="21">
      <c r="A3215" s="177">
        <v>20083</v>
      </c>
      <c r="B3215" s="233" t="s">
        <v>354</v>
      </c>
      <c r="C3215" s="176" t="s">
        <v>123</v>
      </c>
      <c r="D3215" s="176" t="s">
        <v>23</v>
      </c>
      <c r="E3215" s="177">
        <v>0.05</v>
      </c>
      <c r="F3215" s="107">
        <f>IF(C3215="MAT.",VLOOKUP(A3215,INSUMOS_AUX!A:F,6,0),0)</f>
        <v>76.19</v>
      </c>
      <c r="G3215" s="106">
        <f>IF(C3215="M.O.",VLOOKUP(A3215,INSUMOS_AUX!A:F,6,0),0)</f>
        <v>0</v>
      </c>
    </row>
    <row r="3216" spans="1:7">
      <c r="A3216" s="177">
        <v>20171</v>
      </c>
      <c r="B3216" s="233" t="s">
        <v>1460</v>
      </c>
      <c r="C3216" s="176" t="s">
        <v>123</v>
      </c>
      <c r="D3216" s="176" t="s">
        <v>23</v>
      </c>
      <c r="E3216" s="177">
        <v>1</v>
      </c>
      <c r="F3216" s="107">
        <f>IF(C3216="MAT.",VLOOKUP(A3216,INSUMOS_AUX!A:F,6,0),0)</f>
        <v>39.39</v>
      </c>
      <c r="G3216" s="106">
        <f>IF(C3216="M.O.",VLOOKUP(A3216,INSUMOS_AUX!A:F,6,0),0)</f>
        <v>0</v>
      </c>
    </row>
    <row r="3217" spans="1:7">
      <c r="A3217" s="177">
        <v>246</v>
      </c>
      <c r="B3217" s="233" t="s">
        <v>185</v>
      </c>
      <c r="C3217" s="176" t="s">
        <v>124</v>
      </c>
      <c r="D3217" s="176" t="s">
        <v>134</v>
      </c>
      <c r="E3217" s="177">
        <v>0.17651773200000001</v>
      </c>
      <c r="F3217" s="107">
        <f>IF(C3217="MAT.",VLOOKUP(A3217,INSUMOS_AUX!A:F,6,0),0)</f>
        <v>0</v>
      </c>
      <c r="G3217" s="106">
        <f>IF(C3217="M.O.",VLOOKUP(A3217,INSUMOS_AUX!A:F,6,0),0)</f>
        <v>14.73</v>
      </c>
    </row>
    <row r="3218" spans="1:7">
      <c r="A3218" s="177">
        <v>2696</v>
      </c>
      <c r="B3218" s="233" t="s">
        <v>154</v>
      </c>
      <c r="C3218" s="176" t="s">
        <v>124</v>
      </c>
      <c r="D3218" s="176" t="s">
        <v>134</v>
      </c>
      <c r="E3218" s="177">
        <v>0.17651773200000001</v>
      </c>
      <c r="F3218" s="107">
        <f>IF(C3218="MAT.",VLOOKUP(A3218,INSUMOS_AUX!A:F,6,0),0)</f>
        <v>0</v>
      </c>
      <c r="G3218" s="106">
        <f>IF(C3218="M.O.",VLOOKUP(A3218,INSUMOS_AUX!A:F,6,0),0)</f>
        <v>22.48</v>
      </c>
    </row>
    <row r="3219" spans="1:7" ht="21">
      <c r="A3219" s="177">
        <v>300</v>
      </c>
      <c r="B3219" s="233" t="s">
        <v>1461</v>
      </c>
      <c r="C3219" s="176" t="s">
        <v>123</v>
      </c>
      <c r="D3219" s="176" t="s">
        <v>23</v>
      </c>
      <c r="E3219" s="177">
        <v>1</v>
      </c>
      <c r="F3219" s="107">
        <f>IF(C3219="MAT.",VLOOKUP(A3219,INSUMOS_AUX!A:F,6,0),0)</f>
        <v>13.8</v>
      </c>
      <c r="G3219" s="106">
        <f>IF(C3219="M.O.",VLOOKUP(A3219,INSUMOS_AUX!A:F,6,0),0)</f>
        <v>0</v>
      </c>
    </row>
    <row r="3220" spans="1:7" ht="21">
      <c r="A3220" s="177">
        <v>37370</v>
      </c>
      <c r="B3220" s="233" t="s">
        <v>494</v>
      </c>
      <c r="C3220" s="176" t="s">
        <v>123</v>
      </c>
      <c r="D3220" s="176" t="s">
        <v>134</v>
      </c>
      <c r="E3220" s="177">
        <v>0.3468</v>
      </c>
      <c r="F3220" s="107">
        <f>IF(C3220="MAT.",VLOOKUP(A3220,INSUMOS_AUX!A:F,6,0),0)</f>
        <v>3.32</v>
      </c>
      <c r="G3220" s="106">
        <f>IF(C3220="M.O.",VLOOKUP(A3220,INSUMOS_AUX!A:F,6,0),0)</f>
        <v>0</v>
      </c>
    </row>
    <row r="3221" spans="1:7" ht="21">
      <c r="A3221" s="177">
        <v>37371</v>
      </c>
      <c r="B3221" s="233" t="s">
        <v>495</v>
      </c>
      <c r="C3221" s="176" t="s">
        <v>123</v>
      </c>
      <c r="D3221" s="176" t="s">
        <v>134</v>
      </c>
      <c r="E3221" s="177">
        <v>0.3468</v>
      </c>
      <c r="F3221" s="107">
        <f>IF(C3221="MAT.",VLOOKUP(A3221,INSUMOS_AUX!A:F,6,0),0)</f>
        <v>0.59</v>
      </c>
      <c r="G3221" s="106">
        <f>IF(C3221="M.O.",VLOOKUP(A3221,INSUMOS_AUX!A:F,6,0),0)</f>
        <v>0</v>
      </c>
    </row>
    <row r="3222" spans="1:7" ht="21">
      <c r="A3222" s="177">
        <v>37372</v>
      </c>
      <c r="B3222" s="233" t="s">
        <v>496</v>
      </c>
      <c r="C3222" s="176" t="s">
        <v>123</v>
      </c>
      <c r="D3222" s="176" t="s">
        <v>134</v>
      </c>
      <c r="E3222" s="177">
        <v>0.3468</v>
      </c>
      <c r="F3222" s="107">
        <f>IF(C3222="MAT.",VLOOKUP(A3222,INSUMOS_AUX!A:F,6,0),0)</f>
        <v>1.43</v>
      </c>
      <c r="G3222" s="106">
        <f>IF(C3222="M.O.",VLOOKUP(A3222,INSUMOS_AUX!A:F,6,0),0)</f>
        <v>0</v>
      </c>
    </row>
    <row r="3223" spans="1:7" ht="21">
      <c r="A3223" s="177">
        <v>37373</v>
      </c>
      <c r="B3223" s="233" t="s">
        <v>497</v>
      </c>
      <c r="C3223" s="176" t="s">
        <v>123</v>
      </c>
      <c r="D3223" s="176" t="s">
        <v>134</v>
      </c>
      <c r="E3223" s="177">
        <v>0.3468</v>
      </c>
      <c r="F3223" s="107">
        <f>IF(C3223="MAT.",VLOOKUP(A3223,INSUMOS_AUX!A:F,6,0),0)</f>
        <v>0.08</v>
      </c>
      <c r="G3223" s="106">
        <f>IF(C3223="M.O.",VLOOKUP(A3223,INSUMOS_AUX!A:F,6,0),0)</f>
        <v>0</v>
      </c>
    </row>
    <row r="3224" spans="1:7" ht="21">
      <c r="A3224" s="177">
        <v>43461</v>
      </c>
      <c r="B3224" s="233" t="s">
        <v>155</v>
      </c>
      <c r="C3224" s="176" t="s">
        <v>123</v>
      </c>
      <c r="D3224" s="176" t="s">
        <v>134</v>
      </c>
      <c r="E3224" s="177">
        <v>0.3468</v>
      </c>
      <c r="F3224" s="107">
        <f>IF(C3224="MAT.",VLOOKUP(A3224,INSUMOS_AUX!A:F,6,0),0)</f>
        <v>0.31</v>
      </c>
      <c r="G3224" s="106">
        <f>IF(C3224="M.O.",VLOOKUP(A3224,INSUMOS_AUX!A:F,6,0),0)</f>
        <v>0</v>
      </c>
    </row>
    <row r="3225" spans="1:7" ht="21">
      <c r="A3225" s="177">
        <v>43485</v>
      </c>
      <c r="B3225" s="233" t="s">
        <v>156</v>
      </c>
      <c r="C3225" s="176" t="s">
        <v>123</v>
      </c>
      <c r="D3225" s="176" t="s">
        <v>134</v>
      </c>
      <c r="E3225" s="177">
        <v>0.3468</v>
      </c>
      <c r="F3225" s="107">
        <f>IF(C3225="MAT.",VLOOKUP(A3225,INSUMOS_AUX!A:F,6,0),0)</f>
        <v>1.1299999999999999</v>
      </c>
      <c r="G3225" s="106">
        <f>IF(C3225="M.O.",VLOOKUP(A3225,INSUMOS_AUX!A:F,6,0),0)</f>
        <v>0</v>
      </c>
    </row>
    <row r="3226" spans="1:7">
      <c r="A3226" s="182"/>
      <c r="B3226" s="230"/>
      <c r="C3226" s="183"/>
      <c r="D3226" s="183"/>
      <c r="E3226" s="183"/>
      <c r="F3226" s="183"/>
      <c r="G3226" s="183"/>
    </row>
    <row r="3227" spans="1:7" ht="42">
      <c r="A3227" s="179" t="s">
        <v>938</v>
      </c>
      <c r="B3227" s="232" t="s">
        <v>649</v>
      </c>
      <c r="C3227" s="180" t="s">
        <v>46</v>
      </c>
      <c r="D3227" s="180" t="s">
        <v>23</v>
      </c>
      <c r="E3227" s="181">
        <v>1</v>
      </c>
      <c r="F3227" s="181">
        <f t="shared" ref="F3227:G3227" si="213">SUMPRODUCT($E3228:$E3239,F3228:F3239)</f>
        <v>34.662875999999997</v>
      </c>
      <c r="G3227" s="181">
        <f t="shared" si="213"/>
        <v>7.8902031571400002</v>
      </c>
    </row>
    <row r="3228" spans="1:7" ht="21">
      <c r="A3228" s="177">
        <v>10908</v>
      </c>
      <c r="B3228" s="233" t="s">
        <v>1462</v>
      </c>
      <c r="C3228" s="176" t="s">
        <v>123</v>
      </c>
      <c r="D3228" s="176" t="s">
        <v>23</v>
      </c>
      <c r="E3228" s="177">
        <v>1</v>
      </c>
      <c r="F3228" s="107">
        <f>IF(C3228="MAT.",VLOOKUP(A3228,INSUMOS_AUX!A:F,6,0),0)</f>
        <v>19.2</v>
      </c>
      <c r="G3228" s="106">
        <f>IF(C3228="M.O.",VLOOKUP(A3228,INSUMOS_AUX!A:F,6,0),0)</f>
        <v>0</v>
      </c>
    </row>
    <row r="3229" spans="1:7" ht="31.5">
      <c r="A3229" s="177">
        <v>20078</v>
      </c>
      <c r="B3229" s="233" t="s">
        <v>340</v>
      </c>
      <c r="C3229" s="176" t="s">
        <v>123</v>
      </c>
      <c r="D3229" s="176" t="s">
        <v>23</v>
      </c>
      <c r="E3229" s="177">
        <v>0.14000000000000001</v>
      </c>
      <c r="F3229" s="107">
        <f>IF(C3229="MAT.",VLOOKUP(A3229,INSUMOS_AUX!A:F,6,0),0)</f>
        <v>27.75</v>
      </c>
      <c r="G3229" s="106">
        <f>IF(C3229="M.O.",VLOOKUP(A3229,INSUMOS_AUX!A:F,6,0),0)</f>
        <v>0</v>
      </c>
    </row>
    <row r="3230" spans="1:7">
      <c r="A3230" s="177">
        <v>246</v>
      </c>
      <c r="B3230" s="233" t="s">
        <v>185</v>
      </c>
      <c r="C3230" s="176" t="s">
        <v>124</v>
      </c>
      <c r="D3230" s="176" t="s">
        <v>134</v>
      </c>
      <c r="E3230" s="177">
        <v>0.212045234</v>
      </c>
      <c r="F3230" s="107">
        <f>IF(C3230="MAT.",VLOOKUP(A3230,INSUMOS_AUX!A:F,6,0),0)</f>
        <v>0</v>
      </c>
      <c r="G3230" s="106">
        <f>IF(C3230="M.O.",VLOOKUP(A3230,INSUMOS_AUX!A:F,6,0),0)</f>
        <v>14.73</v>
      </c>
    </row>
    <row r="3231" spans="1:7">
      <c r="A3231" s="177">
        <v>2696</v>
      </c>
      <c r="B3231" s="233" t="s">
        <v>154</v>
      </c>
      <c r="C3231" s="176" t="s">
        <v>124</v>
      </c>
      <c r="D3231" s="176" t="s">
        <v>134</v>
      </c>
      <c r="E3231" s="177">
        <v>0.212045234</v>
      </c>
      <c r="F3231" s="107">
        <f>IF(C3231="MAT.",VLOOKUP(A3231,INSUMOS_AUX!A:F,6,0),0)</f>
        <v>0</v>
      </c>
      <c r="G3231" s="106">
        <f>IF(C3231="M.O.",VLOOKUP(A3231,INSUMOS_AUX!A:F,6,0),0)</f>
        <v>22.48</v>
      </c>
    </row>
    <row r="3232" spans="1:7" ht="21">
      <c r="A3232" s="177">
        <v>296</v>
      </c>
      <c r="B3232" s="233" t="s">
        <v>289</v>
      </c>
      <c r="C3232" s="176" t="s">
        <v>123</v>
      </c>
      <c r="D3232" s="176" t="s">
        <v>23</v>
      </c>
      <c r="E3232" s="177">
        <v>1</v>
      </c>
      <c r="F3232" s="107">
        <f>IF(C3232="MAT.",VLOOKUP(A3232,INSUMOS_AUX!A:F,6,0),0)</f>
        <v>1.92</v>
      </c>
      <c r="G3232" s="106">
        <f>IF(C3232="M.O.",VLOOKUP(A3232,INSUMOS_AUX!A:F,6,0),0)</f>
        <v>0</v>
      </c>
    </row>
    <row r="3233" spans="1:7" ht="21">
      <c r="A3233" s="177">
        <v>301</v>
      </c>
      <c r="B3233" s="233" t="s">
        <v>288</v>
      </c>
      <c r="C3233" s="176" t="s">
        <v>123</v>
      </c>
      <c r="D3233" s="176" t="s">
        <v>23</v>
      </c>
      <c r="E3233" s="177">
        <v>2</v>
      </c>
      <c r="F3233" s="107">
        <f>IF(C3233="MAT.",VLOOKUP(A3233,INSUMOS_AUX!A:F,6,0),0)</f>
        <v>3.4</v>
      </c>
      <c r="G3233" s="106">
        <f>IF(C3233="M.O.",VLOOKUP(A3233,INSUMOS_AUX!A:F,6,0),0)</f>
        <v>0</v>
      </c>
    </row>
    <row r="3234" spans="1:7" ht="21">
      <c r="A3234" s="177">
        <v>37370</v>
      </c>
      <c r="B3234" s="233" t="s">
        <v>494</v>
      </c>
      <c r="C3234" s="176" t="s">
        <v>123</v>
      </c>
      <c r="D3234" s="176" t="s">
        <v>134</v>
      </c>
      <c r="E3234" s="177">
        <v>0.41660000000000003</v>
      </c>
      <c r="F3234" s="107">
        <f>IF(C3234="MAT.",VLOOKUP(A3234,INSUMOS_AUX!A:F,6,0),0)</f>
        <v>3.32</v>
      </c>
      <c r="G3234" s="106">
        <f>IF(C3234="M.O.",VLOOKUP(A3234,INSUMOS_AUX!A:F,6,0),0)</f>
        <v>0</v>
      </c>
    </row>
    <row r="3235" spans="1:7" ht="21">
      <c r="A3235" s="177">
        <v>37371</v>
      </c>
      <c r="B3235" s="233" t="s">
        <v>495</v>
      </c>
      <c r="C3235" s="176" t="s">
        <v>123</v>
      </c>
      <c r="D3235" s="176" t="s">
        <v>134</v>
      </c>
      <c r="E3235" s="177">
        <v>0.41660000000000003</v>
      </c>
      <c r="F3235" s="107">
        <f>IF(C3235="MAT.",VLOOKUP(A3235,INSUMOS_AUX!A:F,6,0),0)</f>
        <v>0.59</v>
      </c>
      <c r="G3235" s="106">
        <f>IF(C3235="M.O.",VLOOKUP(A3235,INSUMOS_AUX!A:F,6,0),0)</f>
        <v>0</v>
      </c>
    </row>
    <row r="3236" spans="1:7" ht="21">
      <c r="A3236" s="177">
        <v>37372</v>
      </c>
      <c r="B3236" s="233" t="s">
        <v>496</v>
      </c>
      <c r="C3236" s="176" t="s">
        <v>123</v>
      </c>
      <c r="D3236" s="176" t="s">
        <v>134</v>
      </c>
      <c r="E3236" s="177">
        <v>0.41660000000000003</v>
      </c>
      <c r="F3236" s="107">
        <f>IF(C3236="MAT.",VLOOKUP(A3236,INSUMOS_AUX!A:F,6,0),0)</f>
        <v>1.43</v>
      </c>
      <c r="G3236" s="106">
        <f>IF(C3236="M.O.",VLOOKUP(A3236,INSUMOS_AUX!A:F,6,0),0)</f>
        <v>0</v>
      </c>
    </row>
    <row r="3237" spans="1:7" ht="21">
      <c r="A3237" s="177">
        <v>37373</v>
      </c>
      <c r="B3237" s="233" t="s">
        <v>497</v>
      </c>
      <c r="C3237" s="176" t="s">
        <v>123</v>
      </c>
      <c r="D3237" s="176" t="s">
        <v>134</v>
      </c>
      <c r="E3237" s="177">
        <v>0.41660000000000003</v>
      </c>
      <c r="F3237" s="107">
        <f>IF(C3237="MAT.",VLOOKUP(A3237,INSUMOS_AUX!A:F,6,0),0)</f>
        <v>0.08</v>
      </c>
      <c r="G3237" s="106">
        <f>IF(C3237="M.O.",VLOOKUP(A3237,INSUMOS_AUX!A:F,6,0),0)</f>
        <v>0</v>
      </c>
    </row>
    <row r="3238" spans="1:7" ht="21">
      <c r="A3238" s="177">
        <v>43461</v>
      </c>
      <c r="B3238" s="233" t="s">
        <v>155</v>
      </c>
      <c r="C3238" s="176" t="s">
        <v>123</v>
      </c>
      <c r="D3238" s="176" t="s">
        <v>134</v>
      </c>
      <c r="E3238" s="177">
        <v>0.41660000000000003</v>
      </c>
      <c r="F3238" s="107">
        <f>IF(C3238="MAT.",VLOOKUP(A3238,INSUMOS_AUX!A:F,6,0),0)</f>
        <v>0.31</v>
      </c>
      <c r="G3238" s="106">
        <f>IF(C3238="M.O.",VLOOKUP(A3238,INSUMOS_AUX!A:F,6,0),0)</f>
        <v>0</v>
      </c>
    </row>
    <row r="3239" spans="1:7" ht="21">
      <c r="A3239" s="177">
        <v>43485</v>
      </c>
      <c r="B3239" s="233" t="s">
        <v>156</v>
      </c>
      <c r="C3239" s="176" t="s">
        <v>123</v>
      </c>
      <c r="D3239" s="176" t="s">
        <v>134</v>
      </c>
      <c r="E3239" s="177">
        <v>0.41660000000000003</v>
      </c>
      <c r="F3239" s="107">
        <f>IF(C3239="MAT.",VLOOKUP(A3239,INSUMOS_AUX!A:F,6,0),0)</f>
        <v>1.1299999999999999</v>
      </c>
      <c r="G3239" s="106">
        <f>IF(C3239="M.O.",VLOOKUP(A3239,INSUMOS_AUX!A:F,6,0),0)</f>
        <v>0</v>
      </c>
    </row>
    <row r="3240" spans="1:7">
      <c r="A3240" s="182"/>
      <c r="B3240" s="230"/>
      <c r="C3240" s="183"/>
      <c r="D3240" s="183"/>
      <c r="E3240" s="183"/>
      <c r="F3240" s="183"/>
      <c r="G3240" s="183"/>
    </row>
    <row r="3241" spans="1:7" ht="31.5">
      <c r="A3241" s="179" t="s">
        <v>939</v>
      </c>
      <c r="B3241" s="232" t="s">
        <v>940</v>
      </c>
      <c r="C3241" s="180" t="s">
        <v>46</v>
      </c>
      <c r="D3241" s="180" t="s">
        <v>23</v>
      </c>
      <c r="E3241" s="181">
        <v>10</v>
      </c>
      <c r="F3241" s="181">
        <f t="shared" ref="F3241:G3241" si="214">SUMPRODUCT($E3242:$E3287,F3242:F3287)</f>
        <v>199.04822584684996</v>
      </c>
      <c r="G3241" s="181">
        <f t="shared" si="214"/>
        <v>104.00302610907001</v>
      </c>
    </row>
    <row r="3242" spans="1:7" ht="31.5">
      <c r="A3242" s="177">
        <v>10535</v>
      </c>
      <c r="B3242" s="233" t="s">
        <v>132</v>
      </c>
      <c r="C3242" s="176" t="s">
        <v>123</v>
      </c>
      <c r="D3242" s="176" t="s">
        <v>23</v>
      </c>
      <c r="E3242" s="177">
        <v>1.3776E-5</v>
      </c>
      <c r="F3242" s="107">
        <f>IF(C3242="MAT.",VLOOKUP(A3242,INSUMOS_AUX!A:F,6,0),0)</f>
        <v>4699.5</v>
      </c>
      <c r="G3242" s="106">
        <f>IF(C3242="M.O.",VLOOKUP(A3242,INSUMOS_AUX!A:F,6,0),0)</f>
        <v>0</v>
      </c>
    </row>
    <row r="3243" spans="1:7">
      <c r="A3243" s="177">
        <v>1214</v>
      </c>
      <c r="B3243" s="233" t="s">
        <v>302</v>
      </c>
      <c r="C3243" s="176" t="s">
        <v>124</v>
      </c>
      <c r="D3243" s="176" t="s">
        <v>134</v>
      </c>
      <c r="E3243" s="177">
        <v>0.15240883399999999</v>
      </c>
      <c r="F3243" s="107">
        <f>IF(C3243="MAT.",VLOOKUP(A3243,INSUMOS_AUX!A:F,6,0),0)</f>
        <v>0</v>
      </c>
      <c r="G3243" s="106">
        <f>IF(C3243="M.O.",VLOOKUP(A3243,INSUMOS_AUX!A:F,6,0),0)</f>
        <v>21.17</v>
      </c>
    </row>
    <row r="3244" spans="1:7" ht="21">
      <c r="A3244" s="177">
        <v>13458</v>
      </c>
      <c r="B3244" s="233" t="s">
        <v>1443</v>
      </c>
      <c r="C3244" s="176" t="s">
        <v>123</v>
      </c>
      <c r="D3244" s="176" t="s">
        <v>23</v>
      </c>
      <c r="E3244" s="177">
        <v>3.5600000000000001E-7</v>
      </c>
      <c r="F3244" s="107">
        <f>IF(C3244="MAT.",VLOOKUP(A3244,INSUMOS_AUX!A:F,6,0),0)</f>
        <v>15839.74</v>
      </c>
      <c r="G3244" s="106">
        <f>IF(C3244="M.O.",VLOOKUP(A3244,INSUMOS_AUX!A:F,6,0),0)</f>
        <v>0</v>
      </c>
    </row>
    <row r="3245" spans="1:7" ht="21">
      <c r="A3245" s="177">
        <v>1358</v>
      </c>
      <c r="B3245" s="233" t="s">
        <v>1447</v>
      </c>
      <c r="C3245" s="176" t="s">
        <v>123</v>
      </c>
      <c r="D3245" s="176" t="s">
        <v>53</v>
      </c>
      <c r="E3245" s="177">
        <v>4.8898079999999997E-2</v>
      </c>
      <c r="F3245" s="107">
        <f>IF(C3245="MAT.",VLOOKUP(A3245,INSUMOS_AUX!A:F,6,0),0)</f>
        <v>57.71</v>
      </c>
      <c r="G3245" s="106">
        <f>IF(C3245="M.O.",VLOOKUP(A3245,INSUMOS_AUX!A:F,6,0),0)</f>
        <v>0</v>
      </c>
    </row>
    <row r="3246" spans="1:7">
      <c r="A3246" s="177">
        <v>1379</v>
      </c>
      <c r="B3246" s="233" t="s">
        <v>135</v>
      </c>
      <c r="C3246" s="176" t="s">
        <v>123</v>
      </c>
      <c r="D3246" s="176" t="s">
        <v>63</v>
      </c>
      <c r="E3246" s="177">
        <v>42.916025302000001</v>
      </c>
      <c r="F3246" s="107">
        <f>IF(C3246="MAT.",VLOOKUP(A3246,INSUMOS_AUX!A:F,6,0),0)</f>
        <v>0.72</v>
      </c>
      <c r="G3246" s="106">
        <f>IF(C3246="M.O.",VLOOKUP(A3246,INSUMOS_AUX!A:F,6,0),0)</f>
        <v>0</v>
      </c>
    </row>
    <row r="3247" spans="1:7" ht="21">
      <c r="A3247" s="177">
        <v>13896</v>
      </c>
      <c r="B3247" s="233" t="s">
        <v>1248</v>
      </c>
      <c r="C3247" s="176" t="s">
        <v>123</v>
      </c>
      <c r="D3247" s="176" t="s">
        <v>23</v>
      </c>
      <c r="E3247" s="177">
        <v>1.14923E-4</v>
      </c>
      <c r="F3247" s="107">
        <f>IF(C3247="MAT.",VLOOKUP(A3247,INSUMOS_AUX!A:F,6,0),0)</f>
        <v>3390.99</v>
      </c>
      <c r="G3247" s="106">
        <f>IF(C3247="M.O.",VLOOKUP(A3247,INSUMOS_AUX!A:F,6,0),0)</f>
        <v>0</v>
      </c>
    </row>
    <row r="3248" spans="1:7" ht="21">
      <c r="A3248" s="177">
        <v>14618</v>
      </c>
      <c r="B3248" s="233" t="s">
        <v>353</v>
      </c>
      <c r="C3248" s="176" t="s">
        <v>123</v>
      </c>
      <c r="D3248" s="176" t="s">
        <v>23</v>
      </c>
      <c r="E3248" s="177">
        <v>3.2229999999999999E-6</v>
      </c>
      <c r="F3248" s="107">
        <f>IF(C3248="MAT.",VLOOKUP(A3248,INSUMOS_AUX!A:F,6,0),0)</f>
        <v>1313.62</v>
      </c>
      <c r="G3248" s="106">
        <f>IF(C3248="M.O.",VLOOKUP(A3248,INSUMOS_AUX!A:F,6,0),0)</f>
        <v>0</v>
      </c>
    </row>
    <row r="3249" spans="1:7">
      <c r="A3249" s="177">
        <v>20247</v>
      </c>
      <c r="B3249" s="233" t="s">
        <v>1448</v>
      </c>
      <c r="C3249" s="176" t="s">
        <v>123</v>
      </c>
      <c r="D3249" s="176" t="s">
        <v>63</v>
      </c>
      <c r="E3249" s="177">
        <v>1.0999800000000001E-2</v>
      </c>
      <c r="F3249" s="107">
        <f>IF(C3249="MAT.",VLOOKUP(A3249,INSUMOS_AUX!A:F,6,0),0)</f>
        <v>22.53</v>
      </c>
      <c r="G3249" s="106">
        <f>IF(C3249="M.O.",VLOOKUP(A3249,INSUMOS_AUX!A:F,6,0),0)</f>
        <v>0</v>
      </c>
    </row>
    <row r="3250" spans="1:7">
      <c r="A3250" s="177" t="s">
        <v>1463</v>
      </c>
      <c r="B3250" s="233" t="s">
        <v>1464</v>
      </c>
      <c r="C3250" s="176" t="s">
        <v>123</v>
      </c>
      <c r="D3250" s="176" t="s">
        <v>63</v>
      </c>
      <c r="E3250" s="177">
        <v>4.3452000000000002</v>
      </c>
      <c r="F3250" s="107">
        <f>IF(C3250="MAT.",VLOOKUP(A3250,INSUMOS_AUX!A:F,6,0),0)</f>
        <v>7.79</v>
      </c>
      <c r="G3250" s="106">
        <f>IF(C3250="M.O.",VLOOKUP(A3250,INSUMOS_AUX!A:F,6,0),0)</f>
        <v>0</v>
      </c>
    </row>
    <row r="3251" spans="1:7">
      <c r="A3251" s="177" t="s">
        <v>1465</v>
      </c>
      <c r="B3251" s="233" t="s">
        <v>1466</v>
      </c>
      <c r="C3251" s="176" t="s">
        <v>123</v>
      </c>
      <c r="D3251" s="176" t="s">
        <v>63</v>
      </c>
      <c r="E3251" s="177">
        <v>1.5204</v>
      </c>
      <c r="F3251" s="107">
        <f>IF(C3251="MAT.",VLOOKUP(A3251,INSUMOS_AUX!A:F,6,0),0)</f>
        <v>7.02</v>
      </c>
      <c r="G3251" s="106">
        <f>IF(C3251="M.O.",VLOOKUP(A3251,INSUMOS_AUX!A:F,6,0),0)</f>
        <v>0</v>
      </c>
    </row>
    <row r="3252" spans="1:7">
      <c r="A3252" s="177" t="s">
        <v>1467</v>
      </c>
      <c r="B3252" s="233" t="s">
        <v>1468</v>
      </c>
      <c r="C3252" s="176" t="s">
        <v>123</v>
      </c>
      <c r="D3252" s="176" t="s">
        <v>63</v>
      </c>
      <c r="E3252" s="177">
        <v>1.6032</v>
      </c>
      <c r="F3252" s="107">
        <f>IF(C3252="MAT.",VLOOKUP(A3252,INSUMOS_AUX!A:F,6,0),0)</f>
        <v>7.19</v>
      </c>
      <c r="G3252" s="106">
        <f>IF(C3252="M.O.",VLOOKUP(A3252,INSUMOS_AUX!A:F,6,0),0)</f>
        <v>0</v>
      </c>
    </row>
    <row r="3253" spans="1:7">
      <c r="A3253" s="177" t="s">
        <v>1469</v>
      </c>
      <c r="B3253" s="233" t="s">
        <v>1470</v>
      </c>
      <c r="C3253" s="176" t="s">
        <v>123</v>
      </c>
      <c r="D3253" s="176" t="s">
        <v>58</v>
      </c>
      <c r="E3253" s="177">
        <v>8.9999999999999993E-3</v>
      </c>
      <c r="F3253" s="107">
        <f>IF(C3253="MAT.",VLOOKUP(A3253,INSUMOS_AUX!A:F,6,0),0)</f>
        <v>148.97999999999999</v>
      </c>
      <c r="G3253" s="106">
        <f>IF(C3253="M.O.",VLOOKUP(A3253,INSUMOS_AUX!A:F,6,0),0)</f>
        <v>0</v>
      </c>
    </row>
    <row r="3254" spans="1:7" ht="21">
      <c r="A3254" s="177">
        <v>2692</v>
      </c>
      <c r="B3254" s="233" t="s">
        <v>1242</v>
      </c>
      <c r="C3254" s="176" t="s">
        <v>123</v>
      </c>
      <c r="D3254" s="176" t="s">
        <v>168</v>
      </c>
      <c r="E3254" s="177">
        <v>6.1991599999999996E-3</v>
      </c>
      <c r="F3254" s="107">
        <f>IF(C3254="MAT.",VLOOKUP(A3254,INSUMOS_AUX!A:F,6,0),0)</f>
        <v>7.15</v>
      </c>
      <c r="G3254" s="106">
        <f>IF(C3254="M.O.",VLOOKUP(A3254,INSUMOS_AUX!A:F,6,0),0)</f>
        <v>0</v>
      </c>
    </row>
    <row r="3255" spans="1:7">
      <c r="A3255" s="177">
        <v>2705</v>
      </c>
      <c r="B3255" s="233" t="s">
        <v>136</v>
      </c>
      <c r="C3255" s="176" t="s">
        <v>123</v>
      </c>
      <c r="D3255" s="176" t="s">
        <v>137</v>
      </c>
      <c r="E3255" s="177">
        <v>0.26342723400000001</v>
      </c>
      <c r="F3255" s="107">
        <f>IF(C3255="MAT.",VLOOKUP(A3255,INSUMOS_AUX!A:F,6,0),0)</f>
        <v>0.92</v>
      </c>
      <c r="G3255" s="106">
        <f>IF(C3255="M.O.",VLOOKUP(A3255,INSUMOS_AUX!A:F,6,0),0)</f>
        <v>0</v>
      </c>
    </row>
    <row r="3256" spans="1:7" ht="31.5">
      <c r="A3256" s="177">
        <v>36397</v>
      </c>
      <c r="B3256" s="233" t="s">
        <v>1250</v>
      </c>
      <c r="C3256" s="176" t="s">
        <v>123</v>
      </c>
      <c r="D3256" s="176" t="s">
        <v>23</v>
      </c>
      <c r="E3256" s="177">
        <v>1.0485E-5</v>
      </c>
      <c r="F3256" s="107">
        <f>IF(C3256="MAT.",VLOOKUP(A3256,INSUMOS_AUX!A:F,6,0),0)</f>
        <v>19116.61</v>
      </c>
      <c r="G3256" s="106">
        <f>IF(C3256="M.O.",VLOOKUP(A3256,INSUMOS_AUX!A:F,6,0),0)</f>
        <v>0</v>
      </c>
    </row>
    <row r="3257" spans="1:7" ht="21">
      <c r="A3257" s="177">
        <v>367</v>
      </c>
      <c r="B3257" s="233" t="s">
        <v>1288</v>
      </c>
      <c r="C3257" s="176" t="s">
        <v>123</v>
      </c>
      <c r="D3257" s="176" t="s">
        <v>58</v>
      </c>
      <c r="E3257" s="177">
        <v>7.2420000000000002E-3</v>
      </c>
      <c r="F3257" s="107">
        <f>IF(C3257="MAT.",VLOOKUP(A3257,INSUMOS_AUX!A:F,6,0),0)</f>
        <v>151.96</v>
      </c>
      <c r="G3257" s="106">
        <f>IF(C3257="M.O.",VLOOKUP(A3257,INSUMOS_AUX!A:F,6,0),0)</f>
        <v>0</v>
      </c>
    </row>
    <row r="3258" spans="1:7" ht="21">
      <c r="A3258" s="177">
        <v>370</v>
      </c>
      <c r="B3258" s="233" t="s">
        <v>138</v>
      </c>
      <c r="C3258" s="176" t="s">
        <v>123</v>
      </c>
      <c r="D3258" s="176" t="s">
        <v>58</v>
      </c>
      <c r="E3258" s="177">
        <v>8.8870309999999994E-2</v>
      </c>
      <c r="F3258" s="107">
        <f>IF(C3258="MAT.",VLOOKUP(A3258,INSUMOS_AUX!A:F,6,0),0)</f>
        <v>150</v>
      </c>
      <c r="G3258" s="106">
        <f>IF(C3258="M.O.",VLOOKUP(A3258,INSUMOS_AUX!A:F,6,0),0)</f>
        <v>0</v>
      </c>
    </row>
    <row r="3259" spans="1:7" ht="21">
      <c r="A3259" s="177">
        <v>37370</v>
      </c>
      <c r="B3259" s="233" t="s">
        <v>494</v>
      </c>
      <c r="C3259" s="176" t="s">
        <v>123</v>
      </c>
      <c r="D3259" s="176" t="s">
        <v>134</v>
      </c>
      <c r="E3259" s="177">
        <v>5.5145245469999997</v>
      </c>
      <c r="F3259" s="107">
        <f>IF(C3259="MAT.",VLOOKUP(A3259,INSUMOS_AUX!A:F,6,0),0)</f>
        <v>3.32</v>
      </c>
      <c r="G3259" s="106">
        <f>IF(C3259="M.O.",VLOOKUP(A3259,INSUMOS_AUX!A:F,6,0),0)</f>
        <v>0</v>
      </c>
    </row>
    <row r="3260" spans="1:7" ht="21">
      <c r="A3260" s="177">
        <v>37371</v>
      </c>
      <c r="B3260" s="233" t="s">
        <v>495</v>
      </c>
      <c r="C3260" s="176" t="s">
        <v>123</v>
      </c>
      <c r="D3260" s="176" t="s">
        <v>134</v>
      </c>
      <c r="E3260" s="177">
        <v>5.5145245469999997</v>
      </c>
      <c r="F3260" s="107">
        <f>IF(C3260="MAT.",VLOOKUP(A3260,INSUMOS_AUX!A:F,6,0),0)</f>
        <v>0.59</v>
      </c>
      <c r="G3260" s="106">
        <f>IF(C3260="M.O.",VLOOKUP(A3260,INSUMOS_AUX!A:F,6,0),0)</f>
        <v>0</v>
      </c>
    </row>
    <row r="3261" spans="1:7" ht="21">
      <c r="A3261" s="177">
        <v>37372</v>
      </c>
      <c r="B3261" s="233" t="s">
        <v>496</v>
      </c>
      <c r="C3261" s="176" t="s">
        <v>123</v>
      </c>
      <c r="D3261" s="176" t="s">
        <v>134</v>
      </c>
      <c r="E3261" s="177">
        <v>5.5145245469999997</v>
      </c>
      <c r="F3261" s="107">
        <f>IF(C3261="MAT.",VLOOKUP(A3261,INSUMOS_AUX!A:F,6,0),0)</f>
        <v>1.43</v>
      </c>
      <c r="G3261" s="106">
        <f>IF(C3261="M.O.",VLOOKUP(A3261,INSUMOS_AUX!A:F,6,0),0)</f>
        <v>0</v>
      </c>
    </row>
    <row r="3262" spans="1:7" ht="21">
      <c r="A3262" s="177">
        <v>37373</v>
      </c>
      <c r="B3262" s="233" t="s">
        <v>497</v>
      </c>
      <c r="C3262" s="176" t="s">
        <v>123</v>
      </c>
      <c r="D3262" s="176" t="s">
        <v>134</v>
      </c>
      <c r="E3262" s="177">
        <v>5.5145245469999997</v>
      </c>
      <c r="F3262" s="107">
        <f>IF(C3262="MAT.",VLOOKUP(A3262,INSUMOS_AUX!A:F,6,0),0)</f>
        <v>0.08</v>
      </c>
      <c r="G3262" s="106">
        <f>IF(C3262="M.O.",VLOOKUP(A3262,INSUMOS_AUX!A:F,6,0),0)</f>
        <v>0</v>
      </c>
    </row>
    <row r="3263" spans="1:7">
      <c r="A3263" s="177">
        <v>37666</v>
      </c>
      <c r="B3263" s="233" t="s">
        <v>139</v>
      </c>
      <c r="C3263" s="176" t="s">
        <v>124</v>
      </c>
      <c r="D3263" s="176" t="s">
        <v>134</v>
      </c>
      <c r="E3263" s="177">
        <v>0.23804076099999999</v>
      </c>
      <c r="F3263" s="107">
        <f>IF(C3263="MAT.",VLOOKUP(A3263,INSUMOS_AUX!A:F,6,0),0)</f>
        <v>0</v>
      </c>
      <c r="G3263" s="106">
        <f>IF(C3263="M.O.",VLOOKUP(A3263,INSUMOS_AUX!A:F,6,0),0)</f>
        <v>13.19</v>
      </c>
    </row>
    <row r="3264" spans="1:7">
      <c r="A3264" s="177">
        <v>378</v>
      </c>
      <c r="B3264" s="233" t="s">
        <v>1252</v>
      </c>
      <c r="C3264" s="176" t="s">
        <v>124</v>
      </c>
      <c r="D3264" s="176" t="s">
        <v>134</v>
      </c>
      <c r="E3264" s="177">
        <v>0.14137919600000001</v>
      </c>
      <c r="F3264" s="107">
        <f>IF(C3264="MAT.",VLOOKUP(A3264,INSUMOS_AUX!A:F,6,0),0)</f>
        <v>0</v>
      </c>
      <c r="G3264" s="106">
        <f>IF(C3264="M.O.",VLOOKUP(A3264,INSUMOS_AUX!A:F,6,0),0)</f>
        <v>22.48</v>
      </c>
    </row>
    <row r="3265" spans="1:7" ht="31.5">
      <c r="A3265" s="177">
        <v>39017</v>
      </c>
      <c r="B3265" s="233" t="s">
        <v>1253</v>
      </c>
      <c r="C3265" s="176" t="s">
        <v>123</v>
      </c>
      <c r="D3265" s="176" t="s">
        <v>23</v>
      </c>
      <c r="E3265" s="177">
        <v>1.9797881239999999</v>
      </c>
      <c r="F3265" s="107">
        <f>IF(C3265="MAT.",VLOOKUP(A3265,INSUMOS_AUX!A:F,6,0),0)</f>
        <v>0.22</v>
      </c>
      <c r="G3265" s="106">
        <f>IF(C3265="M.O.",VLOOKUP(A3265,INSUMOS_AUX!A:F,6,0),0)</f>
        <v>0</v>
      </c>
    </row>
    <row r="3266" spans="1:7">
      <c r="A3266" s="177">
        <v>4222</v>
      </c>
      <c r="B3266" s="233" t="s">
        <v>1260</v>
      </c>
      <c r="C3266" s="176" t="s">
        <v>123</v>
      </c>
      <c r="D3266" s="176" t="s">
        <v>168</v>
      </c>
      <c r="E3266" s="177">
        <v>1.8169200000000001E-3</v>
      </c>
      <c r="F3266" s="107">
        <f>IF(C3266="MAT.",VLOOKUP(A3266,INSUMOS_AUX!A:F,6,0),0)</f>
        <v>6.27</v>
      </c>
      <c r="G3266" s="106">
        <f>IF(C3266="M.O.",VLOOKUP(A3266,INSUMOS_AUX!A:F,6,0),0)</f>
        <v>0</v>
      </c>
    </row>
    <row r="3267" spans="1:7">
      <c r="A3267" s="177">
        <v>4230</v>
      </c>
      <c r="B3267" s="233" t="s">
        <v>502</v>
      </c>
      <c r="C3267" s="176" t="s">
        <v>124</v>
      </c>
      <c r="D3267" s="176" t="s">
        <v>134</v>
      </c>
      <c r="E3267" s="177">
        <v>3.3953757000000001E-2</v>
      </c>
      <c r="F3267" s="107">
        <f>IF(C3267="MAT.",VLOOKUP(A3267,INSUMOS_AUX!A:F,6,0),0)</f>
        <v>0</v>
      </c>
      <c r="G3267" s="106">
        <f>IF(C3267="M.O.",VLOOKUP(A3267,INSUMOS_AUX!A:F,6,0),0)</f>
        <v>16.149999999999999</v>
      </c>
    </row>
    <row r="3268" spans="1:7">
      <c r="A3268" s="177">
        <v>43059</v>
      </c>
      <c r="B3268" s="233" t="s">
        <v>1264</v>
      </c>
      <c r="C3268" s="176" t="s">
        <v>123</v>
      </c>
      <c r="D3268" s="176" t="s">
        <v>63</v>
      </c>
      <c r="E3268" s="177">
        <v>0.75226324300000003</v>
      </c>
      <c r="F3268" s="107">
        <f>IF(C3268="MAT.",VLOOKUP(A3268,INSUMOS_AUX!A:F,6,0),0)</f>
        <v>7.78</v>
      </c>
      <c r="G3268" s="106">
        <f>IF(C3268="M.O.",VLOOKUP(A3268,INSUMOS_AUX!A:F,6,0),0)</f>
        <v>0</v>
      </c>
    </row>
    <row r="3269" spans="1:7" ht="21">
      <c r="A3269" s="177">
        <v>43132</v>
      </c>
      <c r="B3269" s="233" t="s">
        <v>1254</v>
      </c>
      <c r="C3269" s="176" t="s">
        <v>123</v>
      </c>
      <c r="D3269" s="176" t="s">
        <v>63</v>
      </c>
      <c r="E3269" s="177">
        <v>1.7576244000000001E-2</v>
      </c>
      <c r="F3269" s="107">
        <f>IF(C3269="MAT.",VLOOKUP(A3269,INSUMOS_AUX!A:F,6,0),0)</f>
        <v>25.85</v>
      </c>
      <c r="G3269" s="106">
        <f>IF(C3269="M.O.",VLOOKUP(A3269,INSUMOS_AUX!A:F,6,0),0)</f>
        <v>0</v>
      </c>
    </row>
    <row r="3270" spans="1:7" ht="21">
      <c r="A3270" s="177">
        <v>43459</v>
      </c>
      <c r="B3270" s="233" t="s">
        <v>140</v>
      </c>
      <c r="C3270" s="176" t="s">
        <v>123</v>
      </c>
      <c r="D3270" s="176" t="s">
        <v>134</v>
      </c>
      <c r="E3270" s="177">
        <v>0.18023040000000001</v>
      </c>
      <c r="F3270" s="107">
        <f>IF(C3270="MAT.",VLOOKUP(A3270,INSUMOS_AUX!A:F,6,0),0)</f>
        <v>0.44</v>
      </c>
      <c r="G3270" s="106">
        <f>IF(C3270="M.O.",VLOOKUP(A3270,INSUMOS_AUX!A:F,6,0),0)</f>
        <v>0</v>
      </c>
    </row>
    <row r="3271" spans="1:7" ht="21">
      <c r="A3271" s="177">
        <v>43464</v>
      </c>
      <c r="B3271" s="233" t="s">
        <v>141</v>
      </c>
      <c r="C3271" s="176" t="s">
        <v>123</v>
      </c>
      <c r="D3271" s="176" t="s">
        <v>134</v>
      </c>
      <c r="E3271" s="177">
        <v>0.26964534400000001</v>
      </c>
      <c r="F3271" s="107">
        <f>IF(C3271="MAT.",VLOOKUP(A3271,INSUMOS_AUX!A:F,6,0),0)</f>
        <v>0.01</v>
      </c>
      <c r="G3271" s="106">
        <f>IF(C3271="M.O.",VLOOKUP(A3271,INSUMOS_AUX!A:F,6,0),0)</f>
        <v>0</v>
      </c>
    </row>
    <row r="3272" spans="1:7" ht="21">
      <c r="A3272" s="177">
        <v>43465</v>
      </c>
      <c r="B3272" s="233" t="s">
        <v>151</v>
      </c>
      <c r="C3272" s="176" t="s">
        <v>123</v>
      </c>
      <c r="D3272" s="176" t="s">
        <v>134</v>
      </c>
      <c r="E3272" s="177">
        <v>2.7118425849999999</v>
      </c>
      <c r="F3272" s="107">
        <f>IF(C3272="MAT.",VLOOKUP(A3272,INSUMOS_AUX!A:F,6,0),0)</f>
        <v>0.78</v>
      </c>
      <c r="G3272" s="106">
        <f>IF(C3272="M.O.",VLOOKUP(A3272,INSUMOS_AUX!A:F,6,0),0)</f>
        <v>0</v>
      </c>
    </row>
    <row r="3273" spans="1:7" ht="21">
      <c r="A3273" s="177">
        <v>43467</v>
      </c>
      <c r="B3273" s="233" t="s">
        <v>142</v>
      </c>
      <c r="C3273" s="176" t="s">
        <v>123</v>
      </c>
      <c r="D3273" s="176" t="s">
        <v>134</v>
      </c>
      <c r="E3273" s="177">
        <v>2.352806218</v>
      </c>
      <c r="F3273" s="107">
        <f>IF(C3273="MAT.",VLOOKUP(A3273,INSUMOS_AUX!A:F,6,0),0)</f>
        <v>0.61</v>
      </c>
      <c r="G3273" s="106">
        <f>IF(C3273="M.O.",VLOOKUP(A3273,INSUMOS_AUX!A:F,6,0),0)</f>
        <v>0</v>
      </c>
    </row>
    <row r="3274" spans="1:7" ht="21">
      <c r="A3274" s="177">
        <v>43483</v>
      </c>
      <c r="B3274" s="233" t="s">
        <v>143</v>
      </c>
      <c r="C3274" s="176" t="s">
        <v>123</v>
      </c>
      <c r="D3274" s="176" t="s">
        <v>134</v>
      </c>
      <c r="E3274" s="177">
        <v>0.18023040000000001</v>
      </c>
      <c r="F3274" s="107">
        <f>IF(C3274="MAT.",VLOOKUP(A3274,INSUMOS_AUX!A:F,6,0),0)</f>
        <v>1.43</v>
      </c>
      <c r="G3274" s="106">
        <f>IF(C3274="M.O.",VLOOKUP(A3274,INSUMOS_AUX!A:F,6,0),0)</f>
        <v>0</v>
      </c>
    </row>
    <row r="3275" spans="1:7" ht="21">
      <c r="A3275" s="177">
        <v>43488</v>
      </c>
      <c r="B3275" s="233" t="s">
        <v>144</v>
      </c>
      <c r="C3275" s="176" t="s">
        <v>123</v>
      </c>
      <c r="D3275" s="176" t="s">
        <v>134</v>
      </c>
      <c r="E3275" s="177">
        <v>0.26964534400000001</v>
      </c>
      <c r="F3275" s="107">
        <f>IF(C3275="MAT.",VLOOKUP(A3275,INSUMOS_AUX!A:F,6,0),0)</f>
        <v>0.89</v>
      </c>
      <c r="G3275" s="106">
        <f>IF(C3275="M.O.",VLOOKUP(A3275,INSUMOS_AUX!A:F,6,0),0)</f>
        <v>0</v>
      </c>
    </row>
    <row r="3276" spans="1:7" ht="21">
      <c r="A3276" s="177">
        <v>43489</v>
      </c>
      <c r="B3276" s="233" t="s">
        <v>152</v>
      </c>
      <c r="C3276" s="176" t="s">
        <v>123</v>
      </c>
      <c r="D3276" s="176" t="s">
        <v>134</v>
      </c>
      <c r="E3276" s="177">
        <v>2.7118425849999999</v>
      </c>
      <c r="F3276" s="107">
        <f>IF(C3276="MAT.",VLOOKUP(A3276,INSUMOS_AUX!A:F,6,0),0)</f>
        <v>1.31</v>
      </c>
      <c r="G3276" s="106">
        <f>IF(C3276="M.O.",VLOOKUP(A3276,INSUMOS_AUX!A:F,6,0),0)</f>
        <v>0</v>
      </c>
    </row>
    <row r="3277" spans="1:7" ht="21">
      <c r="A3277" s="177">
        <v>43491</v>
      </c>
      <c r="B3277" s="233" t="s">
        <v>145</v>
      </c>
      <c r="C3277" s="176" t="s">
        <v>123</v>
      </c>
      <c r="D3277" s="176" t="s">
        <v>134</v>
      </c>
      <c r="E3277" s="177">
        <v>2.352806218</v>
      </c>
      <c r="F3277" s="107">
        <f>IF(C3277="MAT.",VLOOKUP(A3277,INSUMOS_AUX!A:F,6,0),0)</f>
        <v>1.39</v>
      </c>
      <c r="G3277" s="106">
        <f>IF(C3277="M.O.",VLOOKUP(A3277,INSUMOS_AUX!A:F,6,0),0)</f>
        <v>0</v>
      </c>
    </row>
    <row r="3278" spans="1:7" ht="21">
      <c r="A3278" s="177">
        <v>4491</v>
      </c>
      <c r="B3278" s="233" t="s">
        <v>545</v>
      </c>
      <c r="C3278" s="176" t="s">
        <v>123</v>
      </c>
      <c r="D3278" s="176" t="s">
        <v>65</v>
      </c>
      <c r="E3278" s="177">
        <v>8.8800000000000004E-2</v>
      </c>
      <c r="F3278" s="107">
        <f>IF(C3278="MAT.",VLOOKUP(A3278,INSUMOS_AUX!A:F,6,0),0)</f>
        <v>10.25</v>
      </c>
      <c r="G3278" s="106">
        <f>IF(C3278="M.O.",VLOOKUP(A3278,INSUMOS_AUX!A:F,6,0),0)</f>
        <v>0</v>
      </c>
    </row>
    <row r="3279" spans="1:7" ht="21">
      <c r="A3279" s="177">
        <v>4517</v>
      </c>
      <c r="B3279" s="233" t="s">
        <v>1244</v>
      </c>
      <c r="C3279" s="176" t="s">
        <v>123</v>
      </c>
      <c r="D3279" s="176" t="s">
        <v>65</v>
      </c>
      <c r="E3279" s="177">
        <v>0.24743316000000001</v>
      </c>
      <c r="F3279" s="107">
        <f>IF(C3279="MAT.",VLOOKUP(A3279,INSUMOS_AUX!A:F,6,0),0)</f>
        <v>3.58</v>
      </c>
      <c r="G3279" s="106">
        <f>IF(C3279="M.O.",VLOOKUP(A3279,INSUMOS_AUX!A:F,6,0),0)</f>
        <v>0</v>
      </c>
    </row>
    <row r="3280" spans="1:7" ht="21">
      <c r="A3280" s="177">
        <v>4721</v>
      </c>
      <c r="B3280" s="233" t="s">
        <v>147</v>
      </c>
      <c r="C3280" s="176" t="s">
        <v>123</v>
      </c>
      <c r="D3280" s="176" t="s">
        <v>58</v>
      </c>
      <c r="E3280" s="177">
        <v>4.2830607999999999E-2</v>
      </c>
      <c r="F3280" s="107">
        <f>IF(C3280="MAT.",VLOOKUP(A3280,INSUMOS_AUX!A:F,6,0),0)</f>
        <v>115.7</v>
      </c>
      <c r="G3280" s="106">
        <f>IF(C3280="M.O.",VLOOKUP(A3280,INSUMOS_AUX!A:F,6,0),0)</f>
        <v>0</v>
      </c>
    </row>
    <row r="3281" spans="1:7">
      <c r="A3281" s="177">
        <v>4750</v>
      </c>
      <c r="B3281" s="233" t="s">
        <v>153</v>
      </c>
      <c r="C3281" s="176" t="s">
        <v>124</v>
      </c>
      <c r="D3281" s="176" t="s">
        <v>134</v>
      </c>
      <c r="E3281" s="177">
        <v>2.6033425870000002</v>
      </c>
      <c r="F3281" s="107">
        <f>IF(C3281="MAT.",VLOOKUP(A3281,INSUMOS_AUX!A:F,6,0),0)</f>
        <v>0</v>
      </c>
      <c r="G3281" s="106">
        <f>IF(C3281="M.O.",VLOOKUP(A3281,INSUMOS_AUX!A:F,6,0),0)</f>
        <v>22.48</v>
      </c>
    </row>
    <row r="3282" spans="1:7">
      <c r="A3282" s="177">
        <v>5069</v>
      </c>
      <c r="B3282" s="233" t="s">
        <v>1210</v>
      </c>
      <c r="C3282" s="176" t="s">
        <v>123</v>
      </c>
      <c r="D3282" s="176" t="s">
        <v>63</v>
      </c>
      <c r="E3282" s="177">
        <v>9.4000000000000004E-3</v>
      </c>
      <c r="F3282" s="107">
        <f>IF(C3282="MAT.",VLOOKUP(A3282,INSUMOS_AUX!A:F,6,0),0)</f>
        <v>20.74</v>
      </c>
      <c r="G3282" s="106">
        <f>IF(C3282="M.O.",VLOOKUP(A3282,INSUMOS_AUX!A:F,6,0),0)</f>
        <v>0</v>
      </c>
    </row>
    <row r="3283" spans="1:7">
      <c r="A3283" s="177">
        <v>6111</v>
      </c>
      <c r="B3283" s="233" t="s">
        <v>498</v>
      </c>
      <c r="C3283" s="176" t="s">
        <v>124</v>
      </c>
      <c r="D3283" s="176" t="s">
        <v>134</v>
      </c>
      <c r="E3283" s="177">
        <v>2.4026857100000001</v>
      </c>
      <c r="F3283" s="107">
        <f>IF(C3283="MAT.",VLOOKUP(A3283,INSUMOS_AUX!A:F,6,0),0)</f>
        <v>0</v>
      </c>
      <c r="G3283" s="106">
        <f>IF(C3283="M.O.",VLOOKUP(A3283,INSUMOS_AUX!A:F,6,0),0)</f>
        <v>14.4</v>
      </c>
    </row>
    <row r="3284" spans="1:7">
      <c r="A3284" s="177">
        <v>6114</v>
      </c>
      <c r="B3284" s="233" t="s">
        <v>1255</v>
      </c>
      <c r="C3284" s="176" t="s">
        <v>124</v>
      </c>
      <c r="D3284" s="176" t="s">
        <v>134</v>
      </c>
      <c r="E3284" s="177">
        <v>2.3041679999999998E-2</v>
      </c>
      <c r="F3284" s="107">
        <f>IF(C3284="MAT.",VLOOKUP(A3284,INSUMOS_AUX!A:F,6,0),0)</f>
        <v>0</v>
      </c>
      <c r="G3284" s="106">
        <f>IF(C3284="M.O.",VLOOKUP(A3284,INSUMOS_AUX!A:F,6,0),0)</f>
        <v>14.73</v>
      </c>
    </row>
    <row r="3285" spans="1:7">
      <c r="A3285" s="177">
        <v>6117</v>
      </c>
      <c r="B3285" s="233" t="s">
        <v>501</v>
      </c>
      <c r="C3285" s="176" t="s">
        <v>124</v>
      </c>
      <c r="D3285" s="176" t="s">
        <v>134</v>
      </c>
      <c r="E3285" s="177">
        <v>3.0481767E-2</v>
      </c>
      <c r="F3285" s="107">
        <f>IF(C3285="MAT.",VLOOKUP(A3285,INSUMOS_AUX!A:F,6,0),0)</f>
        <v>0</v>
      </c>
      <c r="G3285" s="106">
        <f>IF(C3285="M.O.",VLOOKUP(A3285,INSUMOS_AUX!A:F,6,0),0)</f>
        <v>14.73</v>
      </c>
    </row>
    <row r="3286" spans="1:7" ht="21">
      <c r="A3286" s="177">
        <v>6193</v>
      </c>
      <c r="B3286" s="233" t="s">
        <v>1471</v>
      </c>
      <c r="C3286" s="176" t="s">
        <v>123</v>
      </c>
      <c r="D3286" s="176" t="s">
        <v>65</v>
      </c>
      <c r="E3286" s="177">
        <v>0.33119999999999999</v>
      </c>
      <c r="F3286" s="107">
        <f>IF(C3286="MAT.",VLOOKUP(A3286,INSUMOS_AUX!A:F,6,0),0)</f>
        <v>15.54</v>
      </c>
      <c r="G3286" s="106">
        <f>IF(C3286="M.O.",VLOOKUP(A3286,INSUMOS_AUX!A:F,6,0),0)</f>
        <v>0</v>
      </c>
    </row>
    <row r="3287" spans="1:7" ht="21">
      <c r="A3287" s="177">
        <v>650</v>
      </c>
      <c r="B3287" s="233" t="s">
        <v>1472</v>
      </c>
      <c r="C3287" s="176" t="s">
        <v>123</v>
      </c>
      <c r="D3287" s="176" t="s">
        <v>23</v>
      </c>
      <c r="E3287" s="177">
        <v>10.036099999999999</v>
      </c>
      <c r="F3287" s="107">
        <f>IF(C3287="MAT.",VLOOKUP(A3287,INSUMOS_AUX!A:F,6,0),0)</f>
        <v>3.25</v>
      </c>
      <c r="G3287" s="106">
        <f>IF(C3287="M.O.",VLOOKUP(A3287,INSUMOS_AUX!A:F,6,0),0)</f>
        <v>0</v>
      </c>
    </row>
    <row r="3288" spans="1:7">
      <c r="A3288" s="182"/>
      <c r="B3288" s="230"/>
      <c r="C3288" s="183"/>
      <c r="D3288" s="183"/>
      <c r="E3288" s="183"/>
      <c r="F3288" s="183"/>
      <c r="G3288" s="183"/>
    </row>
    <row r="3289" spans="1:7" ht="31.5">
      <c r="A3289" s="179" t="s">
        <v>941</v>
      </c>
      <c r="B3289" s="232" t="s">
        <v>942</v>
      </c>
      <c r="C3289" s="180" t="s">
        <v>46</v>
      </c>
      <c r="D3289" s="180" t="s">
        <v>65</v>
      </c>
      <c r="E3289" s="181">
        <v>112.4</v>
      </c>
      <c r="F3289" s="181">
        <f t="shared" ref="F3289:G3289" si="215">SUMPRODUCT($E3290:$E3300,F3290:F3300)</f>
        <v>188.03773699999996</v>
      </c>
      <c r="G3289" s="181">
        <f t="shared" si="215"/>
        <v>19.241442230400001</v>
      </c>
    </row>
    <row r="3290" spans="1:7" ht="21">
      <c r="A3290" s="177">
        <v>11244</v>
      </c>
      <c r="B3290" s="233" t="s">
        <v>1473</v>
      </c>
      <c r="C3290" s="176" t="s">
        <v>123</v>
      </c>
      <c r="D3290" s="176" t="s">
        <v>23</v>
      </c>
      <c r="E3290" s="177">
        <v>1</v>
      </c>
      <c r="F3290" s="107">
        <f>IF(C3290="MAT.",VLOOKUP(A3290,INSUMOS_AUX!A:F,6,0),0)</f>
        <v>180.41</v>
      </c>
      <c r="G3290" s="106">
        <f>IF(C3290="M.O.",VLOOKUP(A3290,INSUMOS_AUX!A:F,6,0),0)</f>
        <v>0</v>
      </c>
    </row>
    <row r="3291" spans="1:7" ht="21">
      <c r="A3291" s="177">
        <v>37370</v>
      </c>
      <c r="B3291" s="233" t="s">
        <v>494</v>
      </c>
      <c r="C3291" s="176" t="s">
        <v>123</v>
      </c>
      <c r="D3291" s="176" t="s">
        <v>134</v>
      </c>
      <c r="E3291" s="177">
        <v>1.0218</v>
      </c>
      <c r="F3291" s="107">
        <f>IF(C3291="MAT.",VLOOKUP(A3291,INSUMOS_AUX!A:F,6,0),0)</f>
        <v>3.32</v>
      </c>
      <c r="G3291" s="106">
        <f>IF(C3291="M.O.",VLOOKUP(A3291,INSUMOS_AUX!A:F,6,0),0)</f>
        <v>0</v>
      </c>
    </row>
    <row r="3292" spans="1:7" ht="21">
      <c r="A3292" s="177">
        <v>37371</v>
      </c>
      <c r="B3292" s="233" t="s">
        <v>495</v>
      </c>
      <c r="C3292" s="176" t="s">
        <v>123</v>
      </c>
      <c r="D3292" s="176" t="s">
        <v>134</v>
      </c>
      <c r="E3292" s="177">
        <v>1.0218</v>
      </c>
      <c r="F3292" s="107">
        <f>IF(C3292="MAT.",VLOOKUP(A3292,INSUMOS_AUX!A:F,6,0),0)</f>
        <v>0.59</v>
      </c>
      <c r="G3292" s="106">
        <f>IF(C3292="M.O.",VLOOKUP(A3292,INSUMOS_AUX!A:F,6,0),0)</f>
        <v>0</v>
      </c>
    </row>
    <row r="3293" spans="1:7" ht="21">
      <c r="A3293" s="177">
        <v>37372</v>
      </c>
      <c r="B3293" s="233" t="s">
        <v>496</v>
      </c>
      <c r="C3293" s="176" t="s">
        <v>123</v>
      </c>
      <c r="D3293" s="176" t="s">
        <v>134</v>
      </c>
      <c r="E3293" s="177">
        <v>1.0218</v>
      </c>
      <c r="F3293" s="107">
        <f>IF(C3293="MAT.",VLOOKUP(A3293,INSUMOS_AUX!A:F,6,0),0)</f>
        <v>1.43</v>
      </c>
      <c r="G3293" s="106">
        <f>IF(C3293="M.O.",VLOOKUP(A3293,INSUMOS_AUX!A:F,6,0),0)</f>
        <v>0</v>
      </c>
    </row>
    <row r="3294" spans="1:7" ht="21">
      <c r="A3294" s="177">
        <v>37373</v>
      </c>
      <c r="B3294" s="233" t="s">
        <v>497</v>
      </c>
      <c r="C3294" s="176" t="s">
        <v>123</v>
      </c>
      <c r="D3294" s="176" t="s">
        <v>134</v>
      </c>
      <c r="E3294" s="177">
        <v>1.0218</v>
      </c>
      <c r="F3294" s="107">
        <f>IF(C3294="MAT.",VLOOKUP(A3294,INSUMOS_AUX!A:F,6,0),0)</f>
        <v>0.08</v>
      </c>
      <c r="G3294" s="106">
        <f>IF(C3294="M.O.",VLOOKUP(A3294,INSUMOS_AUX!A:F,6,0),0)</f>
        <v>0</v>
      </c>
    </row>
    <row r="3295" spans="1:7" ht="21">
      <c r="A3295" s="177">
        <v>43465</v>
      </c>
      <c r="B3295" s="233" t="s">
        <v>151</v>
      </c>
      <c r="C3295" s="176" t="s">
        <v>123</v>
      </c>
      <c r="D3295" s="176" t="s">
        <v>134</v>
      </c>
      <c r="E3295" s="177">
        <v>0.51090000000000002</v>
      </c>
      <c r="F3295" s="107">
        <f>IF(C3295="MAT.",VLOOKUP(A3295,INSUMOS_AUX!A:F,6,0),0)</f>
        <v>0.78</v>
      </c>
      <c r="G3295" s="106">
        <f>IF(C3295="M.O.",VLOOKUP(A3295,INSUMOS_AUX!A:F,6,0),0)</f>
        <v>0</v>
      </c>
    </row>
    <row r="3296" spans="1:7" ht="21">
      <c r="A3296" s="177">
        <v>43467</v>
      </c>
      <c r="B3296" s="233" t="s">
        <v>142</v>
      </c>
      <c r="C3296" s="176" t="s">
        <v>123</v>
      </c>
      <c r="D3296" s="176" t="s">
        <v>134</v>
      </c>
      <c r="E3296" s="177">
        <v>0.51090000000000002</v>
      </c>
      <c r="F3296" s="107">
        <f>IF(C3296="MAT.",VLOOKUP(A3296,INSUMOS_AUX!A:F,6,0),0)</f>
        <v>0.61</v>
      </c>
      <c r="G3296" s="106">
        <f>IF(C3296="M.O.",VLOOKUP(A3296,INSUMOS_AUX!A:F,6,0),0)</f>
        <v>0</v>
      </c>
    </row>
    <row r="3297" spans="1:7" ht="21">
      <c r="A3297" s="177">
        <v>43489</v>
      </c>
      <c r="B3297" s="233" t="s">
        <v>152</v>
      </c>
      <c r="C3297" s="176" t="s">
        <v>123</v>
      </c>
      <c r="D3297" s="176" t="s">
        <v>134</v>
      </c>
      <c r="E3297" s="177">
        <v>0.51090000000000002</v>
      </c>
      <c r="F3297" s="107">
        <f>IF(C3297="MAT.",VLOOKUP(A3297,INSUMOS_AUX!A:F,6,0),0)</f>
        <v>1.31</v>
      </c>
      <c r="G3297" s="106">
        <f>IF(C3297="M.O.",VLOOKUP(A3297,INSUMOS_AUX!A:F,6,0),0)</f>
        <v>0</v>
      </c>
    </row>
    <row r="3298" spans="1:7" ht="21">
      <c r="A3298" s="177">
        <v>43491</v>
      </c>
      <c r="B3298" s="233" t="s">
        <v>145</v>
      </c>
      <c r="C3298" s="176" t="s">
        <v>123</v>
      </c>
      <c r="D3298" s="176" t="s">
        <v>134</v>
      </c>
      <c r="E3298" s="177">
        <v>0.51090000000000002</v>
      </c>
      <c r="F3298" s="107">
        <f>IF(C3298="MAT.",VLOOKUP(A3298,INSUMOS_AUX!A:F,6,0),0)</f>
        <v>1.39</v>
      </c>
      <c r="G3298" s="106">
        <f>IF(C3298="M.O.",VLOOKUP(A3298,INSUMOS_AUX!A:F,6,0),0)</f>
        <v>0</v>
      </c>
    </row>
    <row r="3299" spans="1:7">
      <c r="A3299" s="177">
        <v>4750</v>
      </c>
      <c r="B3299" s="233" t="s">
        <v>153</v>
      </c>
      <c r="C3299" s="176" t="s">
        <v>124</v>
      </c>
      <c r="D3299" s="176" t="s">
        <v>134</v>
      </c>
      <c r="E3299" s="177">
        <v>0.52173108000000001</v>
      </c>
      <c r="F3299" s="107">
        <f>IF(C3299="MAT.",VLOOKUP(A3299,INSUMOS_AUX!A:F,6,0),0)</f>
        <v>0</v>
      </c>
      <c r="G3299" s="106">
        <f>IF(C3299="M.O.",VLOOKUP(A3299,INSUMOS_AUX!A:F,6,0),0)</f>
        <v>22.48</v>
      </c>
    </row>
    <row r="3300" spans="1:7">
      <c r="A3300" s="177">
        <v>6111</v>
      </c>
      <c r="B3300" s="233" t="s">
        <v>498</v>
      </c>
      <c r="C3300" s="176" t="s">
        <v>124</v>
      </c>
      <c r="D3300" s="176" t="s">
        <v>134</v>
      </c>
      <c r="E3300" s="177">
        <v>0.52173108000000001</v>
      </c>
      <c r="F3300" s="107">
        <f>IF(C3300="MAT.",VLOOKUP(A3300,INSUMOS_AUX!A:F,6,0),0)</f>
        <v>0</v>
      </c>
      <c r="G3300" s="106">
        <f>IF(C3300="M.O.",VLOOKUP(A3300,INSUMOS_AUX!A:F,6,0),0)</f>
        <v>14.4</v>
      </c>
    </row>
    <row r="3301" spans="1:7">
      <c r="A3301" s="182"/>
      <c r="B3301" s="230"/>
      <c r="C3301" s="183"/>
      <c r="D3301" s="183"/>
      <c r="E3301" s="183"/>
      <c r="F3301" s="183"/>
      <c r="G3301" s="183"/>
    </row>
    <row r="3302" spans="1:7">
      <c r="A3302" s="178" t="s">
        <v>1474</v>
      </c>
      <c r="B3302" s="231" t="s">
        <v>943</v>
      </c>
      <c r="C3302" s="184"/>
      <c r="D3302" s="184"/>
      <c r="E3302" s="184"/>
      <c r="F3302" s="184"/>
      <c r="G3302" s="184"/>
    </row>
    <row r="3303" spans="1:7">
      <c r="A3303" s="182"/>
      <c r="B3303" s="230"/>
      <c r="C3303" s="183"/>
      <c r="D3303" s="183"/>
      <c r="E3303" s="183"/>
      <c r="F3303" s="183"/>
      <c r="G3303" s="183"/>
    </row>
    <row r="3304" spans="1:7" ht="21">
      <c r="A3304" s="179" t="s">
        <v>944</v>
      </c>
      <c r="B3304" s="232" t="s">
        <v>945</v>
      </c>
      <c r="C3304" s="180" t="s">
        <v>46</v>
      </c>
      <c r="D3304" s="180" t="s">
        <v>23</v>
      </c>
      <c r="E3304" s="181">
        <v>8</v>
      </c>
      <c r="F3304" s="181">
        <f t="shared" ref="F3304:G3304" si="216">SUMPRODUCT($E3305:$E3316,F3305:F3316)</f>
        <v>6.322012</v>
      </c>
      <c r="G3304" s="181">
        <f t="shared" si="216"/>
        <v>4.1971630040000001</v>
      </c>
    </row>
    <row r="3305" spans="1:7">
      <c r="A3305" s="177">
        <v>2696</v>
      </c>
      <c r="B3305" s="233" t="s">
        <v>154</v>
      </c>
      <c r="C3305" s="176" t="s">
        <v>124</v>
      </c>
      <c r="D3305" s="176" t="s">
        <v>134</v>
      </c>
      <c r="E3305" s="177">
        <v>0.15524194999999999</v>
      </c>
      <c r="F3305" s="107">
        <f>IF(C3305="MAT.",VLOOKUP(A3305,INSUMOS_AUX!A:F,6,0),0)</f>
        <v>0</v>
      </c>
      <c r="G3305" s="106">
        <f>IF(C3305="M.O.",VLOOKUP(A3305,INSUMOS_AUX!A:F,6,0),0)</f>
        <v>22.48</v>
      </c>
    </row>
    <row r="3306" spans="1:7">
      <c r="A3306" s="177">
        <v>3146</v>
      </c>
      <c r="B3306" s="233" t="s">
        <v>1475</v>
      </c>
      <c r="C3306" s="176" t="s">
        <v>123</v>
      </c>
      <c r="D3306" s="176" t="s">
        <v>23</v>
      </c>
      <c r="E3306" s="177">
        <v>2.1000000000000001E-2</v>
      </c>
      <c r="F3306" s="107">
        <f>IF(C3306="MAT.",VLOOKUP(A3306,INSUMOS_AUX!A:F,6,0),0)</f>
        <v>3.76</v>
      </c>
      <c r="G3306" s="106">
        <f>IF(C3306="M.O.",VLOOKUP(A3306,INSUMOS_AUX!A:F,6,0),0)</f>
        <v>0</v>
      </c>
    </row>
    <row r="3307" spans="1:7" ht="21">
      <c r="A3307" s="177">
        <v>37370</v>
      </c>
      <c r="B3307" s="233" t="s">
        <v>494</v>
      </c>
      <c r="C3307" s="176" t="s">
        <v>123</v>
      </c>
      <c r="D3307" s="176" t="s">
        <v>134</v>
      </c>
      <c r="E3307" s="177">
        <v>0.2006</v>
      </c>
      <c r="F3307" s="107">
        <f>IF(C3307="MAT.",VLOOKUP(A3307,INSUMOS_AUX!A:F,6,0),0)</f>
        <v>3.32</v>
      </c>
      <c r="G3307" s="106">
        <f>IF(C3307="M.O.",VLOOKUP(A3307,INSUMOS_AUX!A:F,6,0),0)</f>
        <v>0</v>
      </c>
    </row>
    <row r="3308" spans="1:7" ht="21">
      <c r="A3308" s="177">
        <v>37371</v>
      </c>
      <c r="B3308" s="233" t="s">
        <v>495</v>
      </c>
      <c r="C3308" s="176" t="s">
        <v>123</v>
      </c>
      <c r="D3308" s="176" t="s">
        <v>134</v>
      </c>
      <c r="E3308" s="177">
        <v>0.2006</v>
      </c>
      <c r="F3308" s="107">
        <f>IF(C3308="MAT.",VLOOKUP(A3308,INSUMOS_AUX!A:F,6,0),0)</f>
        <v>0.59</v>
      </c>
      <c r="G3308" s="106">
        <f>IF(C3308="M.O.",VLOOKUP(A3308,INSUMOS_AUX!A:F,6,0),0)</f>
        <v>0</v>
      </c>
    </row>
    <row r="3309" spans="1:7" ht="21">
      <c r="A3309" s="177">
        <v>37372</v>
      </c>
      <c r="B3309" s="233" t="s">
        <v>496</v>
      </c>
      <c r="C3309" s="176" t="s">
        <v>123</v>
      </c>
      <c r="D3309" s="176" t="s">
        <v>134</v>
      </c>
      <c r="E3309" s="177">
        <v>0.2006</v>
      </c>
      <c r="F3309" s="107">
        <f>IF(C3309="MAT.",VLOOKUP(A3309,INSUMOS_AUX!A:F,6,0),0)</f>
        <v>1.43</v>
      </c>
      <c r="G3309" s="106">
        <f>IF(C3309="M.O.",VLOOKUP(A3309,INSUMOS_AUX!A:F,6,0),0)</f>
        <v>0</v>
      </c>
    </row>
    <row r="3310" spans="1:7" ht="21">
      <c r="A3310" s="177">
        <v>37373</v>
      </c>
      <c r="B3310" s="233" t="s">
        <v>497</v>
      </c>
      <c r="C3310" s="176" t="s">
        <v>123</v>
      </c>
      <c r="D3310" s="176" t="s">
        <v>134</v>
      </c>
      <c r="E3310" s="177">
        <v>0.2006</v>
      </c>
      <c r="F3310" s="107">
        <f>IF(C3310="MAT.",VLOOKUP(A3310,INSUMOS_AUX!A:F,6,0),0)</f>
        <v>0.08</v>
      </c>
      <c r="G3310" s="106">
        <f>IF(C3310="M.O.",VLOOKUP(A3310,INSUMOS_AUX!A:F,6,0),0)</f>
        <v>0</v>
      </c>
    </row>
    <row r="3311" spans="1:7" ht="21">
      <c r="A3311" s="177">
        <v>43461</v>
      </c>
      <c r="B3311" s="233" t="s">
        <v>155</v>
      </c>
      <c r="C3311" s="176" t="s">
        <v>123</v>
      </c>
      <c r="D3311" s="176" t="s">
        <v>134</v>
      </c>
      <c r="E3311" s="177">
        <v>0.1525</v>
      </c>
      <c r="F3311" s="107">
        <f>IF(C3311="MAT.",VLOOKUP(A3311,INSUMOS_AUX!A:F,6,0),0)</f>
        <v>0.31</v>
      </c>
      <c r="G3311" s="106">
        <f>IF(C3311="M.O.",VLOOKUP(A3311,INSUMOS_AUX!A:F,6,0),0)</f>
        <v>0</v>
      </c>
    </row>
    <row r="3312" spans="1:7" ht="21">
      <c r="A3312" s="177">
        <v>43467</v>
      </c>
      <c r="B3312" s="233" t="s">
        <v>142</v>
      </c>
      <c r="C3312" s="176" t="s">
        <v>123</v>
      </c>
      <c r="D3312" s="176" t="s">
        <v>134</v>
      </c>
      <c r="E3312" s="177">
        <v>4.8099999999999997E-2</v>
      </c>
      <c r="F3312" s="107">
        <f>IF(C3312="MAT.",VLOOKUP(A3312,INSUMOS_AUX!A:F,6,0),0)</f>
        <v>0.61</v>
      </c>
      <c r="G3312" s="106">
        <f>IF(C3312="M.O.",VLOOKUP(A3312,INSUMOS_AUX!A:F,6,0),0)</f>
        <v>0</v>
      </c>
    </row>
    <row r="3313" spans="1:7" ht="21">
      <c r="A3313" s="177">
        <v>43485</v>
      </c>
      <c r="B3313" s="233" t="s">
        <v>156</v>
      </c>
      <c r="C3313" s="176" t="s">
        <v>123</v>
      </c>
      <c r="D3313" s="176" t="s">
        <v>134</v>
      </c>
      <c r="E3313" s="177">
        <v>0.1525</v>
      </c>
      <c r="F3313" s="107">
        <f>IF(C3313="MAT.",VLOOKUP(A3313,INSUMOS_AUX!A:F,6,0),0)</f>
        <v>1.1299999999999999</v>
      </c>
      <c r="G3313" s="106">
        <f>IF(C3313="M.O.",VLOOKUP(A3313,INSUMOS_AUX!A:F,6,0),0)</f>
        <v>0</v>
      </c>
    </row>
    <row r="3314" spans="1:7" ht="21">
      <c r="A3314" s="177">
        <v>43491</v>
      </c>
      <c r="B3314" s="233" t="s">
        <v>145</v>
      </c>
      <c r="C3314" s="176" t="s">
        <v>123</v>
      </c>
      <c r="D3314" s="176" t="s">
        <v>134</v>
      </c>
      <c r="E3314" s="177">
        <v>4.8099999999999997E-2</v>
      </c>
      <c r="F3314" s="107">
        <f>IF(C3314="MAT.",VLOOKUP(A3314,INSUMOS_AUX!A:F,6,0),0)</f>
        <v>1.39</v>
      </c>
      <c r="G3314" s="106">
        <f>IF(C3314="M.O.",VLOOKUP(A3314,INSUMOS_AUX!A:F,6,0),0)</f>
        <v>0</v>
      </c>
    </row>
    <row r="3315" spans="1:7">
      <c r="A3315" s="177">
        <v>6111</v>
      </c>
      <c r="B3315" s="233" t="s">
        <v>498</v>
      </c>
      <c r="C3315" s="176" t="s">
        <v>124</v>
      </c>
      <c r="D3315" s="176" t="s">
        <v>134</v>
      </c>
      <c r="E3315" s="177">
        <v>4.9119719999999999E-2</v>
      </c>
      <c r="F3315" s="107">
        <f>IF(C3315="MAT.",VLOOKUP(A3315,INSUMOS_AUX!A:F,6,0),0)</f>
        <v>0</v>
      </c>
      <c r="G3315" s="106">
        <f>IF(C3315="M.O.",VLOOKUP(A3315,INSUMOS_AUX!A:F,6,0),0)</f>
        <v>14.4</v>
      </c>
    </row>
    <row r="3316" spans="1:7" ht="21">
      <c r="A3316" s="177">
        <v>6141</v>
      </c>
      <c r="B3316" s="233" t="s">
        <v>1476</v>
      </c>
      <c r="C3316" s="176" t="s">
        <v>123</v>
      </c>
      <c r="D3316" s="176" t="s">
        <v>23</v>
      </c>
      <c r="E3316" s="177">
        <v>1</v>
      </c>
      <c r="F3316" s="107">
        <f>IF(C3316="MAT.",VLOOKUP(A3316,INSUMOS_AUX!A:F,6,0),0)</f>
        <v>4.84</v>
      </c>
      <c r="G3316" s="106">
        <f>IF(C3316="M.O.",VLOOKUP(A3316,INSUMOS_AUX!A:F,6,0),0)</f>
        <v>0</v>
      </c>
    </row>
    <row r="3317" spans="1:7">
      <c r="A3317" s="182"/>
      <c r="B3317" s="230"/>
      <c r="C3317" s="183"/>
      <c r="D3317" s="183"/>
      <c r="E3317" s="183"/>
      <c r="F3317" s="183"/>
      <c r="G3317" s="183"/>
    </row>
    <row r="3318" spans="1:7" ht="31.5">
      <c r="A3318" s="179" t="s">
        <v>946</v>
      </c>
      <c r="B3318" s="232" t="s">
        <v>947</v>
      </c>
      <c r="C3318" s="180" t="s">
        <v>46</v>
      </c>
      <c r="D3318" s="180" t="s">
        <v>23</v>
      </c>
      <c r="E3318" s="181">
        <v>1</v>
      </c>
      <c r="F3318" s="181">
        <f t="shared" ref="F3318:G3318" si="217">SUMPRODUCT($E3319:$E3330,F3319:F3330)</f>
        <v>135.97207200000003</v>
      </c>
      <c r="G3318" s="181">
        <f t="shared" si="217"/>
        <v>4.5868217396800004</v>
      </c>
    </row>
    <row r="3319" spans="1:7" ht="31.5">
      <c r="A3319" s="177">
        <v>11772</v>
      </c>
      <c r="B3319" s="233" t="s">
        <v>1477</v>
      </c>
      <c r="C3319" s="176" t="s">
        <v>123</v>
      </c>
      <c r="D3319" s="176" t="s">
        <v>23</v>
      </c>
      <c r="E3319" s="177">
        <v>1</v>
      </c>
      <c r="F3319" s="107">
        <f>IF(C3319="MAT.",VLOOKUP(A3319,INSUMOS_AUX!A:F,6,0),0)</f>
        <v>134.36000000000001</v>
      </c>
      <c r="G3319" s="106">
        <f>IF(C3319="M.O.",VLOOKUP(A3319,INSUMOS_AUX!A:F,6,0),0)</f>
        <v>0</v>
      </c>
    </row>
    <row r="3320" spans="1:7">
      <c r="A3320" s="177">
        <v>2696</v>
      </c>
      <c r="B3320" s="233" t="s">
        <v>154</v>
      </c>
      <c r="C3320" s="176" t="s">
        <v>124</v>
      </c>
      <c r="D3320" s="176" t="s">
        <v>134</v>
      </c>
      <c r="E3320" s="177">
        <v>0.16969726600000001</v>
      </c>
      <c r="F3320" s="107">
        <f>IF(C3320="MAT.",VLOOKUP(A3320,INSUMOS_AUX!A:F,6,0),0)</f>
        <v>0</v>
      </c>
      <c r="G3320" s="106">
        <f>IF(C3320="M.O.",VLOOKUP(A3320,INSUMOS_AUX!A:F,6,0),0)</f>
        <v>22.48</v>
      </c>
    </row>
    <row r="3321" spans="1:7">
      <c r="A3321" s="177">
        <v>3146</v>
      </c>
      <c r="B3321" s="233" t="s">
        <v>1475</v>
      </c>
      <c r="C3321" s="176" t="s">
        <v>123</v>
      </c>
      <c r="D3321" s="176" t="s">
        <v>23</v>
      </c>
      <c r="E3321" s="177">
        <v>2.1000000000000001E-2</v>
      </c>
      <c r="F3321" s="107">
        <f>IF(C3321="MAT.",VLOOKUP(A3321,INSUMOS_AUX!A:F,6,0),0)</f>
        <v>3.76</v>
      </c>
      <c r="G3321" s="106">
        <f>IF(C3321="M.O.",VLOOKUP(A3321,INSUMOS_AUX!A:F,6,0),0)</f>
        <v>0</v>
      </c>
    </row>
    <row r="3322" spans="1:7" ht="21">
      <c r="A3322" s="177">
        <v>37370</v>
      </c>
      <c r="B3322" s="233" t="s">
        <v>494</v>
      </c>
      <c r="C3322" s="176" t="s">
        <v>123</v>
      </c>
      <c r="D3322" s="176" t="s">
        <v>134</v>
      </c>
      <c r="E3322" s="177">
        <v>0.21920000000000001</v>
      </c>
      <c r="F3322" s="107">
        <f>IF(C3322="MAT.",VLOOKUP(A3322,INSUMOS_AUX!A:F,6,0),0)</f>
        <v>3.32</v>
      </c>
      <c r="G3322" s="106">
        <f>IF(C3322="M.O.",VLOOKUP(A3322,INSUMOS_AUX!A:F,6,0),0)</f>
        <v>0</v>
      </c>
    </row>
    <row r="3323" spans="1:7" ht="21">
      <c r="A3323" s="177">
        <v>37371</v>
      </c>
      <c r="B3323" s="233" t="s">
        <v>495</v>
      </c>
      <c r="C3323" s="176" t="s">
        <v>123</v>
      </c>
      <c r="D3323" s="176" t="s">
        <v>134</v>
      </c>
      <c r="E3323" s="177">
        <v>0.21920000000000001</v>
      </c>
      <c r="F3323" s="107">
        <f>IF(C3323="MAT.",VLOOKUP(A3323,INSUMOS_AUX!A:F,6,0),0)</f>
        <v>0.59</v>
      </c>
      <c r="G3323" s="106">
        <f>IF(C3323="M.O.",VLOOKUP(A3323,INSUMOS_AUX!A:F,6,0),0)</f>
        <v>0</v>
      </c>
    </row>
    <row r="3324" spans="1:7" ht="21">
      <c r="A3324" s="177">
        <v>37372</v>
      </c>
      <c r="B3324" s="233" t="s">
        <v>496</v>
      </c>
      <c r="C3324" s="176" t="s">
        <v>123</v>
      </c>
      <c r="D3324" s="176" t="s">
        <v>134</v>
      </c>
      <c r="E3324" s="177">
        <v>0.21920000000000001</v>
      </c>
      <c r="F3324" s="107">
        <f>IF(C3324="MAT.",VLOOKUP(A3324,INSUMOS_AUX!A:F,6,0),0)</f>
        <v>1.43</v>
      </c>
      <c r="G3324" s="106">
        <f>IF(C3324="M.O.",VLOOKUP(A3324,INSUMOS_AUX!A:F,6,0),0)</f>
        <v>0</v>
      </c>
    </row>
    <row r="3325" spans="1:7" ht="21">
      <c r="A3325" s="177">
        <v>37373</v>
      </c>
      <c r="B3325" s="233" t="s">
        <v>497</v>
      </c>
      <c r="C3325" s="176" t="s">
        <v>123</v>
      </c>
      <c r="D3325" s="176" t="s">
        <v>134</v>
      </c>
      <c r="E3325" s="177">
        <v>0.21920000000000001</v>
      </c>
      <c r="F3325" s="107">
        <f>IF(C3325="MAT.",VLOOKUP(A3325,INSUMOS_AUX!A:F,6,0),0)</f>
        <v>0.08</v>
      </c>
      <c r="G3325" s="106">
        <f>IF(C3325="M.O.",VLOOKUP(A3325,INSUMOS_AUX!A:F,6,0),0)</f>
        <v>0</v>
      </c>
    </row>
    <row r="3326" spans="1:7" ht="21">
      <c r="A3326" s="177">
        <v>43461</v>
      </c>
      <c r="B3326" s="233" t="s">
        <v>155</v>
      </c>
      <c r="C3326" s="176" t="s">
        <v>123</v>
      </c>
      <c r="D3326" s="176" t="s">
        <v>134</v>
      </c>
      <c r="E3326" s="177">
        <v>0.16669999999999999</v>
      </c>
      <c r="F3326" s="107">
        <f>IF(C3326="MAT.",VLOOKUP(A3326,INSUMOS_AUX!A:F,6,0),0)</f>
        <v>0.31</v>
      </c>
      <c r="G3326" s="106">
        <f>IF(C3326="M.O.",VLOOKUP(A3326,INSUMOS_AUX!A:F,6,0),0)</f>
        <v>0</v>
      </c>
    </row>
    <row r="3327" spans="1:7" ht="21">
      <c r="A3327" s="177">
        <v>43467</v>
      </c>
      <c r="B3327" s="233" t="s">
        <v>142</v>
      </c>
      <c r="C3327" s="176" t="s">
        <v>123</v>
      </c>
      <c r="D3327" s="176" t="s">
        <v>134</v>
      </c>
      <c r="E3327" s="177">
        <v>5.2499999999999998E-2</v>
      </c>
      <c r="F3327" s="107">
        <f>IF(C3327="MAT.",VLOOKUP(A3327,INSUMOS_AUX!A:F,6,0),0)</f>
        <v>0.61</v>
      </c>
      <c r="G3327" s="106">
        <f>IF(C3327="M.O.",VLOOKUP(A3327,INSUMOS_AUX!A:F,6,0),0)</f>
        <v>0</v>
      </c>
    </row>
    <row r="3328" spans="1:7" ht="21">
      <c r="A3328" s="177">
        <v>43485</v>
      </c>
      <c r="B3328" s="233" t="s">
        <v>156</v>
      </c>
      <c r="C3328" s="176" t="s">
        <v>123</v>
      </c>
      <c r="D3328" s="176" t="s">
        <v>134</v>
      </c>
      <c r="E3328" s="177">
        <v>0.16669999999999999</v>
      </c>
      <c r="F3328" s="107">
        <f>IF(C3328="MAT.",VLOOKUP(A3328,INSUMOS_AUX!A:F,6,0),0)</f>
        <v>1.1299999999999999</v>
      </c>
      <c r="G3328" s="106">
        <f>IF(C3328="M.O.",VLOOKUP(A3328,INSUMOS_AUX!A:F,6,0),0)</f>
        <v>0</v>
      </c>
    </row>
    <row r="3329" spans="1:7" ht="21">
      <c r="A3329" s="177">
        <v>43491</v>
      </c>
      <c r="B3329" s="233" t="s">
        <v>145</v>
      </c>
      <c r="C3329" s="176" t="s">
        <v>123</v>
      </c>
      <c r="D3329" s="176" t="s">
        <v>134</v>
      </c>
      <c r="E3329" s="177">
        <v>5.2499999999999998E-2</v>
      </c>
      <c r="F3329" s="107">
        <f>IF(C3329="MAT.",VLOOKUP(A3329,INSUMOS_AUX!A:F,6,0),0)</f>
        <v>1.39</v>
      </c>
      <c r="G3329" s="106">
        <f>IF(C3329="M.O.",VLOOKUP(A3329,INSUMOS_AUX!A:F,6,0),0)</f>
        <v>0</v>
      </c>
    </row>
    <row r="3330" spans="1:7">
      <c r="A3330" s="177">
        <v>6111</v>
      </c>
      <c r="B3330" s="233" t="s">
        <v>498</v>
      </c>
      <c r="C3330" s="176" t="s">
        <v>124</v>
      </c>
      <c r="D3330" s="176" t="s">
        <v>134</v>
      </c>
      <c r="E3330" s="177">
        <v>5.3613000000000001E-2</v>
      </c>
      <c r="F3330" s="107">
        <f>IF(C3330="MAT.",VLOOKUP(A3330,INSUMOS_AUX!A:F,6,0),0)</f>
        <v>0</v>
      </c>
      <c r="G3330" s="106">
        <f>IF(C3330="M.O.",VLOOKUP(A3330,INSUMOS_AUX!A:F,6,0),0)</f>
        <v>14.4</v>
      </c>
    </row>
    <row r="3331" spans="1:7">
      <c r="A3331" s="182"/>
      <c r="B3331" s="230"/>
      <c r="C3331" s="183"/>
      <c r="D3331" s="183"/>
      <c r="E3331" s="183"/>
      <c r="F3331" s="183"/>
      <c r="G3331" s="183"/>
    </row>
    <row r="3332" spans="1:7" ht="42">
      <c r="A3332" s="179" t="s">
        <v>948</v>
      </c>
      <c r="B3332" s="232" t="s">
        <v>399</v>
      </c>
      <c r="C3332" s="180" t="s">
        <v>46</v>
      </c>
      <c r="D3332" s="180" t="s">
        <v>23</v>
      </c>
      <c r="E3332" s="181">
        <v>1</v>
      </c>
      <c r="F3332" s="181">
        <f t="shared" ref="F3332:G3332" si="218">SUMPRODUCT($E3333:$E3349,F3333:F3349)</f>
        <v>553.44891300000006</v>
      </c>
      <c r="G3332" s="181">
        <f t="shared" si="218"/>
        <v>38.758310303519998</v>
      </c>
    </row>
    <row r="3333" spans="1:7">
      <c r="A3333" s="177">
        <v>2696</v>
      </c>
      <c r="B3333" s="233" t="s">
        <v>154</v>
      </c>
      <c r="C3333" s="176" t="s">
        <v>124</v>
      </c>
      <c r="D3333" s="176" t="s">
        <v>134</v>
      </c>
      <c r="E3333" s="177">
        <v>1.350146874</v>
      </c>
      <c r="F3333" s="107">
        <f>IF(C3333="MAT.",VLOOKUP(A3333,INSUMOS_AUX!A:F,6,0),0)</f>
        <v>0</v>
      </c>
      <c r="G3333" s="106">
        <f>IF(C3333="M.O.",VLOOKUP(A3333,INSUMOS_AUX!A:F,6,0),0)</f>
        <v>22.48</v>
      </c>
    </row>
    <row r="3334" spans="1:7">
      <c r="A3334" s="177">
        <v>3146</v>
      </c>
      <c r="B3334" s="233" t="s">
        <v>1475</v>
      </c>
      <c r="C3334" s="176" t="s">
        <v>123</v>
      </c>
      <c r="D3334" s="176" t="s">
        <v>23</v>
      </c>
      <c r="E3334" s="177">
        <v>8.7400000000000005E-2</v>
      </c>
      <c r="F3334" s="107">
        <f>IF(C3334="MAT.",VLOOKUP(A3334,INSUMOS_AUX!A:F,6,0),0)</f>
        <v>3.76</v>
      </c>
      <c r="G3334" s="106">
        <f>IF(C3334="M.O.",VLOOKUP(A3334,INSUMOS_AUX!A:F,6,0),0)</f>
        <v>0</v>
      </c>
    </row>
    <row r="3335" spans="1:7">
      <c r="A3335" s="177">
        <v>37329</v>
      </c>
      <c r="B3335" s="233" t="s">
        <v>1478</v>
      </c>
      <c r="C3335" s="176" t="s">
        <v>123</v>
      </c>
      <c r="D3335" s="176" t="s">
        <v>63</v>
      </c>
      <c r="E3335" s="177">
        <v>7.4899999999999994E-2</v>
      </c>
      <c r="F3335" s="107">
        <f>IF(C3335="MAT.",VLOOKUP(A3335,INSUMOS_AUX!A:F,6,0),0)</f>
        <v>98.93</v>
      </c>
      <c r="G3335" s="106">
        <f>IF(C3335="M.O.",VLOOKUP(A3335,INSUMOS_AUX!A:F,6,0),0)</f>
        <v>0</v>
      </c>
    </row>
    <row r="3336" spans="1:7" ht="21">
      <c r="A3336" s="177">
        <v>37370</v>
      </c>
      <c r="B3336" s="233" t="s">
        <v>494</v>
      </c>
      <c r="C3336" s="176" t="s">
        <v>123</v>
      </c>
      <c r="D3336" s="176" t="s">
        <v>134</v>
      </c>
      <c r="E3336" s="177">
        <v>1.8979999999999999</v>
      </c>
      <c r="F3336" s="107">
        <f>IF(C3336="MAT.",VLOOKUP(A3336,INSUMOS_AUX!A:F,6,0),0)</f>
        <v>3.32</v>
      </c>
      <c r="G3336" s="106">
        <f>IF(C3336="M.O.",VLOOKUP(A3336,INSUMOS_AUX!A:F,6,0),0)</f>
        <v>0</v>
      </c>
    </row>
    <row r="3337" spans="1:7" ht="21">
      <c r="A3337" s="177">
        <v>37371</v>
      </c>
      <c r="B3337" s="233" t="s">
        <v>495</v>
      </c>
      <c r="C3337" s="176" t="s">
        <v>123</v>
      </c>
      <c r="D3337" s="176" t="s">
        <v>134</v>
      </c>
      <c r="E3337" s="177">
        <v>1.8979999999999999</v>
      </c>
      <c r="F3337" s="107">
        <f>IF(C3337="MAT.",VLOOKUP(A3337,INSUMOS_AUX!A:F,6,0),0)</f>
        <v>0.59</v>
      </c>
      <c r="G3337" s="106">
        <f>IF(C3337="M.O.",VLOOKUP(A3337,INSUMOS_AUX!A:F,6,0),0)</f>
        <v>0</v>
      </c>
    </row>
    <row r="3338" spans="1:7" ht="21">
      <c r="A3338" s="177">
        <v>37372</v>
      </c>
      <c r="B3338" s="233" t="s">
        <v>496</v>
      </c>
      <c r="C3338" s="176" t="s">
        <v>123</v>
      </c>
      <c r="D3338" s="176" t="s">
        <v>134</v>
      </c>
      <c r="E3338" s="177">
        <v>1.8979999999999999</v>
      </c>
      <c r="F3338" s="107">
        <f>IF(C3338="MAT.",VLOOKUP(A3338,INSUMOS_AUX!A:F,6,0),0)</f>
        <v>1.43</v>
      </c>
      <c r="G3338" s="106">
        <f>IF(C3338="M.O.",VLOOKUP(A3338,INSUMOS_AUX!A:F,6,0),0)</f>
        <v>0</v>
      </c>
    </row>
    <row r="3339" spans="1:7" ht="21">
      <c r="A3339" s="177">
        <v>37373</v>
      </c>
      <c r="B3339" s="233" t="s">
        <v>497</v>
      </c>
      <c r="C3339" s="176" t="s">
        <v>123</v>
      </c>
      <c r="D3339" s="176" t="s">
        <v>134</v>
      </c>
      <c r="E3339" s="177">
        <v>1.8979999999999999</v>
      </c>
      <c r="F3339" s="107">
        <f>IF(C3339="MAT.",VLOOKUP(A3339,INSUMOS_AUX!A:F,6,0),0)</f>
        <v>0.08</v>
      </c>
      <c r="G3339" s="106">
        <f>IF(C3339="M.O.",VLOOKUP(A3339,INSUMOS_AUX!A:F,6,0),0)</f>
        <v>0</v>
      </c>
    </row>
    <row r="3340" spans="1:7" ht="21">
      <c r="A3340" s="177">
        <v>37589</v>
      </c>
      <c r="B3340" s="233" t="s">
        <v>1479</v>
      </c>
      <c r="C3340" s="176" t="s">
        <v>123</v>
      </c>
      <c r="D3340" s="176" t="s">
        <v>23</v>
      </c>
      <c r="E3340" s="177">
        <v>1</v>
      </c>
      <c r="F3340" s="107">
        <f>IF(C3340="MAT.",VLOOKUP(A3340,INSUMOS_AUX!A:F,6,0),0)</f>
        <v>350.32</v>
      </c>
      <c r="G3340" s="106">
        <f>IF(C3340="M.O.",VLOOKUP(A3340,INSUMOS_AUX!A:F,6,0),0)</f>
        <v>0</v>
      </c>
    </row>
    <row r="3341" spans="1:7" ht="21">
      <c r="A3341" s="177">
        <v>43461</v>
      </c>
      <c r="B3341" s="233" t="s">
        <v>155</v>
      </c>
      <c r="C3341" s="176" t="s">
        <v>123</v>
      </c>
      <c r="D3341" s="176" t="s">
        <v>134</v>
      </c>
      <c r="E3341" s="177">
        <v>1.3263</v>
      </c>
      <c r="F3341" s="107">
        <f>IF(C3341="MAT.",VLOOKUP(A3341,INSUMOS_AUX!A:F,6,0),0)</f>
        <v>0.31</v>
      </c>
      <c r="G3341" s="106">
        <f>IF(C3341="M.O.",VLOOKUP(A3341,INSUMOS_AUX!A:F,6,0),0)</f>
        <v>0</v>
      </c>
    </row>
    <row r="3342" spans="1:7" ht="21">
      <c r="A3342" s="177">
        <v>43467</v>
      </c>
      <c r="B3342" s="233" t="s">
        <v>142</v>
      </c>
      <c r="C3342" s="176" t="s">
        <v>123</v>
      </c>
      <c r="D3342" s="176" t="s">
        <v>134</v>
      </c>
      <c r="E3342" s="177">
        <v>0.57169999999999999</v>
      </c>
      <c r="F3342" s="107">
        <f>IF(C3342="MAT.",VLOOKUP(A3342,INSUMOS_AUX!A:F,6,0),0)</f>
        <v>0.61</v>
      </c>
      <c r="G3342" s="106">
        <f>IF(C3342="M.O.",VLOOKUP(A3342,INSUMOS_AUX!A:F,6,0),0)</f>
        <v>0</v>
      </c>
    </row>
    <row r="3343" spans="1:7" ht="21">
      <c r="A3343" s="177">
        <v>43485</v>
      </c>
      <c r="B3343" s="233" t="s">
        <v>156</v>
      </c>
      <c r="C3343" s="176" t="s">
        <v>123</v>
      </c>
      <c r="D3343" s="176" t="s">
        <v>134</v>
      </c>
      <c r="E3343" s="177">
        <v>1.3263</v>
      </c>
      <c r="F3343" s="107">
        <f>IF(C3343="MAT.",VLOOKUP(A3343,INSUMOS_AUX!A:F,6,0),0)</f>
        <v>1.1299999999999999</v>
      </c>
      <c r="G3343" s="106">
        <f>IF(C3343="M.O.",VLOOKUP(A3343,INSUMOS_AUX!A:F,6,0),0)</f>
        <v>0</v>
      </c>
    </row>
    <row r="3344" spans="1:7" ht="21">
      <c r="A3344" s="177">
        <v>43491</v>
      </c>
      <c r="B3344" s="233" t="s">
        <v>145</v>
      </c>
      <c r="C3344" s="176" t="s">
        <v>123</v>
      </c>
      <c r="D3344" s="176" t="s">
        <v>134</v>
      </c>
      <c r="E3344" s="177">
        <v>0.57169999999999999</v>
      </c>
      <c r="F3344" s="107">
        <f>IF(C3344="MAT.",VLOOKUP(A3344,INSUMOS_AUX!A:F,6,0),0)</f>
        <v>1.39</v>
      </c>
      <c r="G3344" s="106">
        <f>IF(C3344="M.O.",VLOOKUP(A3344,INSUMOS_AUX!A:F,6,0),0)</f>
        <v>0</v>
      </c>
    </row>
    <row r="3345" spans="1:7" ht="31.5">
      <c r="A3345" s="177">
        <v>4351</v>
      </c>
      <c r="B3345" s="233" t="s">
        <v>1320</v>
      </c>
      <c r="C3345" s="176" t="s">
        <v>123</v>
      </c>
      <c r="D3345" s="176" t="s">
        <v>23</v>
      </c>
      <c r="E3345" s="177">
        <v>6</v>
      </c>
      <c r="F3345" s="107">
        <f>IF(C3345="MAT.",VLOOKUP(A3345,INSUMOS_AUX!A:F,6,0),0)</f>
        <v>19.260000000000002</v>
      </c>
      <c r="G3345" s="106">
        <f>IF(C3345="M.O.",VLOOKUP(A3345,INSUMOS_AUX!A:F,6,0),0)</f>
        <v>0</v>
      </c>
    </row>
    <row r="3346" spans="1:7" ht="21">
      <c r="A3346" s="177">
        <v>44945</v>
      </c>
      <c r="B3346" s="233" t="s">
        <v>1480</v>
      </c>
      <c r="C3346" s="176" t="s">
        <v>123</v>
      </c>
      <c r="D3346" s="176" t="s">
        <v>23</v>
      </c>
      <c r="E3346" s="177">
        <v>1</v>
      </c>
      <c r="F3346" s="107">
        <f>IF(C3346="MAT.",VLOOKUP(A3346,INSUMOS_AUX!A:F,6,0),0)</f>
        <v>8</v>
      </c>
      <c r="G3346" s="106">
        <f>IF(C3346="M.O.",VLOOKUP(A3346,INSUMOS_AUX!A:F,6,0),0)</f>
        <v>0</v>
      </c>
    </row>
    <row r="3347" spans="1:7">
      <c r="A3347" s="177">
        <v>6111</v>
      </c>
      <c r="B3347" s="233" t="s">
        <v>498</v>
      </c>
      <c r="C3347" s="176" t="s">
        <v>124</v>
      </c>
      <c r="D3347" s="176" t="s">
        <v>134</v>
      </c>
      <c r="E3347" s="177">
        <v>0.58382003999999998</v>
      </c>
      <c r="F3347" s="107">
        <f>IF(C3347="MAT.",VLOOKUP(A3347,INSUMOS_AUX!A:F,6,0),0)</f>
        <v>0</v>
      </c>
      <c r="G3347" s="106">
        <f>IF(C3347="M.O.",VLOOKUP(A3347,INSUMOS_AUX!A:F,6,0),0)</f>
        <v>14.4</v>
      </c>
    </row>
    <row r="3348" spans="1:7" ht="21">
      <c r="A3348" s="177">
        <v>6153</v>
      </c>
      <c r="B3348" s="233" t="s">
        <v>1481</v>
      </c>
      <c r="C3348" s="176" t="s">
        <v>123</v>
      </c>
      <c r="D3348" s="176" t="s">
        <v>23</v>
      </c>
      <c r="E3348" s="177">
        <v>1</v>
      </c>
      <c r="F3348" s="107">
        <f>IF(C3348="MAT.",VLOOKUP(A3348,INSUMOS_AUX!A:F,6,0),0)</f>
        <v>4.7</v>
      </c>
      <c r="G3348" s="106">
        <f>IF(C3348="M.O.",VLOOKUP(A3348,INSUMOS_AUX!A:F,6,0),0)</f>
        <v>0</v>
      </c>
    </row>
    <row r="3349" spans="1:7" ht="31.5">
      <c r="A3349" s="177">
        <v>7604</v>
      </c>
      <c r="B3349" s="233" t="s">
        <v>1482</v>
      </c>
      <c r="C3349" s="176" t="s">
        <v>123</v>
      </c>
      <c r="D3349" s="176" t="s">
        <v>23</v>
      </c>
      <c r="E3349" s="177">
        <v>1</v>
      </c>
      <c r="F3349" s="107">
        <f>IF(C3349="MAT.",VLOOKUP(A3349,INSUMOS_AUX!A:F,6,0),0)</f>
        <v>53.79</v>
      </c>
      <c r="G3349" s="106">
        <f>IF(C3349="M.O.",VLOOKUP(A3349,INSUMOS_AUX!A:F,6,0),0)</f>
        <v>0</v>
      </c>
    </row>
    <row r="3350" spans="1:7">
      <c r="A3350" s="182"/>
      <c r="B3350" s="230"/>
      <c r="C3350" s="183"/>
      <c r="D3350" s="183"/>
      <c r="E3350" s="183"/>
      <c r="F3350" s="183"/>
      <c r="G3350" s="183"/>
    </row>
    <row r="3351" spans="1:7" ht="42">
      <c r="A3351" s="179" t="s">
        <v>949</v>
      </c>
      <c r="B3351" s="232" t="s">
        <v>950</v>
      </c>
      <c r="C3351" s="180" t="s">
        <v>46</v>
      </c>
      <c r="D3351" s="180" t="s">
        <v>23</v>
      </c>
      <c r="E3351" s="181">
        <v>4</v>
      </c>
      <c r="F3351" s="181">
        <f t="shared" ref="F3351:G3351" si="219">SUMPRODUCT($E3352:$E3367,F3352:F3367)</f>
        <v>481.97529900000001</v>
      </c>
      <c r="G3351" s="181">
        <f t="shared" si="219"/>
        <v>28.47303049664</v>
      </c>
    </row>
    <row r="3352" spans="1:7" ht="21">
      <c r="A3352" s="177">
        <v>10422</v>
      </c>
      <c r="B3352" s="233" t="s">
        <v>1483</v>
      </c>
      <c r="C3352" s="176" t="s">
        <v>123</v>
      </c>
      <c r="D3352" s="176" t="s">
        <v>23</v>
      </c>
      <c r="E3352" s="177">
        <v>1</v>
      </c>
      <c r="F3352" s="107">
        <f>IF(C3352="MAT.",VLOOKUP(A3352,INSUMOS_AUX!A:F,6,0),0)</f>
        <v>348.23</v>
      </c>
      <c r="G3352" s="106">
        <f>IF(C3352="M.O.",VLOOKUP(A3352,INSUMOS_AUX!A:F,6,0),0)</f>
        <v>0</v>
      </c>
    </row>
    <row r="3353" spans="1:7">
      <c r="A3353" s="177">
        <v>11684</v>
      </c>
      <c r="B3353" s="233" t="s">
        <v>1484</v>
      </c>
      <c r="C3353" s="176" t="s">
        <v>123</v>
      </c>
      <c r="D3353" s="176" t="s">
        <v>23</v>
      </c>
      <c r="E3353" s="177">
        <v>1</v>
      </c>
      <c r="F3353" s="107">
        <f>IF(C3353="MAT.",VLOOKUP(A3353,INSUMOS_AUX!A:F,6,0),0)</f>
        <v>50.75</v>
      </c>
      <c r="G3353" s="106">
        <f>IF(C3353="M.O.",VLOOKUP(A3353,INSUMOS_AUX!A:F,6,0),0)</f>
        <v>0</v>
      </c>
    </row>
    <row r="3354" spans="1:7">
      <c r="A3354" s="177">
        <v>2696</v>
      </c>
      <c r="B3354" s="233" t="s">
        <v>154</v>
      </c>
      <c r="C3354" s="176" t="s">
        <v>124</v>
      </c>
      <c r="D3354" s="176" t="s">
        <v>134</v>
      </c>
      <c r="E3354" s="177">
        <v>0.94835016800000005</v>
      </c>
      <c r="F3354" s="107">
        <f>IF(C3354="MAT.",VLOOKUP(A3354,INSUMOS_AUX!A:F,6,0),0)</f>
        <v>0</v>
      </c>
      <c r="G3354" s="106">
        <f>IF(C3354="M.O.",VLOOKUP(A3354,INSUMOS_AUX!A:F,6,0),0)</f>
        <v>22.48</v>
      </c>
    </row>
    <row r="3355" spans="1:7">
      <c r="A3355" s="177">
        <v>3146</v>
      </c>
      <c r="B3355" s="233" t="s">
        <v>1475</v>
      </c>
      <c r="C3355" s="176" t="s">
        <v>123</v>
      </c>
      <c r="D3355" s="176" t="s">
        <v>23</v>
      </c>
      <c r="E3355" s="177">
        <v>2.1000000000000001E-2</v>
      </c>
      <c r="F3355" s="107">
        <f>IF(C3355="MAT.",VLOOKUP(A3355,INSUMOS_AUX!A:F,6,0),0)</f>
        <v>3.76</v>
      </c>
      <c r="G3355" s="106">
        <f>IF(C3355="M.O.",VLOOKUP(A3355,INSUMOS_AUX!A:F,6,0),0)</f>
        <v>0</v>
      </c>
    </row>
    <row r="3356" spans="1:7">
      <c r="A3356" s="177">
        <v>37329</v>
      </c>
      <c r="B3356" s="233" t="s">
        <v>1478</v>
      </c>
      <c r="C3356" s="176" t="s">
        <v>123</v>
      </c>
      <c r="D3356" s="176" t="s">
        <v>63</v>
      </c>
      <c r="E3356" s="177">
        <v>8.8099999999999998E-2</v>
      </c>
      <c r="F3356" s="107">
        <f>IF(C3356="MAT.",VLOOKUP(A3356,INSUMOS_AUX!A:F,6,0),0)</f>
        <v>98.93</v>
      </c>
      <c r="G3356" s="106">
        <f>IF(C3356="M.O.",VLOOKUP(A3356,INSUMOS_AUX!A:F,6,0),0)</f>
        <v>0</v>
      </c>
    </row>
    <row r="3357" spans="1:7" ht="21">
      <c r="A3357" s="177">
        <v>37370</v>
      </c>
      <c r="B3357" s="233" t="s">
        <v>494</v>
      </c>
      <c r="C3357" s="176" t="s">
        <v>123</v>
      </c>
      <c r="D3357" s="176" t="s">
        <v>134</v>
      </c>
      <c r="E3357" s="177">
        <v>1.4180999999999999</v>
      </c>
      <c r="F3357" s="107">
        <f>IF(C3357="MAT.",VLOOKUP(A3357,INSUMOS_AUX!A:F,6,0),0)</f>
        <v>3.32</v>
      </c>
      <c r="G3357" s="106">
        <f>IF(C3357="M.O.",VLOOKUP(A3357,INSUMOS_AUX!A:F,6,0),0)</f>
        <v>0</v>
      </c>
    </row>
    <row r="3358" spans="1:7" ht="21">
      <c r="A3358" s="177">
        <v>37371</v>
      </c>
      <c r="B3358" s="233" t="s">
        <v>495</v>
      </c>
      <c r="C3358" s="176" t="s">
        <v>123</v>
      </c>
      <c r="D3358" s="176" t="s">
        <v>134</v>
      </c>
      <c r="E3358" s="177">
        <v>1.4180999999999999</v>
      </c>
      <c r="F3358" s="107">
        <f>IF(C3358="MAT.",VLOOKUP(A3358,INSUMOS_AUX!A:F,6,0),0)</f>
        <v>0.59</v>
      </c>
      <c r="G3358" s="106">
        <f>IF(C3358="M.O.",VLOOKUP(A3358,INSUMOS_AUX!A:F,6,0),0)</f>
        <v>0</v>
      </c>
    </row>
    <row r="3359" spans="1:7" ht="21">
      <c r="A3359" s="177">
        <v>37372</v>
      </c>
      <c r="B3359" s="233" t="s">
        <v>496</v>
      </c>
      <c r="C3359" s="176" t="s">
        <v>123</v>
      </c>
      <c r="D3359" s="176" t="s">
        <v>134</v>
      </c>
      <c r="E3359" s="177">
        <v>1.4180999999999999</v>
      </c>
      <c r="F3359" s="107">
        <f>IF(C3359="MAT.",VLOOKUP(A3359,INSUMOS_AUX!A:F,6,0),0)</f>
        <v>1.43</v>
      </c>
      <c r="G3359" s="106">
        <f>IF(C3359="M.O.",VLOOKUP(A3359,INSUMOS_AUX!A:F,6,0),0)</f>
        <v>0</v>
      </c>
    </row>
    <row r="3360" spans="1:7" ht="21">
      <c r="A3360" s="177">
        <v>37373</v>
      </c>
      <c r="B3360" s="233" t="s">
        <v>497</v>
      </c>
      <c r="C3360" s="176" t="s">
        <v>123</v>
      </c>
      <c r="D3360" s="176" t="s">
        <v>134</v>
      </c>
      <c r="E3360" s="177">
        <v>1.4180999999999999</v>
      </c>
      <c r="F3360" s="107">
        <f>IF(C3360="MAT.",VLOOKUP(A3360,INSUMOS_AUX!A:F,6,0),0)</f>
        <v>0.08</v>
      </c>
      <c r="G3360" s="106">
        <f>IF(C3360="M.O.",VLOOKUP(A3360,INSUMOS_AUX!A:F,6,0),0)</f>
        <v>0</v>
      </c>
    </row>
    <row r="3361" spans="1:7" ht="21">
      <c r="A3361" s="177">
        <v>43461</v>
      </c>
      <c r="B3361" s="233" t="s">
        <v>155</v>
      </c>
      <c r="C3361" s="176" t="s">
        <v>123</v>
      </c>
      <c r="D3361" s="176" t="s">
        <v>134</v>
      </c>
      <c r="E3361" s="177">
        <v>0.93159999999999998</v>
      </c>
      <c r="F3361" s="107">
        <f>IF(C3361="MAT.",VLOOKUP(A3361,INSUMOS_AUX!A:F,6,0),0)</f>
        <v>0.31</v>
      </c>
      <c r="G3361" s="106">
        <f>IF(C3361="M.O.",VLOOKUP(A3361,INSUMOS_AUX!A:F,6,0),0)</f>
        <v>0</v>
      </c>
    </row>
    <row r="3362" spans="1:7" ht="21">
      <c r="A3362" s="177">
        <v>43467</v>
      </c>
      <c r="B3362" s="233" t="s">
        <v>142</v>
      </c>
      <c r="C3362" s="176" t="s">
        <v>123</v>
      </c>
      <c r="D3362" s="176" t="s">
        <v>134</v>
      </c>
      <c r="E3362" s="177">
        <v>0.48649999999999999</v>
      </c>
      <c r="F3362" s="107">
        <f>IF(C3362="MAT.",VLOOKUP(A3362,INSUMOS_AUX!A:F,6,0),0)</f>
        <v>0.61</v>
      </c>
      <c r="G3362" s="106">
        <f>IF(C3362="M.O.",VLOOKUP(A3362,INSUMOS_AUX!A:F,6,0),0)</f>
        <v>0</v>
      </c>
    </row>
    <row r="3363" spans="1:7" ht="21">
      <c r="A3363" s="177">
        <v>43485</v>
      </c>
      <c r="B3363" s="233" t="s">
        <v>156</v>
      </c>
      <c r="C3363" s="176" t="s">
        <v>123</v>
      </c>
      <c r="D3363" s="176" t="s">
        <v>134</v>
      </c>
      <c r="E3363" s="177">
        <v>0.93159999999999998</v>
      </c>
      <c r="F3363" s="107">
        <f>IF(C3363="MAT.",VLOOKUP(A3363,INSUMOS_AUX!A:F,6,0),0)</f>
        <v>1.1299999999999999</v>
      </c>
      <c r="G3363" s="106">
        <f>IF(C3363="M.O.",VLOOKUP(A3363,INSUMOS_AUX!A:F,6,0),0)</f>
        <v>0</v>
      </c>
    </row>
    <row r="3364" spans="1:7" ht="21">
      <c r="A3364" s="177">
        <v>43491</v>
      </c>
      <c r="B3364" s="233" t="s">
        <v>145</v>
      </c>
      <c r="C3364" s="176" t="s">
        <v>123</v>
      </c>
      <c r="D3364" s="176" t="s">
        <v>134</v>
      </c>
      <c r="E3364" s="177">
        <v>0.48649999999999999</v>
      </c>
      <c r="F3364" s="107">
        <f>IF(C3364="MAT.",VLOOKUP(A3364,INSUMOS_AUX!A:F,6,0),0)</f>
        <v>1.39</v>
      </c>
      <c r="G3364" s="106">
        <f>IF(C3364="M.O.",VLOOKUP(A3364,INSUMOS_AUX!A:F,6,0),0)</f>
        <v>0</v>
      </c>
    </row>
    <row r="3365" spans="1:7" ht="31.5">
      <c r="A3365" s="177">
        <v>4384</v>
      </c>
      <c r="B3365" s="233" t="s">
        <v>1485</v>
      </c>
      <c r="C3365" s="176" t="s">
        <v>123</v>
      </c>
      <c r="D3365" s="176" t="s">
        <v>23</v>
      </c>
      <c r="E3365" s="177">
        <v>2</v>
      </c>
      <c r="F3365" s="107">
        <f>IF(C3365="MAT.",VLOOKUP(A3365,INSUMOS_AUX!A:F,6,0),0)</f>
        <v>25.97</v>
      </c>
      <c r="G3365" s="106">
        <f>IF(C3365="M.O.",VLOOKUP(A3365,INSUMOS_AUX!A:F,6,0),0)</f>
        <v>0</v>
      </c>
    </row>
    <row r="3366" spans="1:7">
      <c r="A3366" s="177">
        <v>6111</v>
      </c>
      <c r="B3366" s="233" t="s">
        <v>498</v>
      </c>
      <c r="C3366" s="176" t="s">
        <v>124</v>
      </c>
      <c r="D3366" s="176" t="s">
        <v>134</v>
      </c>
      <c r="E3366" s="177">
        <v>0.49681380000000003</v>
      </c>
      <c r="F3366" s="107">
        <f>IF(C3366="MAT.",VLOOKUP(A3366,INSUMOS_AUX!A:F,6,0),0)</f>
        <v>0</v>
      </c>
      <c r="G3366" s="106">
        <f>IF(C3366="M.O.",VLOOKUP(A3366,INSUMOS_AUX!A:F,6,0),0)</f>
        <v>14.4</v>
      </c>
    </row>
    <row r="3367" spans="1:7" ht="21">
      <c r="A3367" s="177">
        <v>6138</v>
      </c>
      <c r="B3367" s="233" t="s">
        <v>1486</v>
      </c>
      <c r="C3367" s="176" t="s">
        <v>123</v>
      </c>
      <c r="D3367" s="176" t="s">
        <v>23</v>
      </c>
      <c r="E3367" s="177">
        <v>1</v>
      </c>
      <c r="F3367" s="107">
        <f>IF(C3367="MAT.",VLOOKUP(A3367,INSUMOS_AUX!A:F,6,0),0)</f>
        <v>12.26</v>
      </c>
      <c r="G3367" s="106">
        <f>IF(C3367="M.O.",VLOOKUP(A3367,INSUMOS_AUX!A:F,6,0),0)</f>
        <v>0</v>
      </c>
    </row>
    <row r="3368" spans="1:7">
      <c r="A3368" s="182"/>
      <c r="B3368" s="230"/>
      <c r="C3368" s="183"/>
      <c r="D3368" s="183"/>
      <c r="E3368" s="183"/>
      <c r="F3368" s="183"/>
      <c r="G3368" s="183"/>
    </row>
    <row r="3369" spans="1:7" ht="31.5">
      <c r="A3369" s="179" t="s">
        <v>951</v>
      </c>
      <c r="B3369" s="232" t="s">
        <v>400</v>
      </c>
      <c r="C3369" s="180" t="s">
        <v>46</v>
      </c>
      <c r="D3369" s="180" t="s">
        <v>23</v>
      </c>
      <c r="E3369" s="181">
        <v>1</v>
      </c>
      <c r="F3369" s="181">
        <f t="shared" ref="F3369:G3369" si="220">SUMPRODUCT($E3370:$E3387,F3370:F3387)</f>
        <v>452.36550399999993</v>
      </c>
      <c r="G3369" s="181">
        <f t="shared" si="220"/>
        <v>25.41386098848</v>
      </c>
    </row>
    <row r="3370" spans="1:7" ht="21">
      <c r="A3370" s="177">
        <v>1743</v>
      </c>
      <c r="B3370" s="233" t="s">
        <v>1487</v>
      </c>
      <c r="C3370" s="176" t="s">
        <v>123</v>
      </c>
      <c r="D3370" s="176" t="s">
        <v>23</v>
      </c>
      <c r="E3370" s="177">
        <v>1</v>
      </c>
      <c r="F3370" s="107">
        <f>IF(C3370="MAT.",VLOOKUP(A3370,INSUMOS_AUX!A:F,6,0),0)</f>
        <v>162.44999999999999</v>
      </c>
      <c r="G3370" s="106">
        <f>IF(C3370="M.O.",VLOOKUP(A3370,INSUMOS_AUX!A:F,6,0),0)</f>
        <v>0</v>
      </c>
    </row>
    <row r="3371" spans="1:7">
      <c r="A3371" s="177">
        <v>2696</v>
      </c>
      <c r="B3371" s="233" t="s">
        <v>154</v>
      </c>
      <c r="C3371" s="176" t="s">
        <v>124</v>
      </c>
      <c r="D3371" s="176" t="s">
        <v>134</v>
      </c>
      <c r="E3371" s="177">
        <v>0.45544425199999999</v>
      </c>
      <c r="F3371" s="107">
        <f>IF(C3371="MAT.",VLOOKUP(A3371,INSUMOS_AUX!A:F,6,0),0)</f>
        <v>0</v>
      </c>
      <c r="G3371" s="106">
        <f>IF(C3371="M.O.",VLOOKUP(A3371,INSUMOS_AUX!A:F,6,0),0)</f>
        <v>22.48</v>
      </c>
    </row>
    <row r="3372" spans="1:7">
      <c r="A3372" s="177">
        <v>3146</v>
      </c>
      <c r="B3372" s="233" t="s">
        <v>1475</v>
      </c>
      <c r="C3372" s="176" t="s">
        <v>123</v>
      </c>
      <c r="D3372" s="176" t="s">
        <v>23</v>
      </c>
      <c r="E3372" s="177">
        <v>8.1199999999999994E-2</v>
      </c>
      <c r="F3372" s="107">
        <f>IF(C3372="MAT.",VLOOKUP(A3372,INSUMOS_AUX!A:F,6,0),0)</f>
        <v>3.76</v>
      </c>
      <c r="G3372" s="106">
        <f>IF(C3372="M.O.",VLOOKUP(A3372,INSUMOS_AUX!A:F,6,0),0)</f>
        <v>0</v>
      </c>
    </row>
    <row r="3373" spans="1:7" ht="21">
      <c r="A3373" s="177">
        <v>37370</v>
      </c>
      <c r="B3373" s="233" t="s">
        <v>494</v>
      </c>
      <c r="C3373" s="176" t="s">
        <v>123</v>
      </c>
      <c r="D3373" s="176" t="s">
        <v>134</v>
      </c>
      <c r="E3373" s="177">
        <v>1.2161999999999999</v>
      </c>
      <c r="F3373" s="107">
        <f>IF(C3373="MAT.",VLOOKUP(A3373,INSUMOS_AUX!A:F,6,0),0)</f>
        <v>3.32</v>
      </c>
      <c r="G3373" s="106">
        <f>IF(C3373="M.O.",VLOOKUP(A3373,INSUMOS_AUX!A:F,6,0),0)</f>
        <v>0</v>
      </c>
    </row>
    <row r="3374" spans="1:7" ht="21">
      <c r="A3374" s="177">
        <v>37371</v>
      </c>
      <c r="B3374" s="233" t="s">
        <v>495</v>
      </c>
      <c r="C3374" s="176" t="s">
        <v>123</v>
      </c>
      <c r="D3374" s="176" t="s">
        <v>134</v>
      </c>
      <c r="E3374" s="177">
        <v>1.2161999999999999</v>
      </c>
      <c r="F3374" s="107">
        <f>IF(C3374="MAT.",VLOOKUP(A3374,INSUMOS_AUX!A:F,6,0),0)</f>
        <v>0.59</v>
      </c>
      <c r="G3374" s="106">
        <f>IF(C3374="M.O.",VLOOKUP(A3374,INSUMOS_AUX!A:F,6,0),0)</f>
        <v>0</v>
      </c>
    </row>
    <row r="3375" spans="1:7" ht="21">
      <c r="A3375" s="177">
        <v>37372</v>
      </c>
      <c r="B3375" s="233" t="s">
        <v>496</v>
      </c>
      <c r="C3375" s="176" t="s">
        <v>123</v>
      </c>
      <c r="D3375" s="176" t="s">
        <v>134</v>
      </c>
      <c r="E3375" s="177">
        <v>1.2161999999999999</v>
      </c>
      <c r="F3375" s="107">
        <f>IF(C3375="MAT.",VLOOKUP(A3375,INSUMOS_AUX!A:F,6,0),0)</f>
        <v>1.43</v>
      </c>
      <c r="G3375" s="106">
        <f>IF(C3375="M.O.",VLOOKUP(A3375,INSUMOS_AUX!A:F,6,0),0)</f>
        <v>0</v>
      </c>
    </row>
    <row r="3376" spans="1:7" ht="21">
      <c r="A3376" s="177">
        <v>37373</v>
      </c>
      <c r="B3376" s="233" t="s">
        <v>497</v>
      </c>
      <c r="C3376" s="176" t="s">
        <v>123</v>
      </c>
      <c r="D3376" s="176" t="s">
        <v>134</v>
      </c>
      <c r="E3376" s="177">
        <v>1.2161999999999999</v>
      </c>
      <c r="F3376" s="107">
        <f>IF(C3376="MAT.",VLOOKUP(A3376,INSUMOS_AUX!A:F,6,0),0)</f>
        <v>0.08</v>
      </c>
      <c r="G3376" s="106">
        <f>IF(C3376="M.O.",VLOOKUP(A3376,INSUMOS_AUX!A:F,6,0),0)</f>
        <v>0</v>
      </c>
    </row>
    <row r="3377" spans="1:7" ht="21">
      <c r="A3377" s="177">
        <v>43461</v>
      </c>
      <c r="B3377" s="233" t="s">
        <v>155</v>
      </c>
      <c r="C3377" s="176" t="s">
        <v>123</v>
      </c>
      <c r="D3377" s="176" t="s">
        <v>134</v>
      </c>
      <c r="E3377" s="177">
        <v>0.44740000000000002</v>
      </c>
      <c r="F3377" s="107">
        <f>IF(C3377="MAT.",VLOOKUP(A3377,INSUMOS_AUX!A:F,6,0),0)</f>
        <v>0.31</v>
      </c>
      <c r="G3377" s="106">
        <f>IF(C3377="M.O.",VLOOKUP(A3377,INSUMOS_AUX!A:F,6,0),0)</f>
        <v>0</v>
      </c>
    </row>
    <row r="3378" spans="1:7" ht="21">
      <c r="A3378" s="177">
        <v>43465</v>
      </c>
      <c r="B3378" s="233" t="s">
        <v>151</v>
      </c>
      <c r="C3378" s="176" t="s">
        <v>123</v>
      </c>
      <c r="D3378" s="176" t="s">
        <v>134</v>
      </c>
      <c r="E3378" s="177">
        <v>0.47739999999999999</v>
      </c>
      <c r="F3378" s="107">
        <f>IF(C3378="MAT.",VLOOKUP(A3378,INSUMOS_AUX!A:F,6,0),0)</f>
        <v>0.78</v>
      </c>
      <c r="G3378" s="106">
        <f>IF(C3378="M.O.",VLOOKUP(A3378,INSUMOS_AUX!A:F,6,0),0)</f>
        <v>0</v>
      </c>
    </row>
    <row r="3379" spans="1:7" ht="21">
      <c r="A3379" s="177">
        <v>43467</v>
      </c>
      <c r="B3379" s="233" t="s">
        <v>142</v>
      </c>
      <c r="C3379" s="176" t="s">
        <v>123</v>
      </c>
      <c r="D3379" s="176" t="s">
        <v>134</v>
      </c>
      <c r="E3379" s="177">
        <v>0.29139999999999999</v>
      </c>
      <c r="F3379" s="107">
        <f>IF(C3379="MAT.",VLOOKUP(A3379,INSUMOS_AUX!A:F,6,0),0)</f>
        <v>0.61</v>
      </c>
      <c r="G3379" s="106">
        <f>IF(C3379="M.O.",VLOOKUP(A3379,INSUMOS_AUX!A:F,6,0),0)</f>
        <v>0</v>
      </c>
    </row>
    <row r="3380" spans="1:7" ht="21">
      <c r="A3380" s="177">
        <v>43485</v>
      </c>
      <c r="B3380" s="233" t="s">
        <v>156</v>
      </c>
      <c r="C3380" s="176" t="s">
        <v>123</v>
      </c>
      <c r="D3380" s="176" t="s">
        <v>134</v>
      </c>
      <c r="E3380" s="177">
        <v>0.44740000000000002</v>
      </c>
      <c r="F3380" s="107">
        <f>IF(C3380="MAT.",VLOOKUP(A3380,INSUMOS_AUX!A:F,6,0),0)</f>
        <v>1.1299999999999999</v>
      </c>
      <c r="G3380" s="106">
        <f>IF(C3380="M.O.",VLOOKUP(A3380,INSUMOS_AUX!A:F,6,0),0)</f>
        <v>0</v>
      </c>
    </row>
    <row r="3381" spans="1:7" ht="21">
      <c r="A3381" s="177">
        <v>43489</v>
      </c>
      <c r="B3381" s="233" t="s">
        <v>152</v>
      </c>
      <c r="C3381" s="176" t="s">
        <v>123</v>
      </c>
      <c r="D3381" s="176" t="s">
        <v>134</v>
      </c>
      <c r="E3381" s="177">
        <v>0.47739999999999999</v>
      </c>
      <c r="F3381" s="107">
        <f>IF(C3381="MAT.",VLOOKUP(A3381,INSUMOS_AUX!A:F,6,0),0)</f>
        <v>1.31</v>
      </c>
      <c r="G3381" s="106">
        <f>IF(C3381="M.O.",VLOOKUP(A3381,INSUMOS_AUX!A:F,6,0),0)</f>
        <v>0</v>
      </c>
    </row>
    <row r="3382" spans="1:7" ht="21">
      <c r="A3382" s="177">
        <v>43491</v>
      </c>
      <c r="B3382" s="233" t="s">
        <v>145</v>
      </c>
      <c r="C3382" s="176" t="s">
        <v>123</v>
      </c>
      <c r="D3382" s="176" t="s">
        <v>134</v>
      </c>
      <c r="E3382" s="177">
        <v>0.29139999999999999</v>
      </c>
      <c r="F3382" s="107">
        <f>IF(C3382="MAT.",VLOOKUP(A3382,INSUMOS_AUX!A:F,6,0),0)</f>
        <v>1.39</v>
      </c>
      <c r="G3382" s="106">
        <f>IF(C3382="M.O.",VLOOKUP(A3382,INSUMOS_AUX!A:F,6,0),0)</f>
        <v>0</v>
      </c>
    </row>
    <row r="3383" spans="1:7">
      <c r="A3383" s="177">
        <v>4755</v>
      </c>
      <c r="B3383" s="233" t="s">
        <v>542</v>
      </c>
      <c r="C3383" s="176" t="s">
        <v>124</v>
      </c>
      <c r="D3383" s="176" t="s">
        <v>134</v>
      </c>
      <c r="E3383" s="177">
        <v>0.48444642399999999</v>
      </c>
      <c r="F3383" s="107">
        <f>IF(C3383="MAT.",VLOOKUP(A3383,INSUMOS_AUX!A:F,6,0),0)</f>
        <v>0</v>
      </c>
      <c r="G3383" s="106">
        <f>IF(C3383="M.O.",VLOOKUP(A3383,INSUMOS_AUX!A:F,6,0),0)</f>
        <v>22.48</v>
      </c>
    </row>
    <row r="3384" spans="1:7">
      <c r="A3384" s="177">
        <v>4823</v>
      </c>
      <c r="B3384" s="233" t="s">
        <v>1488</v>
      </c>
      <c r="C3384" s="176" t="s">
        <v>123</v>
      </c>
      <c r="D3384" s="176" t="s">
        <v>63</v>
      </c>
      <c r="E3384" s="177">
        <v>0.2974</v>
      </c>
      <c r="F3384" s="107">
        <f>IF(C3384="MAT.",VLOOKUP(A3384,INSUMOS_AUX!A:F,6,0),0)</f>
        <v>32.090000000000003</v>
      </c>
      <c r="G3384" s="106">
        <f>IF(C3384="M.O.",VLOOKUP(A3384,INSUMOS_AUX!A:F,6,0),0)</f>
        <v>0</v>
      </c>
    </row>
    <row r="3385" spans="1:7">
      <c r="A3385" s="177">
        <v>6111</v>
      </c>
      <c r="B3385" s="233" t="s">
        <v>498</v>
      </c>
      <c r="C3385" s="176" t="s">
        <v>124</v>
      </c>
      <c r="D3385" s="176" t="s">
        <v>134</v>
      </c>
      <c r="E3385" s="177">
        <v>0.29757768000000001</v>
      </c>
      <c r="F3385" s="107">
        <f>IF(C3385="MAT.",VLOOKUP(A3385,INSUMOS_AUX!A:F,6,0),0)</f>
        <v>0</v>
      </c>
      <c r="G3385" s="106">
        <f>IF(C3385="M.O.",VLOOKUP(A3385,INSUMOS_AUX!A:F,6,0),0)</f>
        <v>14.4</v>
      </c>
    </row>
    <row r="3386" spans="1:7">
      <c r="A3386" s="177">
        <v>6136</v>
      </c>
      <c r="B3386" s="233" t="s">
        <v>1489</v>
      </c>
      <c r="C3386" s="176" t="s">
        <v>123</v>
      </c>
      <c r="D3386" s="176" t="s">
        <v>23</v>
      </c>
      <c r="E3386" s="177">
        <v>1</v>
      </c>
      <c r="F3386" s="107">
        <f>IF(C3386="MAT.",VLOOKUP(A3386,INSUMOS_AUX!A:F,6,0),0)</f>
        <v>202.2</v>
      </c>
      <c r="G3386" s="106">
        <f>IF(C3386="M.O.",VLOOKUP(A3386,INSUMOS_AUX!A:F,6,0),0)</f>
        <v>0</v>
      </c>
    </row>
    <row r="3387" spans="1:7">
      <c r="A3387" s="177">
        <v>6157</v>
      </c>
      <c r="B3387" s="233" t="s">
        <v>1490</v>
      </c>
      <c r="C3387" s="176" t="s">
        <v>123</v>
      </c>
      <c r="D3387" s="176" t="s">
        <v>23</v>
      </c>
      <c r="E3387" s="177">
        <v>1</v>
      </c>
      <c r="F3387" s="107">
        <f>IF(C3387="MAT.",VLOOKUP(A3387,INSUMOS_AUX!A:F,6,0),0)</f>
        <v>69.05</v>
      </c>
      <c r="G3387" s="106">
        <f>IF(C3387="M.O.",VLOOKUP(A3387,INSUMOS_AUX!A:F,6,0),0)</f>
        <v>0</v>
      </c>
    </row>
    <row r="3388" spans="1:7">
      <c r="A3388" s="182"/>
      <c r="B3388" s="230"/>
      <c r="C3388" s="183"/>
      <c r="D3388" s="183"/>
      <c r="E3388" s="183"/>
      <c r="F3388" s="183"/>
      <c r="G3388" s="183"/>
    </row>
    <row r="3389" spans="1:7" ht="31.5">
      <c r="A3389" s="179" t="s">
        <v>952</v>
      </c>
      <c r="B3389" s="232" t="s">
        <v>401</v>
      </c>
      <c r="C3389" s="180" t="s">
        <v>46</v>
      </c>
      <c r="D3389" s="180" t="s">
        <v>23</v>
      </c>
      <c r="E3389" s="181">
        <v>6</v>
      </c>
      <c r="F3389" s="181">
        <f t="shared" ref="F3389:G3389" si="221">SUMPRODUCT($E3390:$E3407,F3390:F3407)</f>
        <v>383.11472299999997</v>
      </c>
      <c r="G3389" s="181">
        <f t="shared" si="221"/>
        <v>35.525012884799999</v>
      </c>
    </row>
    <row r="3390" spans="1:7" ht="21">
      <c r="A3390" s="177">
        <v>20269</v>
      </c>
      <c r="B3390" s="233" t="s">
        <v>1491</v>
      </c>
      <c r="C3390" s="176" t="s">
        <v>123</v>
      </c>
      <c r="D3390" s="176" t="s">
        <v>23</v>
      </c>
      <c r="E3390" s="177">
        <v>1</v>
      </c>
      <c r="F3390" s="107">
        <f>IF(C3390="MAT.",VLOOKUP(A3390,INSUMOS_AUX!A:F,6,0),0)</f>
        <v>87.64</v>
      </c>
      <c r="G3390" s="106">
        <f>IF(C3390="M.O.",VLOOKUP(A3390,INSUMOS_AUX!A:F,6,0),0)</f>
        <v>0</v>
      </c>
    </row>
    <row r="3391" spans="1:7">
      <c r="A3391" s="177">
        <v>2696</v>
      </c>
      <c r="B3391" s="233" t="s">
        <v>154</v>
      </c>
      <c r="C3391" s="176" t="s">
        <v>124</v>
      </c>
      <c r="D3391" s="176" t="s">
        <v>134</v>
      </c>
      <c r="E3391" s="177">
        <v>0.45544425199999999</v>
      </c>
      <c r="F3391" s="107">
        <f>IF(C3391="MAT.",VLOOKUP(A3391,INSUMOS_AUX!A:F,6,0),0)</f>
        <v>0</v>
      </c>
      <c r="G3391" s="106">
        <f>IF(C3391="M.O.",VLOOKUP(A3391,INSUMOS_AUX!A:F,6,0),0)</f>
        <v>22.48</v>
      </c>
    </row>
    <row r="3392" spans="1:7">
      <c r="A3392" s="177">
        <v>3146</v>
      </c>
      <c r="B3392" s="233" t="s">
        <v>1475</v>
      </c>
      <c r="C3392" s="176" t="s">
        <v>123</v>
      </c>
      <c r="D3392" s="176" t="s">
        <v>23</v>
      </c>
      <c r="E3392" s="177">
        <v>8.1199999999999994E-2</v>
      </c>
      <c r="F3392" s="107">
        <f>IF(C3392="MAT.",VLOOKUP(A3392,INSUMOS_AUX!A:F,6,0),0)</f>
        <v>3.76</v>
      </c>
      <c r="G3392" s="106">
        <f>IF(C3392="M.O.",VLOOKUP(A3392,INSUMOS_AUX!A:F,6,0),0)</f>
        <v>0</v>
      </c>
    </row>
    <row r="3393" spans="1:7" ht="21">
      <c r="A3393" s="177">
        <v>37370</v>
      </c>
      <c r="B3393" s="233" t="s">
        <v>494</v>
      </c>
      <c r="C3393" s="176" t="s">
        <v>123</v>
      </c>
      <c r="D3393" s="176" t="s">
        <v>134</v>
      </c>
      <c r="E3393" s="177">
        <v>1.7007000000000001</v>
      </c>
      <c r="F3393" s="107">
        <f>IF(C3393="MAT.",VLOOKUP(A3393,INSUMOS_AUX!A:F,6,0),0)</f>
        <v>3.32</v>
      </c>
      <c r="G3393" s="106">
        <f>IF(C3393="M.O.",VLOOKUP(A3393,INSUMOS_AUX!A:F,6,0),0)</f>
        <v>0</v>
      </c>
    </row>
    <row r="3394" spans="1:7" ht="21">
      <c r="A3394" s="177">
        <v>37371</v>
      </c>
      <c r="B3394" s="233" t="s">
        <v>495</v>
      </c>
      <c r="C3394" s="176" t="s">
        <v>123</v>
      </c>
      <c r="D3394" s="176" t="s">
        <v>134</v>
      </c>
      <c r="E3394" s="177">
        <v>1.7007000000000001</v>
      </c>
      <c r="F3394" s="107">
        <f>IF(C3394="MAT.",VLOOKUP(A3394,INSUMOS_AUX!A:F,6,0),0)</f>
        <v>0.59</v>
      </c>
      <c r="G3394" s="106">
        <f>IF(C3394="M.O.",VLOOKUP(A3394,INSUMOS_AUX!A:F,6,0),0)</f>
        <v>0</v>
      </c>
    </row>
    <row r="3395" spans="1:7" ht="21">
      <c r="A3395" s="177">
        <v>37372</v>
      </c>
      <c r="B3395" s="233" t="s">
        <v>496</v>
      </c>
      <c r="C3395" s="176" t="s">
        <v>123</v>
      </c>
      <c r="D3395" s="176" t="s">
        <v>134</v>
      </c>
      <c r="E3395" s="177">
        <v>1.7007000000000001</v>
      </c>
      <c r="F3395" s="107">
        <f>IF(C3395="MAT.",VLOOKUP(A3395,INSUMOS_AUX!A:F,6,0),0)</f>
        <v>1.43</v>
      </c>
      <c r="G3395" s="106">
        <f>IF(C3395="M.O.",VLOOKUP(A3395,INSUMOS_AUX!A:F,6,0),0)</f>
        <v>0</v>
      </c>
    </row>
    <row r="3396" spans="1:7" ht="21">
      <c r="A3396" s="177">
        <v>37373</v>
      </c>
      <c r="B3396" s="233" t="s">
        <v>497</v>
      </c>
      <c r="C3396" s="176" t="s">
        <v>123</v>
      </c>
      <c r="D3396" s="176" t="s">
        <v>134</v>
      </c>
      <c r="E3396" s="177">
        <v>1.7007000000000001</v>
      </c>
      <c r="F3396" s="107">
        <f>IF(C3396="MAT.",VLOOKUP(A3396,INSUMOS_AUX!A:F,6,0),0)</f>
        <v>0.08</v>
      </c>
      <c r="G3396" s="106">
        <f>IF(C3396="M.O.",VLOOKUP(A3396,INSUMOS_AUX!A:F,6,0),0)</f>
        <v>0</v>
      </c>
    </row>
    <row r="3397" spans="1:7" ht="21">
      <c r="A3397" s="177">
        <v>37588</v>
      </c>
      <c r="B3397" s="233" t="s">
        <v>1492</v>
      </c>
      <c r="C3397" s="176" t="s">
        <v>123</v>
      </c>
      <c r="D3397" s="176" t="s">
        <v>23</v>
      </c>
      <c r="E3397" s="177">
        <v>1</v>
      </c>
      <c r="F3397" s="107">
        <f>IF(C3397="MAT.",VLOOKUP(A3397,INSUMOS_AUX!A:F,6,0),0)</f>
        <v>63.61</v>
      </c>
      <c r="G3397" s="106">
        <f>IF(C3397="M.O.",VLOOKUP(A3397,INSUMOS_AUX!A:F,6,0),0)</f>
        <v>0</v>
      </c>
    </row>
    <row r="3398" spans="1:7" ht="21">
      <c r="A3398" s="177">
        <v>43461</v>
      </c>
      <c r="B3398" s="233" t="s">
        <v>155</v>
      </c>
      <c r="C3398" s="176" t="s">
        <v>123</v>
      </c>
      <c r="D3398" s="176" t="s">
        <v>134</v>
      </c>
      <c r="E3398" s="177">
        <v>0.44740000000000002</v>
      </c>
      <c r="F3398" s="107">
        <f>IF(C3398="MAT.",VLOOKUP(A3398,INSUMOS_AUX!A:F,6,0),0)</f>
        <v>0.31</v>
      </c>
      <c r="G3398" s="106">
        <f>IF(C3398="M.O.",VLOOKUP(A3398,INSUMOS_AUX!A:F,6,0),0)</f>
        <v>0</v>
      </c>
    </row>
    <row r="3399" spans="1:7" ht="21">
      <c r="A3399" s="177">
        <v>43465</v>
      </c>
      <c r="B3399" s="233" t="s">
        <v>151</v>
      </c>
      <c r="C3399" s="176" t="s">
        <v>123</v>
      </c>
      <c r="D3399" s="176" t="s">
        <v>134</v>
      </c>
      <c r="E3399" s="177">
        <v>0.8458</v>
      </c>
      <c r="F3399" s="107">
        <f>IF(C3399="MAT.",VLOOKUP(A3399,INSUMOS_AUX!A:F,6,0),0)</f>
        <v>0.78</v>
      </c>
      <c r="G3399" s="106">
        <f>IF(C3399="M.O.",VLOOKUP(A3399,INSUMOS_AUX!A:F,6,0),0)</f>
        <v>0</v>
      </c>
    </row>
    <row r="3400" spans="1:7" ht="21">
      <c r="A3400" s="177">
        <v>43467</v>
      </c>
      <c r="B3400" s="233" t="s">
        <v>142</v>
      </c>
      <c r="C3400" s="176" t="s">
        <v>123</v>
      </c>
      <c r="D3400" s="176" t="s">
        <v>134</v>
      </c>
      <c r="E3400" s="177">
        <v>0.40749999999999997</v>
      </c>
      <c r="F3400" s="107">
        <f>IF(C3400="MAT.",VLOOKUP(A3400,INSUMOS_AUX!A:F,6,0),0)</f>
        <v>0.61</v>
      </c>
      <c r="G3400" s="106">
        <f>IF(C3400="M.O.",VLOOKUP(A3400,INSUMOS_AUX!A:F,6,0),0)</f>
        <v>0</v>
      </c>
    </row>
    <row r="3401" spans="1:7" ht="21">
      <c r="A3401" s="177">
        <v>43485</v>
      </c>
      <c r="B3401" s="233" t="s">
        <v>156</v>
      </c>
      <c r="C3401" s="176" t="s">
        <v>123</v>
      </c>
      <c r="D3401" s="176" t="s">
        <v>134</v>
      </c>
      <c r="E3401" s="177">
        <v>0.44740000000000002</v>
      </c>
      <c r="F3401" s="107">
        <f>IF(C3401="MAT.",VLOOKUP(A3401,INSUMOS_AUX!A:F,6,0),0)</f>
        <v>1.1299999999999999</v>
      </c>
      <c r="G3401" s="106">
        <f>IF(C3401="M.O.",VLOOKUP(A3401,INSUMOS_AUX!A:F,6,0),0)</f>
        <v>0</v>
      </c>
    </row>
    <row r="3402" spans="1:7" ht="21">
      <c r="A3402" s="177">
        <v>43489</v>
      </c>
      <c r="B3402" s="233" t="s">
        <v>152</v>
      </c>
      <c r="C3402" s="176" t="s">
        <v>123</v>
      </c>
      <c r="D3402" s="176" t="s">
        <v>134</v>
      </c>
      <c r="E3402" s="177">
        <v>0.8458</v>
      </c>
      <c r="F3402" s="107">
        <f>IF(C3402="MAT.",VLOOKUP(A3402,INSUMOS_AUX!A:F,6,0),0)</f>
        <v>1.31</v>
      </c>
      <c r="G3402" s="106">
        <f>IF(C3402="M.O.",VLOOKUP(A3402,INSUMOS_AUX!A:F,6,0),0)</f>
        <v>0</v>
      </c>
    </row>
    <row r="3403" spans="1:7" ht="21">
      <c r="A3403" s="177">
        <v>43491</v>
      </c>
      <c r="B3403" s="233" t="s">
        <v>145</v>
      </c>
      <c r="C3403" s="176" t="s">
        <v>123</v>
      </c>
      <c r="D3403" s="176" t="s">
        <v>134</v>
      </c>
      <c r="E3403" s="177">
        <v>0.40749999999999997</v>
      </c>
      <c r="F3403" s="107">
        <f>IF(C3403="MAT.",VLOOKUP(A3403,INSUMOS_AUX!A:F,6,0),0)</f>
        <v>1.39</v>
      </c>
      <c r="G3403" s="106">
        <f>IF(C3403="M.O.",VLOOKUP(A3403,INSUMOS_AUX!A:F,6,0),0)</f>
        <v>0</v>
      </c>
    </row>
    <row r="3404" spans="1:7">
      <c r="A3404" s="177">
        <v>4755</v>
      </c>
      <c r="B3404" s="233" t="s">
        <v>542</v>
      </c>
      <c r="C3404" s="176" t="s">
        <v>124</v>
      </c>
      <c r="D3404" s="176" t="s">
        <v>134</v>
      </c>
      <c r="E3404" s="177">
        <v>0.85828400800000004</v>
      </c>
      <c r="F3404" s="107">
        <f>IF(C3404="MAT.",VLOOKUP(A3404,INSUMOS_AUX!A:F,6,0),0)</f>
        <v>0</v>
      </c>
      <c r="G3404" s="106">
        <f>IF(C3404="M.O.",VLOOKUP(A3404,INSUMOS_AUX!A:F,6,0),0)</f>
        <v>22.48</v>
      </c>
    </row>
    <row r="3405" spans="1:7">
      <c r="A3405" s="177">
        <v>4823</v>
      </c>
      <c r="B3405" s="233" t="s">
        <v>1488</v>
      </c>
      <c r="C3405" s="176" t="s">
        <v>123</v>
      </c>
      <c r="D3405" s="176" t="s">
        <v>63</v>
      </c>
      <c r="E3405" s="177">
        <v>0.52710000000000001</v>
      </c>
      <c r="F3405" s="107">
        <f>IF(C3405="MAT.",VLOOKUP(A3405,INSUMOS_AUX!A:F,6,0),0)</f>
        <v>32.090000000000003</v>
      </c>
      <c r="G3405" s="106">
        <f>IF(C3405="M.O.",VLOOKUP(A3405,INSUMOS_AUX!A:F,6,0),0)</f>
        <v>0</v>
      </c>
    </row>
    <row r="3406" spans="1:7">
      <c r="A3406" s="177">
        <v>6111</v>
      </c>
      <c r="B3406" s="233" t="s">
        <v>498</v>
      </c>
      <c r="C3406" s="176" t="s">
        <v>124</v>
      </c>
      <c r="D3406" s="176" t="s">
        <v>134</v>
      </c>
      <c r="E3406" s="177">
        <v>0.41613899999999998</v>
      </c>
      <c r="F3406" s="107">
        <f>IF(C3406="MAT.",VLOOKUP(A3406,INSUMOS_AUX!A:F,6,0),0)</f>
        <v>0</v>
      </c>
      <c r="G3406" s="106">
        <f>IF(C3406="M.O.",VLOOKUP(A3406,INSUMOS_AUX!A:F,6,0),0)</f>
        <v>14.4</v>
      </c>
    </row>
    <row r="3407" spans="1:7">
      <c r="A3407" s="177">
        <v>6136</v>
      </c>
      <c r="B3407" s="233" t="s">
        <v>1489</v>
      </c>
      <c r="C3407" s="176" t="s">
        <v>123</v>
      </c>
      <c r="D3407" s="176" t="s">
        <v>23</v>
      </c>
      <c r="E3407" s="177">
        <v>1</v>
      </c>
      <c r="F3407" s="107">
        <f>IF(C3407="MAT.",VLOOKUP(A3407,INSUMOS_AUX!A:F,6,0),0)</f>
        <v>202.2</v>
      </c>
      <c r="G3407" s="106">
        <f>IF(C3407="M.O.",VLOOKUP(A3407,INSUMOS_AUX!A:F,6,0),0)</f>
        <v>0</v>
      </c>
    </row>
    <row r="3408" spans="1:7">
      <c r="A3408" s="182"/>
      <c r="B3408" s="230"/>
      <c r="C3408" s="183"/>
      <c r="D3408" s="183"/>
      <c r="E3408" s="183"/>
      <c r="F3408" s="183"/>
      <c r="G3408" s="183"/>
    </row>
    <row r="3409" spans="1:7" ht="31.5">
      <c r="A3409" s="179" t="s">
        <v>953</v>
      </c>
      <c r="B3409" s="232" t="s">
        <v>954</v>
      </c>
      <c r="C3409" s="180" t="s">
        <v>46</v>
      </c>
      <c r="D3409" s="180" t="s">
        <v>23</v>
      </c>
      <c r="E3409" s="181">
        <v>2</v>
      </c>
      <c r="F3409" s="181">
        <f t="shared" ref="F3409:G3409" si="222">SUMPRODUCT($E3410:$E3424,F3410:F3424)</f>
        <v>274.65707100000003</v>
      </c>
      <c r="G3409" s="181">
        <f t="shared" si="222"/>
        <v>16.508361150719999</v>
      </c>
    </row>
    <row r="3410" spans="1:7" ht="21">
      <c r="A3410" s="177">
        <v>10420</v>
      </c>
      <c r="B3410" s="233" t="s">
        <v>1493</v>
      </c>
      <c r="C3410" s="176" t="s">
        <v>123</v>
      </c>
      <c r="D3410" s="176" t="s">
        <v>23</v>
      </c>
      <c r="E3410" s="177">
        <v>1</v>
      </c>
      <c r="F3410" s="107">
        <f>IF(C3410="MAT.",VLOOKUP(A3410,INSUMOS_AUX!A:F,6,0),0)</f>
        <v>186.3</v>
      </c>
      <c r="G3410" s="106">
        <f>IF(C3410="M.O.",VLOOKUP(A3410,INSUMOS_AUX!A:F,6,0),0)</f>
        <v>0</v>
      </c>
    </row>
    <row r="3411" spans="1:7">
      <c r="A3411" s="177">
        <v>2696</v>
      </c>
      <c r="B3411" s="233" t="s">
        <v>154</v>
      </c>
      <c r="C3411" s="176" t="s">
        <v>124</v>
      </c>
      <c r="D3411" s="176" t="s">
        <v>134</v>
      </c>
      <c r="E3411" s="177">
        <v>0.50573246400000005</v>
      </c>
      <c r="F3411" s="107">
        <f>IF(C3411="MAT.",VLOOKUP(A3411,INSUMOS_AUX!A:F,6,0),0)</f>
        <v>0</v>
      </c>
      <c r="G3411" s="106">
        <f>IF(C3411="M.O.",VLOOKUP(A3411,INSUMOS_AUX!A:F,6,0),0)</f>
        <v>22.48</v>
      </c>
    </row>
    <row r="3412" spans="1:7">
      <c r="A3412" s="177">
        <v>37329</v>
      </c>
      <c r="B3412" s="233" t="s">
        <v>1478</v>
      </c>
      <c r="C3412" s="176" t="s">
        <v>123</v>
      </c>
      <c r="D3412" s="176" t="s">
        <v>63</v>
      </c>
      <c r="E3412" s="177">
        <v>8.8099999999999998E-2</v>
      </c>
      <c r="F3412" s="107">
        <f>IF(C3412="MAT.",VLOOKUP(A3412,INSUMOS_AUX!A:F,6,0),0)</f>
        <v>98.93</v>
      </c>
      <c r="G3412" s="106">
        <f>IF(C3412="M.O.",VLOOKUP(A3412,INSUMOS_AUX!A:F,6,0),0)</f>
        <v>0</v>
      </c>
    </row>
    <row r="3413" spans="1:7" ht="21">
      <c r="A3413" s="177">
        <v>37370</v>
      </c>
      <c r="B3413" s="233" t="s">
        <v>494</v>
      </c>
      <c r="C3413" s="176" t="s">
        <v>123</v>
      </c>
      <c r="D3413" s="176" t="s">
        <v>134</v>
      </c>
      <c r="E3413" s="177">
        <v>0.84630000000000005</v>
      </c>
      <c r="F3413" s="107">
        <f>IF(C3413="MAT.",VLOOKUP(A3413,INSUMOS_AUX!A:F,6,0),0)</f>
        <v>3.32</v>
      </c>
      <c r="G3413" s="106">
        <f>IF(C3413="M.O.",VLOOKUP(A3413,INSUMOS_AUX!A:F,6,0),0)</f>
        <v>0</v>
      </c>
    </row>
    <row r="3414" spans="1:7" ht="21">
      <c r="A3414" s="177">
        <v>37371</v>
      </c>
      <c r="B3414" s="233" t="s">
        <v>495</v>
      </c>
      <c r="C3414" s="176" t="s">
        <v>123</v>
      </c>
      <c r="D3414" s="176" t="s">
        <v>134</v>
      </c>
      <c r="E3414" s="177">
        <v>0.84630000000000005</v>
      </c>
      <c r="F3414" s="107">
        <f>IF(C3414="MAT.",VLOOKUP(A3414,INSUMOS_AUX!A:F,6,0),0)</f>
        <v>0.59</v>
      </c>
      <c r="G3414" s="106">
        <f>IF(C3414="M.O.",VLOOKUP(A3414,INSUMOS_AUX!A:F,6,0),0)</f>
        <v>0</v>
      </c>
    </row>
    <row r="3415" spans="1:7" ht="21">
      <c r="A3415" s="177">
        <v>37372</v>
      </c>
      <c r="B3415" s="233" t="s">
        <v>496</v>
      </c>
      <c r="C3415" s="176" t="s">
        <v>123</v>
      </c>
      <c r="D3415" s="176" t="s">
        <v>134</v>
      </c>
      <c r="E3415" s="177">
        <v>0.84630000000000005</v>
      </c>
      <c r="F3415" s="107">
        <f>IF(C3415="MAT.",VLOOKUP(A3415,INSUMOS_AUX!A:F,6,0),0)</f>
        <v>1.43</v>
      </c>
      <c r="G3415" s="106">
        <f>IF(C3415="M.O.",VLOOKUP(A3415,INSUMOS_AUX!A:F,6,0),0)</f>
        <v>0</v>
      </c>
    </row>
    <row r="3416" spans="1:7" ht="21">
      <c r="A3416" s="177">
        <v>37373</v>
      </c>
      <c r="B3416" s="233" t="s">
        <v>497</v>
      </c>
      <c r="C3416" s="176" t="s">
        <v>123</v>
      </c>
      <c r="D3416" s="176" t="s">
        <v>134</v>
      </c>
      <c r="E3416" s="177">
        <v>0.84630000000000005</v>
      </c>
      <c r="F3416" s="107">
        <f>IF(C3416="MAT.",VLOOKUP(A3416,INSUMOS_AUX!A:F,6,0),0)</f>
        <v>0.08</v>
      </c>
      <c r="G3416" s="106">
        <f>IF(C3416="M.O.",VLOOKUP(A3416,INSUMOS_AUX!A:F,6,0),0)</f>
        <v>0</v>
      </c>
    </row>
    <row r="3417" spans="1:7" ht="21">
      <c r="A3417" s="177">
        <v>43461</v>
      </c>
      <c r="B3417" s="233" t="s">
        <v>155</v>
      </c>
      <c r="C3417" s="176" t="s">
        <v>123</v>
      </c>
      <c r="D3417" s="176" t="s">
        <v>134</v>
      </c>
      <c r="E3417" s="177">
        <v>0.49680000000000002</v>
      </c>
      <c r="F3417" s="107">
        <f>IF(C3417="MAT.",VLOOKUP(A3417,INSUMOS_AUX!A:F,6,0),0)</f>
        <v>0.31</v>
      </c>
      <c r="G3417" s="106">
        <f>IF(C3417="M.O.",VLOOKUP(A3417,INSUMOS_AUX!A:F,6,0),0)</f>
        <v>0</v>
      </c>
    </row>
    <row r="3418" spans="1:7" ht="21">
      <c r="A3418" s="177">
        <v>43467</v>
      </c>
      <c r="B3418" s="233" t="s">
        <v>142</v>
      </c>
      <c r="C3418" s="176" t="s">
        <v>123</v>
      </c>
      <c r="D3418" s="176" t="s">
        <v>134</v>
      </c>
      <c r="E3418" s="177">
        <v>0.34949999999999998</v>
      </c>
      <c r="F3418" s="107">
        <f>IF(C3418="MAT.",VLOOKUP(A3418,INSUMOS_AUX!A:F,6,0),0)</f>
        <v>0.61</v>
      </c>
      <c r="G3418" s="106">
        <f>IF(C3418="M.O.",VLOOKUP(A3418,INSUMOS_AUX!A:F,6,0),0)</f>
        <v>0</v>
      </c>
    </row>
    <row r="3419" spans="1:7" ht="21">
      <c r="A3419" s="177">
        <v>43485</v>
      </c>
      <c r="B3419" s="233" t="s">
        <v>156</v>
      </c>
      <c r="C3419" s="176" t="s">
        <v>123</v>
      </c>
      <c r="D3419" s="176" t="s">
        <v>134</v>
      </c>
      <c r="E3419" s="177">
        <v>0.49680000000000002</v>
      </c>
      <c r="F3419" s="107">
        <f>IF(C3419="MAT.",VLOOKUP(A3419,INSUMOS_AUX!A:F,6,0),0)</f>
        <v>1.1299999999999999</v>
      </c>
      <c r="G3419" s="106">
        <f>IF(C3419="M.O.",VLOOKUP(A3419,INSUMOS_AUX!A:F,6,0),0)</f>
        <v>0</v>
      </c>
    </row>
    <row r="3420" spans="1:7" ht="21">
      <c r="A3420" s="177">
        <v>43491</v>
      </c>
      <c r="B3420" s="233" t="s">
        <v>145</v>
      </c>
      <c r="C3420" s="176" t="s">
        <v>123</v>
      </c>
      <c r="D3420" s="176" t="s">
        <v>134</v>
      </c>
      <c r="E3420" s="177">
        <v>0.34949999999999998</v>
      </c>
      <c r="F3420" s="107">
        <f>IF(C3420="MAT.",VLOOKUP(A3420,INSUMOS_AUX!A:F,6,0),0)</f>
        <v>1.39</v>
      </c>
      <c r="G3420" s="106">
        <f>IF(C3420="M.O.",VLOOKUP(A3420,INSUMOS_AUX!A:F,6,0),0)</f>
        <v>0</v>
      </c>
    </row>
    <row r="3421" spans="1:7" ht="31.5">
      <c r="A3421" s="177">
        <v>4384</v>
      </c>
      <c r="B3421" s="233" t="s">
        <v>1485</v>
      </c>
      <c r="C3421" s="176" t="s">
        <v>123</v>
      </c>
      <c r="D3421" s="176" t="s">
        <v>23</v>
      </c>
      <c r="E3421" s="177">
        <v>2</v>
      </c>
      <c r="F3421" s="107">
        <f>IF(C3421="MAT.",VLOOKUP(A3421,INSUMOS_AUX!A:F,6,0),0)</f>
        <v>25.97</v>
      </c>
      <c r="G3421" s="106">
        <f>IF(C3421="M.O.",VLOOKUP(A3421,INSUMOS_AUX!A:F,6,0),0)</f>
        <v>0</v>
      </c>
    </row>
    <row r="3422" spans="1:7">
      <c r="A3422" s="177">
        <v>6111</v>
      </c>
      <c r="B3422" s="233" t="s">
        <v>498</v>
      </c>
      <c r="C3422" s="176" t="s">
        <v>124</v>
      </c>
      <c r="D3422" s="176" t="s">
        <v>134</v>
      </c>
      <c r="E3422" s="177">
        <v>0.35690939999999999</v>
      </c>
      <c r="F3422" s="107">
        <f>IF(C3422="MAT.",VLOOKUP(A3422,INSUMOS_AUX!A:F,6,0),0)</f>
        <v>0</v>
      </c>
      <c r="G3422" s="106">
        <f>IF(C3422="M.O.",VLOOKUP(A3422,INSUMOS_AUX!A:F,6,0),0)</f>
        <v>14.4</v>
      </c>
    </row>
    <row r="3423" spans="1:7" ht="21">
      <c r="A3423" s="177">
        <v>6138</v>
      </c>
      <c r="B3423" s="233" t="s">
        <v>1486</v>
      </c>
      <c r="C3423" s="176" t="s">
        <v>123</v>
      </c>
      <c r="D3423" s="176" t="s">
        <v>23</v>
      </c>
      <c r="E3423" s="177">
        <v>1</v>
      </c>
      <c r="F3423" s="107">
        <f>IF(C3423="MAT.",VLOOKUP(A3423,INSUMOS_AUX!A:F,6,0),0)</f>
        <v>12.26</v>
      </c>
      <c r="G3423" s="106">
        <f>IF(C3423="M.O.",VLOOKUP(A3423,INSUMOS_AUX!A:F,6,0),0)</f>
        <v>0</v>
      </c>
    </row>
    <row r="3424" spans="1:7" ht="21">
      <c r="A3424" s="177">
        <v>6142</v>
      </c>
      <c r="B3424" s="233" t="s">
        <v>1494</v>
      </c>
      <c r="C3424" s="176" t="s">
        <v>123</v>
      </c>
      <c r="D3424" s="176" t="s">
        <v>23</v>
      </c>
      <c r="E3424" s="177">
        <v>1</v>
      </c>
      <c r="F3424" s="107">
        <f>IF(C3424="MAT.",VLOOKUP(A3424,INSUMOS_AUX!A:F,6,0),0)</f>
        <v>9.44</v>
      </c>
      <c r="G3424" s="106">
        <f>IF(C3424="M.O.",VLOOKUP(A3424,INSUMOS_AUX!A:F,6,0),0)</f>
        <v>0</v>
      </c>
    </row>
    <row r="3425" spans="1:7">
      <c r="A3425" s="182"/>
      <c r="B3425" s="230"/>
      <c r="C3425" s="183"/>
      <c r="D3425" s="183"/>
      <c r="E3425" s="183"/>
      <c r="F3425" s="183"/>
      <c r="G3425" s="183"/>
    </row>
    <row r="3426" spans="1:7" ht="42">
      <c r="A3426" s="179" t="s">
        <v>955</v>
      </c>
      <c r="B3426" s="232" t="s">
        <v>402</v>
      </c>
      <c r="C3426" s="180" t="s">
        <v>46</v>
      </c>
      <c r="D3426" s="180" t="s">
        <v>23</v>
      </c>
      <c r="E3426" s="181">
        <v>2</v>
      </c>
      <c r="F3426" s="181">
        <f t="shared" ref="F3426:G3426" si="223">SUMPRODUCT($E3427:$E3441,F3427:F3441)</f>
        <v>680.50140300000021</v>
      </c>
      <c r="G3426" s="181">
        <f t="shared" si="223"/>
        <v>34.591844041600005</v>
      </c>
    </row>
    <row r="3427" spans="1:7">
      <c r="A3427" s="177">
        <v>2696</v>
      </c>
      <c r="B3427" s="233" t="s">
        <v>154</v>
      </c>
      <c r="C3427" s="176" t="s">
        <v>124</v>
      </c>
      <c r="D3427" s="176" t="s">
        <v>134</v>
      </c>
      <c r="E3427" s="177">
        <v>1.1747489200000001</v>
      </c>
      <c r="F3427" s="107">
        <f>IF(C3427="MAT.",VLOOKUP(A3427,INSUMOS_AUX!A:F,6,0),0)</f>
        <v>0</v>
      </c>
      <c r="G3427" s="106">
        <f>IF(C3427="M.O.",VLOOKUP(A3427,INSUMOS_AUX!A:F,6,0),0)</f>
        <v>22.48</v>
      </c>
    </row>
    <row r="3428" spans="1:7" ht="21">
      <c r="A3428" s="177">
        <v>36520</v>
      </c>
      <c r="B3428" s="233" t="s">
        <v>1495</v>
      </c>
      <c r="C3428" s="176" t="s">
        <v>123</v>
      </c>
      <c r="D3428" s="176" t="s">
        <v>23</v>
      </c>
      <c r="E3428" s="177">
        <v>1</v>
      </c>
      <c r="F3428" s="107">
        <f>IF(C3428="MAT.",VLOOKUP(A3428,INSUMOS_AUX!A:F,6,0),0)</f>
        <v>586.1</v>
      </c>
      <c r="G3428" s="106">
        <f>IF(C3428="M.O.",VLOOKUP(A3428,INSUMOS_AUX!A:F,6,0),0)</f>
        <v>0</v>
      </c>
    </row>
    <row r="3429" spans="1:7">
      <c r="A3429" s="177">
        <v>37329</v>
      </c>
      <c r="B3429" s="233" t="s">
        <v>1478</v>
      </c>
      <c r="C3429" s="176" t="s">
        <v>123</v>
      </c>
      <c r="D3429" s="176" t="s">
        <v>63</v>
      </c>
      <c r="E3429" s="177">
        <v>8.8099999999999998E-2</v>
      </c>
      <c r="F3429" s="107">
        <f>IF(C3429="MAT.",VLOOKUP(A3429,INSUMOS_AUX!A:F,6,0),0)</f>
        <v>98.93</v>
      </c>
      <c r="G3429" s="106">
        <f>IF(C3429="M.O.",VLOOKUP(A3429,INSUMOS_AUX!A:F,6,0),0)</f>
        <v>0</v>
      </c>
    </row>
    <row r="3430" spans="1:7" ht="21">
      <c r="A3430" s="177">
        <v>37370</v>
      </c>
      <c r="B3430" s="233" t="s">
        <v>494</v>
      </c>
      <c r="C3430" s="176" t="s">
        <v>123</v>
      </c>
      <c r="D3430" s="176" t="s">
        <v>134</v>
      </c>
      <c r="E3430" s="177">
        <v>1.7104999999999999</v>
      </c>
      <c r="F3430" s="107">
        <f>IF(C3430="MAT.",VLOOKUP(A3430,INSUMOS_AUX!A:F,6,0),0)</f>
        <v>3.32</v>
      </c>
      <c r="G3430" s="106">
        <f>IF(C3430="M.O.",VLOOKUP(A3430,INSUMOS_AUX!A:F,6,0),0)</f>
        <v>0</v>
      </c>
    </row>
    <row r="3431" spans="1:7" ht="21">
      <c r="A3431" s="177">
        <v>37371</v>
      </c>
      <c r="B3431" s="233" t="s">
        <v>495</v>
      </c>
      <c r="C3431" s="176" t="s">
        <v>123</v>
      </c>
      <c r="D3431" s="176" t="s">
        <v>134</v>
      </c>
      <c r="E3431" s="177">
        <v>1.7104999999999999</v>
      </c>
      <c r="F3431" s="107">
        <f>IF(C3431="MAT.",VLOOKUP(A3431,INSUMOS_AUX!A:F,6,0),0)</f>
        <v>0.59</v>
      </c>
      <c r="G3431" s="106">
        <f>IF(C3431="M.O.",VLOOKUP(A3431,INSUMOS_AUX!A:F,6,0),0)</f>
        <v>0</v>
      </c>
    </row>
    <row r="3432" spans="1:7" ht="21">
      <c r="A3432" s="177">
        <v>37372</v>
      </c>
      <c r="B3432" s="233" t="s">
        <v>496</v>
      </c>
      <c r="C3432" s="176" t="s">
        <v>123</v>
      </c>
      <c r="D3432" s="176" t="s">
        <v>134</v>
      </c>
      <c r="E3432" s="177">
        <v>1.7104999999999999</v>
      </c>
      <c r="F3432" s="107">
        <f>IF(C3432="MAT.",VLOOKUP(A3432,INSUMOS_AUX!A:F,6,0),0)</f>
        <v>1.43</v>
      </c>
      <c r="G3432" s="106">
        <f>IF(C3432="M.O.",VLOOKUP(A3432,INSUMOS_AUX!A:F,6,0),0)</f>
        <v>0</v>
      </c>
    </row>
    <row r="3433" spans="1:7" ht="21">
      <c r="A3433" s="177">
        <v>37373</v>
      </c>
      <c r="B3433" s="233" t="s">
        <v>497</v>
      </c>
      <c r="C3433" s="176" t="s">
        <v>123</v>
      </c>
      <c r="D3433" s="176" t="s">
        <v>134</v>
      </c>
      <c r="E3433" s="177">
        <v>1.7104999999999999</v>
      </c>
      <c r="F3433" s="107">
        <f>IF(C3433="MAT.",VLOOKUP(A3433,INSUMOS_AUX!A:F,6,0),0)</f>
        <v>0.08</v>
      </c>
      <c r="G3433" s="106">
        <f>IF(C3433="M.O.",VLOOKUP(A3433,INSUMOS_AUX!A:F,6,0),0)</f>
        <v>0</v>
      </c>
    </row>
    <row r="3434" spans="1:7" ht="21">
      <c r="A3434" s="177">
        <v>43461</v>
      </c>
      <c r="B3434" s="233" t="s">
        <v>155</v>
      </c>
      <c r="C3434" s="176" t="s">
        <v>123</v>
      </c>
      <c r="D3434" s="176" t="s">
        <v>134</v>
      </c>
      <c r="E3434" s="177">
        <v>1.1539999999999999</v>
      </c>
      <c r="F3434" s="107">
        <f>IF(C3434="MAT.",VLOOKUP(A3434,INSUMOS_AUX!A:F,6,0),0)</f>
        <v>0.31</v>
      </c>
      <c r="G3434" s="106">
        <f>IF(C3434="M.O.",VLOOKUP(A3434,INSUMOS_AUX!A:F,6,0),0)</f>
        <v>0</v>
      </c>
    </row>
    <row r="3435" spans="1:7" ht="21">
      <c r="A3435" s="177">
        <v>43467</v>
      </c>
      <c r="B3435" s="233" t="s">
        <v>142</v>
      </c>
      <c r="C3435" s="176" t="s">
        <v>123</v>
      </c>
      <c r="D3435" s="176" t="s">
        <v>134</v>
      </c>
      <c r="E3435" s="177">
        <v>0.55649999999999999</v>
      </c>
      <c r="F3435" s="107">
        <f>IF(C3435="MAT.",VLOOKUP(A3435,INSUMOS_AUX!A:F,6,0),0)</f>
        <v>0.61</v>
      </c>
      <c r="G3435" s="106">
        <f>IF(C3435="M.O.",VLOOKUP(A3435,INSUMOS_AUX!A:F,6,0),0)</f>
        <v>0</v>
      </c>
    </row>
    <row r="3436" spans="1:7" ht="21">
      <c r="A3436" s="177">
        <v>43485</v>
      </c>
      <c r="B3436" s="233" t="s">
        <v>156</v>
      </c>
      <c r="C3436" s="176" t="s">
        <v>123</v>
      </c>
      <c r="D3436" s="176" t="s">
        <v>134</v>
      </c>
      <c r="E3436" s="177">
        <v>1.1539999999999999</v>
      </c>
      <c r="F3436" s="107">
        <f>IF(C3436="MAT.",VLOOKUP(A3436,INSUMOS_AUX!A:F,6,0),0)</f>
        <v>1.1299999999999999</v>
      </c>
      <c r="G3436" s="106">
        <f>IF(C3436="M.O.",VLOOKUP(A3436,INSUMOS_AUX!A:F,6,0),0)</f>
        <v>0</v>
      </c>
    </row>
    <row r="3437" spans="1:7" ht="21">
      <c r="A3437" s="177">
        <v>43491</v>
      </c>
      <c r="B3437" s="233" t="s">
        <v>145</v>
      </c>
      <c r="C3437" s="176" t="s">
        <v>123</v>
      </c>
      <c r="D3437" s="176" t="s">
        <v>134</v>
      </c>
      <c r="E3437" s="177">
        <v>0.55649999999999999</v>
      </c>
      <c r="F3437" s="107">
        <f>IF(C3437="MAT.",VLOOKUP(A3437,INSUMOS_AUX!A:F,6,0),0)</f>
        <v>1.39</v>
      </c>
      <c r="G3437" s="106">
        <f>IF(C3437="M.O.",VLOOKUP(A3437,INSUMOS_AUX!A:F,6,0),0)</f>
        <v>0</v>
      </c>
    </row>
    <row r="3438" spans="1:7" ht="31.5">
      <c r="A3438" s="177">
        <v>4384</v>
      </c>
      <c r="B3438" s="233" t="s">
        <v>1485</v>
      </c>
      <c r="C3438" s="176" t="s">
        <v>123</v>
      </c>
      <c r="D3438" s="176" t="s">
        <v>23</v>
      </c>
      <c r="E3438" s="177">
        <v>2</v>
      </c>
      <c r="F3438" s="107">
        <f>IF(C3438="MAT.",VLOOKUP(A3438,INSUMOS_AUX!A:F,6,0),0)</f>
        <v>25.97</v>
      </c>
      <c r="G3438" s="106">
        <f>IF(C3438="M.O.",VLOOKUP(A3438,INSUMOS_AUX!A:F,6,0),0)</f>
        <v>0</v>
      </c>
    </row>
    <row r="3439" spans="1:7">
      <c r="A3439" s="177">
        <v>6111</v>
      </c>
      <c r="B3439" s="233" t="s">
        <v>498</v>
      </c>
      <c r="C3439" s="176" t="s">
        <v>124</v>
      </c>
      <c r="D3439" s="176" t="s">
        <v>134</v>
      </c>
      <c r="E3439" s="177">
        <v>0.56829779999999996</v>
      </c>
      <c r="F3439" s="107">
        <f>IF(C3439="MAT.",VLOOKUP(A3439,INSUMOS_AUX!A:F,6,0),0)</f>
        <v>0</v>
      </c>
      <c r="G3439" s="106">
        <f>IF(C3439="M.O.",VLOOKUP(A3439,INSUMOS_AUX!A:F,6,0),0)</f>
        <v>14.4</v>
      </c>
    </row>
    <row r="3440" spans="1:7" ht="21">
      <c r="A3440" s="177">
        <v>6138</v>
      </c>
      <c r="B3440" s="233" t="s">
        <v>1486</v>
      </c>
      <c r="C3440" s="176" t="s">
        <v>123</v>
      </c>
      <c r="D3440" s="176" t="s">
        <v>23</v>
      </c>
      <c r="E3440" s="177">
        <v>1</v>
      </c>
      <c r="F3440" s="107">
        <f>IF(C3440="MAT.",VLOOKUP(A3440,INSUMOS_AUX!A:F,6,0),0)</f>
        <v>12.26</v>
      </c>
      <c r="G3440" s="106">
        <f>IF(C3440="M.O.",VLOOKUP(A3440,INSUMOS_AUX!A:F,6,0),0)</f>
        <v>0</v>
      </c>
    </row>
    <row r="3441" spans="1:7" ht="21">
      <c r="A3441" s="177">
        <v>6142</v>
      </c>
      <c r="B3441" s="233" t="s">
        <v>1494</v>
      </c>
      <c r="C3441" s="176" t="s">
        <v>123</v>
      </c>
      <c r="D3441" s="176" t="s">
        <v>23</v>
      </c>
      <c r="E3441" s="177">
        <v>1</v>
      </c>
      <c r="F3441" s="107">
        <f>IF(C3441="MAT.",VLOOKUP(A3441,INSUMOS_AUX!A:F,6,0),0)</f>
        <v>9.44</v>
      </c>
      <c r="G3441" s="106">
        <f>IF(C3441="M.O.",VLOOKUP(A3441,INSUMOS_AUX!A:F,6,0),0)</f>
        <v>0</v>
      </c>
    </row>
    <row r="3442" spans="1:7">
      <c r="A3442" s="182"/>
      <c r="B3442" s="230"/>
      <c r="C3442" s="183"/>
      <c r="D3442" s="183"/>
      <c r="E3442" s="183"/>
      <c r="F3442" s="183"/>
      <c r="G3442" s="183"/>
    </row>
    <row r="3443" spans="1:7" ht="31.5">
      <c r="A3443" s="179" t="s">
        <v>956</v>
      </c>
      <c r="B3443" s="232" t="s">
        <v>403</v>
      </c>
      <c r="C3443" s="180" t="s">
        <v>46</v>
      </c>
      <c r="D3443" s="180" t="s">
        <v>23</v>
      </c>
      <c r="E3443" s="181">
        <v>8</v>
      </c>
      <c r="F3443" s="181">
        <f t="shared" ref="F3443:G3443" si="224">SUMPRODUCT($E3444:$E3454,F3444:F3454)</f>
        <v>96.318163999999996</v>
      </c>
      <c r="G3443" s="181">
        <f t="shared" si="224"/>
        <v>8.7006268924800008</v>
      </c>
    </row>
    <row r="3444" spans="1:7" ht="21">
      <c r="A3444" s="177">
        <v>11758</v>
      </c>
      <c r="B3444" s="233" t="s">
        <v>1496</v>
      </c>
      <c r="C3444" s="176" t="s">
        <v>123</v>
      </c>
      <c r="D3444" s="176" t="s">
        <v>23</v>
      </c>
      <c r="E3444" s="177">
        <v>1</v>
      </c>
      <c r="F3444" s="107">
        <f>IF(C3444="MAT.",VLOOKUP(A3444,INSUMOS_AUX!A:F,6,0),0)</f>
        <v>93.41</v>
      </c>
      <c r="G3444" s="106">
        <f>IF(C3444="M.O.",VLOOKUP(A3444,INSUMOS_AUX!A:F,6,0),0)</f>
        <v>0</v>
      </c>
    </row>
    <row r="3445" spans="1:7">
      <c r="A3445" s="177">
        <v>2696</v>
      </c>
      <c r="B3445" s="233" t="s">
        <v>154</v>
      </c>
      <c r="C3445" s="176" t="s">
        <v>124</v>
      </c>
      <c r="D3445" s="176" t="s">
        <v>134</v>
      </c>
      <c r="E3445" s="177">
        <v>0.321885276</v>
      </c>
      <c r="F3445" s="107">
        <f>IF(C3445="MAT.",VLOOKUP(A3445,INSUMOS_AUX!A:F,6,0),0)</f>
        <v>0</v>
      </c>
      <c r="G3445" s="106">
        <f>IF(C3445="M.O.",VLOOKUP(A3445,INSUMOS_AUX!A:F,6,0),0)</f>
        <v>22.48</v>
      </c>
    </row>
    <row r="3446" spans="1:7" ht="21">
      <c r="A3446" s="177">
        <v>37370</v>
      </c>
      <c r="B3446" s="233" t="s">
        <v>494</v>
      </c>
      <c r="C3446" s="176" t="s">
        <v>123</v>
      </c>
      <c r="D3446" s="176" t="s">
        <v>134</v>
      </c>
      <c r="E3446" s="177">
        <v>0.4158</v>
      </c>
      <c r="F3446" s="107">
        <f>IF(C3446="MAT.",VLOOKUP(A3446,INSUMOS_AUX!A:F,6,0),0)</f>
        <v>3.32</v>
      </c>
      <c r="G3446" s="106">
        <f>IF(C3446="M.O.",VLOOKUP(A3446,INSUMOS_AUX!A:F,6,0),0)</f>
        <v>0</v>
      </c>
    </row>
    <row r="3447" spans="1:7" ht="21">
      <c r="A3447" s="177">
        <v>37371</v>
      </c>
      <c r="B3447" s="233" t="s">
        <v>495</v>
      </c>
      <c r="C3447" s="176" t="s">
        <v>123</v>
      </c>
      <c r="D3447" s="176" t="s">
        <v>134</v>
      </c>
      <c r="E3447" s="177">
        <v>0.4158</v>
      </c>
      <c r="F3447" s="107">
        <f>IF(C3447="MAT.",VLOOKUP(A3447,INSUMOS_AUX!A:F,6,0),0)</f>
        <v>0.59</v>
      </c>
      <c r="G3447" s="106">
        <f>IF(C3447="M.O.",VLOOKUP(A3447,INSUMOS_AUX!A:F,6,0),0)</f>
        <v>0</v>
      </c>
    </row>
    <row r="3448" spans="1:7" ht="21">
      <c r="A3448" s="177">
        <v>37372</v>
      </c>
      <c r="B3448" s="233" t="s">
        <v>496</v>
      </c>
      <c r="C3448" s="176" t="s">
        <v>123</v>
      </c>
      <c r="D3448" s="176" t="s">
        <v>134</v>
      </c>
      <c r="E3448" s="177">
        <v>0.4158</v>
      </c>
      <c r="F3448" s="107">
        <f>IF(C3448="MAT.",VLOOKUP(A3448,INSUMOS_AUX!A:F,6,0),0)</f>
        <v>1.43</v>
      </c>
      <c r="G3448" s="106">
        <f>IF(C3448="M.O.",VLOOKUP(A3448,INSUMOS_AUX!A:F,6,0),0)</f>
        <v>0</v>
      </c>
    </row>
    <row r="3449" spans="1:7" ht="21">
      <c r="A3449" s="177">
        <v>37373</v>
      </c>
      <c r="B3449" s="233" t="s">
        <v>497</v>
      </c>
      <c r="C3449" s="176" t="s">
        <v>123</v>
      </c>
      <c r="D3449" s="176" t="s">
        <v>134</v>
      </c>
      <c r="E3449" s="177">
        <v>0.4158</v>
      </c>
      <c r="F3449" s="107">
        <f>IF(C3449="MAT.",VLOOKUP(A3449,INSUMOS_AUX!A:F,6,0),0)</f>
        <v>0.08</v>
      </c>
      <c r="G3449" s="106">
        <f>IF(C3449="M.O.",VLOOKUP(A3449,INSUMOS_AUX!A:F,6,0),0)</f>
        <v>0</v>
      </c>
    </row>
    <row r="3450" spans="1:7" ht="21">
      <c r="A3450" s="177">
        <v>43461</v>
      </c>
      <c r="B3450" s="233" t="s">
        <v>155</v>
      </c>
      <c r="C3450" s="176" t="s">
        <v>123</v>
      </c>
      <c r="D3450" s="176" t="s">
        <v>134</v>
      </c>
      <c r="E3450" s="177">
        <v>0.31619999999999998</v>
      </c>
      <c r="F3450" s="107">
        <f>IF(C3450="MAT.",VLOOKUP(A3450,INSUMOS_AUX!A:F,6,0),0)</f>
        <v>0.31</v>
      </c>
      <c r="G3450" s="106">
        <f>IF(C3450="M.O.",VLOOKUP(A3450,INSUMOS_AUX!A:F,6,0),0)</f>
        <v>0</v>
      </c>
    </row>
    <row r="3451" spans="1:7" ht="21">
      <c r="A3451" s="177">
        <v>43467</v>
      </c>
      <c r="B3451" s="233" t="s">
        <v>142</v>
      </c>
      <c r="C3451" s="176" t="s">
        <v>123</v>
      </c>
      <c r="D3451" s="176" t="s">
        <v>134</v>
      </c>
      <c r="E3451" s="177">
        <v>9.9599999999999994E-2</v>
      </c>
      <c r="F3451" s="107">
        <f>IF(C3451="MAT.",VLOOKUP(A3451,INSUMOS_AUX!A:F,6,0),0)</f>
        <v>0.61</v>
      </c>
      <c r="G3451" s="106">
        <f>IF(C3451="M.O.",VLOOKUP(A3451,INSUMOS_AUX!A:F,6,0),0)</f>
        <v>0</v>
      </c>
    </row>
    <row r="3452" spans="1:7" ht="21">
      <c r="A3452" s="177">
        <v>43485</v>
      </c>
      <c r="B3452" s="233" t="s">
        <v>156</v>
      </c>
      <c r="C3452" s="176" t="s">
        <v>123</v>
      </c>
      <c r="D3452" s="176" t="s">
        <v>134</v>
      </c>
      <c r="E3452" s="177">
        <v>0.31619999999999998</v>
      </c>
      <c r="F3452" s="107">
        <f>IF(C3452="MAT.",VLOOKUP(A3452,INSUMOS_AUX!A:F,6,0),0)</f>
        <v>1.1299999999999999</v>
      </c>
      <c r="G3452" s="106">
        <f>IF(C3452="M.O.",VLOOKUP(A3452,INSUMOS_AUX!A:F,6,0),0)</f>
        <v>0</v>
      </c>
    </row>
    <row r="3453" spans="1:7" ht="21">
      <c r="A3453" s="177">
        <v>43491</v>
      </c>
      <c r="B3453" s="233" t="s">
        <v>145</v>
      </c>
      <c r="C3453" s="176" t="s">
        <v>123</v>
      </c>
      <c r="D3453" s="176" t="s">
        <v>134</v>
      </c>
      <c r="E3453" s="177">
        <v>9.9599999999999994E-2</v>
      </c>
      <c r="F3453" s="107">
        <f>IF(C3453="MAT.",VLOOKUP(A3453,INSUMOS_AUX!A:F,6,0),0)</f>
        <v>1.39</v>
      </c>
      <c r="G3453" s="106">
        <f>IF(C3453="M.O.",VLOOKUP(A3453,INSUMOS_AUX!A:F,6,0),0)</f>
        <v>0</v>
      </c>
    </row>
    <row r="3454" spans="1:7">
      <c r="A3454" s="177">
        <v>6111</v>
      </c>
      <c r="B3454" s="233" t="s">
        <v>498</v>
      </c>
      <c r="C3454" s="176" t="s">
        <v>124</v>
      </c>
      <c r="D3454" s="176" t="s">
        <v>134</v>
      </c>
      <c r="E3454" s="177">
        <v>0.10171152</v>
      </c>
      <c r="F3454" s="107">
        <f>IF(C3454="MAT.",VLOOKUP(A3454,INSUMOS_AUX!A:F,6,0),0)</f>
        <v>0</v>
      </c>
      <c r="G3454" s="106">
        <f>IF(C3454="M.O.",VLOOKUP(A3454,INSUMOS_AUX!A:F,6,0),0)</f>
        <v>14.4</v>
      </c>
    </row>
    <row r="3455" spans="1:7">
      <c r="A3455" s="182"/>
      <c r="B3455" s="230"/>
      <c r="C3455" s="183"/>
      <c r="D3455" s="183"/>
      <c r="E3455" s="183"/>
      <c r="F3455" s="183"/>
      <c r="G3455" s="183"/>
    </row>
    <row r="3456" spans="1:7" ht="21">
      <c r="A3456" s="179" t="s">
        <v>957</v>
      </c>
      <c r="B3456" s="232" t="s">
        <v>404</v>
      </c>
      <c r="C3456" s="180" t="s">
        <v>46</v>
      </c>
      <c r="D3456" s="180" t="s">
        <v>23</v>
      </c>
      <c r="E3456" s="181">
        <v>8</v>
      </c>
      <c r="F3456" s="181">
        <f t="shared" ref="F3456:G3456" si="225">SUMPRODUCT($E3457:$E3467,F3457:F3467)</f>
        <v>38.662824000000001</v>
      </c>
      <c r="G3456" s="181">
        <f t="shared" si="225"/>
        <v>4.2267471974399999</v>
      </c>
    </row>
    <row r="3457" spans="1:7">
      <c r="A3457" s="177">
        <v>2696</v>
      </c>
      <c r="B3457" s="233" t="s">
        <v>154</v>
      </c>
      <c r="C3457" s="176" t="s">
        <v>124</v>
      </c>
      <c r="D3457" s="176" t="s">
        <v>134</v>
      </c>
      <c r="E3457" s="177">
        <v>0.15636172800000001</v>
      </c>
      <c r="F3457" s="107">
        <f>IF(C3457="MAT.",VLOOKUP(A3457,INSUMOS_AUX!A:F,6,0),0)</f>
        <v>0</v>
      </c>
      <c r="G3457" s="106">
        <f>IF(C3457="M.O.",VLOOKUP(A3457,INSUMOS_AUX!A:F,6,0),0)</f>
        <v>22.48</v>
      </c>
    </row>
    <row r="3458" spans="1:7" ht="21">
      <c r="A3458" s="177">
        <v>37370</v>
      </c>
      <c r="B3458" s="233" t="s">
        <v>494</v>
      </c>
      <c r="C3458" s="176" t="s">
        <v>123</v>
      </c>
      <c r="D3458" s="176" t="s">
        <v>134</v>
      </c>
      <c r="E3458" s="177">
        <v>0.20200000000000001</v>
      </c>
      <c r="F3458" s="107">
        <f>IF(C3458="MAT.",VLOOKUP(A3458,INSUMOS_AUX!A:F,6,0),0)</f>
        <v>3.32</v>
      </c>
      <c r="G3458" s="106">
        <f>IF(C3458="M.O.",VLOOKUP(A3458,INSUMOS_AUX!A:F,6,0),0)</f>
        <v>0</v>
      </c>
    </row>
    <row r="3459" spans="1:7" ht="21">
      <c r="A3459" s="177">
        <v>37371</v>
      </c>
      <c r="B3459" s="233" t="s">
        <v>495</v>
      </c>
      <c r="C3459" s="176" t="s">
        <v>123</v>
      </c>
      <c r="D3459" s="176" t="s">
        <v>134</v>
      </c>
      <c r="E3459" s="177">
        <v>0.20200000000000001</v>
      </c>
      <c r="F3459" s="107">
        <f>IF(C3459="MAT.",VLOOKUP(A3459,INSUMOS_AUX!A:F,6,0),0)</f>
        <v>0.59</v>
      </c>
      <c r="G3459" s="106">
        <f>IF(C3459="M.O.",VLOOKUP(A3459,INSUMOS_AUX!A:F,6,0),0)</f>
        <v>0</v>
      </c>
    </row>
    <row r="3460" spans="1:7" ht="21">
      <c r="A3460" s="177">
        <v>37372</v>
      </c>
      <c r="B3460" s="233" t="s">
        <v>496</v>
      </c>
      <c r="C3460" s="176" t="s">
        <v>123</v>
      </c>
      <c r="D3460" s="176" t="s">
        <v>134</v>
      </c>
      <c r="E3460" s="177">
        <v>0.20200000000000001</v>
      </c>
      <c r="F3460" s="107">
        <f>IF(C3460="MAT.",VLOOKUP(A3460,INSUMOS_AUX!A:F,6,0),0)</f>
        <v>1.43</v>
      </c>
      <c r="G3460" s="106">
        <f>IF(C3460="M.O.",VLOOKUP(A3460,INSUMOS_AUX!A:F,6,0),0)</f>
        <v>0</v>
      </c>
    </row>
    <row r="3461" spans="1:7" ht="21">
      <c r="A3461" s="177">
        <v>37373</v>
      </c>
      <c r="B3461" s="233" t="s">
        <v>497</v>
      </c>
      <c r="C3461" s="176" t="s">
        <v>123</v>
      </c>
      <c r="D3461" s="176" t="s">
        <v>134</v>
      </c>
      <c r="E3461" s="177">
        <v>0.20200000000000001</v>
      </c>
      <c r="F3461" s="107">
        <f>IF(C3461="MAT.",VLOOKUP(A3461,INSUMOS_AUX!A:F,6,0),0)</f>
        <v>0.08</v>
      </c>
      <c r="G3461" s="106">
        <f>IF(C3461="M.O.",VLOOKUP(A3461,INSUMOS_AUX!A:F,6,0),0)</f>
        <v>0</v>
      </c>
    </row>
    <row r="3462" spans="1:7">
      <c r="A3462" s="177">
        <v>377</v>
      </c>
      <c r="B3462" s="233" t="s">
        <v>1497</v>
      </c>
      <c r="C3462" s="176" t="s">
        <v>123</v>
      </c>
      <c r="D3462" s="176" t="s">
        <v>23</v>
      </c>
      <c r="E3462" s="177">
        <v>1</v>
      </c>
      <c r="F3462" s="107">
        <f>IF(C3462="MAT.",VLOOKUP(A3462,INSUMOS_AUX!A:F,6,0),0)</f>
        <v>37.25</v>
      </c>
      <c r="G3462" s="106">
        <f>IF(C3462="M.O.",VLOOKUP(A3462,INSUMOS_AUX!A:F,6,0),0)</f>
        <v>0</v>
      </c>
    </row>
    <row r="3463" spans="1:7" ht="21">
      <c r="A3463" s="177">
        <v>43461</v>
      </c>
      <c r="B3463" s="233" t="s">
        <v>155</v>
      </c>
      <c r="C3463" s="176" t="s">
        <v>123</v>
      </c>
      <c r="D3463" s="176" t="s">
        <v>134</v>
      </c>
      <c r="E3463" s="177">
        <v>0.15359999999999999</v>
      </c>
      <c r="F3463" s="107">
        <f>IF(C3463="MAT.",VLOOKUP(A3463,INSUMOS_AUX!A:F,6,0),0)</f>
        <v>0.31</v>
      </c>
      <c r="G3463" s="106">
        <f>IF(C3463="M.O.",VLOOKUP(A3463,INSUMOS_AUX!A:F,6,0),0)</f>
        <v>0</v>
      </c>
    </row>
    <row r="3464" spans="1:7" ht="21">
      <c r="A3464" s="177">
        <v>43467</v>
      </c>
      <c r="B3464" s="233" t="s">
        <v>142</v>
      </c>
      <c r="C3464" s="176" t="s">
        <v>123</v>
      </c>
      <c r="D3464" s="176" t="s">
        <v>134</v>
      </c>
      <c r="E3464" s="177">
        <v>4.8399999999999999E-2</v>
      </c>
      <c r="F3464" s="107">
        <f>IF(C3464="MAT.",VLOOKUP(A3464,INSUMOS_AUX!A:F,6,0),0)</f>
        <v>0.61</v>
      </c>
      <c r="G3464" s="106">
        <f>IF(C3464="M.O.",VLOOKUP(A3464,INSUMOS_AUX!A:F,6,0),0)</f>
        <v>0</v>
      </c>
    </row>
    <row r="3465" spans="1:7" ht="21">
      <c r="A3465" s="177">
        <v>43485</v>
      </c>
      <c r="B3465" s="233" t="s">
        <v>156</v>
      </c>
      <c r="C3465" s="176" t="s">
        <v>123</v>
      </c>
      <c r="D3465" s="176" t="s">
        <v>134</v>
      </c>
      <c r="E3465" s="177">
        <v>0.15359999999999999</v>
      </c>
      <c r="F3465" s="107">
        <f>IF(C3465="MAT.",VLOOKUP(A3465,INSUMOS_AUX!A:F,6,0),0)</f>
        <v>1.1299999999999999</v>
      </c>
      <c r="G3465" s="106">
        <f>IF(C3465="M.O.",VLOOKUP(A3465,INSUMOS_AUX!A:F,6,0),0)</f>
        <v>0</v>
      </c>
    </row>
    <row r="3466" spans="1:7" ht="21">
      <c r="A3466" s="177">
        <v>43491</v>
      </c>
      <c r="B3466" s="233" t="s">
        <v>145</v>
      </c>
      <c r="C3466" s="176" t="s">
        <v>123</v>
      </c>
      <c r="D3466" s="176" t="s">
        <v>134</v>
      </c>
      <c r="E3466" s="177">
        <v>4.8399999999999999E-2</v>
      </c>
      <c r="F3466" s="107">
        <f>IF(C3466="MAT.",VLOOKUP(A3466,INSUMOS_AUX!A:F,6,0),0)</f>
        <v>1.39</v>
      </c>
      <c r="G3466" s="106">
        <f>IF(C3466="M.O.",VLOOKUP(A3466,INSUMOS_AUX!A:F,6,0),0)</f>
        <v>0</v>
      </c>
    </row>
    <row r="3467" spans="1:7">
      <c r="A3467" s="177">
        <v>6111</v>
      </c>
      <c r="B3467" s="233" t="s">
        <v>498</v>
      </c>
      <c r="C3467" s="176" t="s">
        <v>124</v>
      </c>
      <c r="D3467" s="176" t="s">
        <v>134</v>
      </c>
      <c r="E3467" s="177">
        <v>4.9426079999999997E-2</v>
      </c>
      <c r="F3467" s="107">
        <f>IF(C3467="MAT.",VLOOKUP(A3467,INSUMOS_AUX!A:F,6,0),0)</f>
        <v>0</v>
      </c>
      <c r="G3467" s="106">
        <f>IF(C3467="M.O.",VLOOKUP(A3467,INSUMOS_AUX!A:F,6,0),0)</f>
        <v>14.4</v>
      </c>
    </row>
    <row r="3468" spans="1:7">
      <c r="A3468" s="182"/>
      <c r="B3468" s="230"/>
      <c r="C3468" s="183"/>
      <c r="D3468" s="183"/>
      <c r="E3468" s="183"/>
      <c r="F3468" s="183"/>
      <c r="G3468" s="183"/>
    </row>
    <row r="3469" spans="1:7" ht="21">
      <c r="A3469" s="179" t="s">
        <v>958</v>
      </c>
      <c r="B3469" s="232" t="s">
        <v>651</v>
      </c>
      <c r="C3469" s="180" t="s">
        <v>46</v>
      </c>
      <c r="D3469" s="180" t="s">
        <v>23</v>
      </c>
      <c r="E3469" s="181">
        <v>1</v>
      </c>
      <c r="F3469" s="181">
        <f t="shared" ref="F3469:G3469" si="226">SUMPRODUCT($E3470:$E3481,F3470:F3481)</f>
        <v>84.187315999999996</v>
      </c>
      <c r="G3469" s="181">
        <f t="shared" si="226"/>
        <v>12.291400747679999</v>
      </c>
    </row>
    <row r="3470" spans="1:7" ht="21">
      <c r="A3470" s="177">
        <v>1368</v>
      </c>
      <c r="B3470" s="233" t="s">
        <v>1498</v>
      </c>
      <c r="C3470" s="176" t="s">
        <v>123</v>
      </c>
      <c r="D3470" s="176" t="s">
        <v>23</v>
      </c>
      <c r="E3470" s="177">
        <v>1</v>
      </c>
      <c r="F3470" s="107">
        <f>IF(C3470="MAT.",VLOOKUP(A3470,INSUMOS_AUX!A:F,6,0),0)</f>
        <v>80</v>
      </c>
      <c r="G3470" s="106">
        <f>IF(C3470="M.O.",VLOOKUP(A3470,INSUMOS_AUX!A:F,6,0),0)</f>
        <v>0</v>
      </c>
    </row>
    <row r="3471" spans="1:7">
      <c r="A3471" s="177">
        <v>2696</v>
      </c>
      <c r="B3471" s="233" t="s">
        <v>154</v>
      </c>
      <c r="C3471" s="176" t="s">
        <v>124</v>
      </c>
      <c r="D3471" s="176" t="s">
        <v>134</v>
      </c>
      <c r="E3471" s="177">
        <v>0.45473166599999998</v>
      </c>
      <c r="F3471" s="107">
        <f>IF(C3471="MAT.",VLOOKUP(A3471,INSUMOS_AUX!A:F,6,0),0)</f>
        <v>0</v>
      </c>
      <c r="G3471" s="106">
        <f>IF(C3471="M.O.",VLOOKUP(A3471,INSUMOS_AUX!A:F,6,0),0)</f>
        <v>22.48</v>
      </c>
    </row>
    <row r="3472" spans="1:7">
      <c r="A3472" s="177">
        <v>3146</v>
      </c>
      <c r="B3472" s="233" t="s">
        <v>1475</v>
      </c>
      <c r="C3472" s="176" t="s">
        <v>123</v>
      </c>
      <c r="D3472" s="176" t="s">
        <v>23</v>
      </c>
      <c r="E3472" s="177">
        <v>2.1000000000000001E-2</v>
      </c>
      <c r="F3472" s="107">
        <f>IF(C3472="MAT.",VLOOKUP(A3472,INSUMOS_AUX!A:F,6,0),0)</f>
        <v>3.76</v>
      </c>
      <c r="G3472" s="106">
        <f>IF(C3472="M.O.",VLOOKUP(A3472,INSUMOS_AUX!A:F,6,0),0)</f>
        <v>0</v>
      </c>
    </row>
    <row r="3473" spans="1:7" ht="21">
      <c r="A3473" s="177">
        <v>37370</v>
      </c>
      <c r="B3473" s="233" t="s">
        <v>494</v>
      </c>
      <c r="C3473" s="176" t="s">
        <v>123</v>
      </c>
      <c r="D3473" s="176" t="s">
        <v>134</v>
      </c>
      <c r="E3473" s="177">
        <v>0.58740000000000003</v>
      </c>
      <c r="F3473" s="107">
        <f>IF(C3473="MAT.",VLOOKUP(A3473,INSUMOS_AUX!A:F,6,0),0)</f>
        <v>3.32</v>
      </c>
      <c r="G3473" s="106">
        <f>IF(C3473="M.O.",VLOOKUP(A3473,INSUMOS_AUX!A:F,6,0),0)</f>
        <v>0</v>
      </c>
    </row>
    <row r="3474" spans="1:7" ht="21">
      <c r="A3474" s="177">
        <v>37371</v>
      </c>
      <c r="B3474" s="233" t="s">
        <v>495</v>
      </c>
      <c r="C3474" s="176" t="s">
        <v>123</v>
      </c>
      <c r="D3474" s="176" t="s">
        <v>134</v>
      </c>
      <c r="E3474" s="177">
        <v>0.58740000000000003</v>
      </c>
      <c r="F3474" s="107">
        <f>IF(C3474="MAT.",VLOOKUP(A3474,INSUMOS_AUX!A:F,6,0),0)</f>
        <v>0.59</v>
      </c>
      <c r="G3474" s="106">
        <f>IF(C3474="M.O.",VLOOKUP(A3474,INSUMOS_AUX!A:F,6,0),0)</f>
        <v>0</v>
      </c>
    </row>
    <row r="3475" spans="1:7" ht="21">
      <c r="A3475" s="177">
        <v>37372</v>
      </c>
      <c r="B3475" s="233" t="s">
        <v>496</v>
      </c>
      <c r="C3475" s="176" t="s">
        <v>123</v>
      </c>
      <c r="D3475" s="176" t="s">
        <v>134</v>
      </c>
      <c r="E3475" s="177">
        <v>0.58740000000000003</v>
      </c>
      <c r="F3475" s="107">
        <f>IF(C3475="MAT.",VLOOKUP(A3475,INSUMOS_AUX!A:F,6,0),0)</f>
        <v>1.43</v>
      </c>
      <c r="G3475" s="106">
        <f>IF(C3475="M.O.",VLOOKUP(A3475,INSUMOS_AUX!A:F,6,0),0)</f>
        <v>0</v>
      </c>
    </row>
    <row r="3476" spans="1:7" ht="21">
      <c r="A3476" s="177">
        <v>37373</v>
      </c>
      <c r="B3476" s="233" t="s">
        <v>497</v>
      </c>
      <c r="C3476" s="176" t="s">
        <v>123</v>
      </c>
      <c r="D3476" s="176" t="s">
        <v>134</v>
      </c>
      <c r="E3476" s="177">
        <v>0.58740000000000003</v>
      </c>
      <c r="F3476" s="107">
        <f>IF(C3476="MAT.",VLOOKUP(A3476,INSUMOS_AUX!A:F,6,0),0)</f>
        <v>0.08</v>
      </c>
      <c r="G3476" s="106">
        <f>IF(C3476="M.O.",VLOOKUP(A3476,INSUMOS_AUX!A:F,6,0),0)</f>
        <v>0</v>
      </c>
    </row>
    <row r="3477" spans="1:7" ht="21">
      <c r="A3477" s="177">
        <v>43461</v>
      </c>
      <c r="B3477" s="233" t="s">
        <v>155</v>
      </c>
      <c r="C3477" s="176" t="s">
        <v>123</v>
      </c>
      <c r="D3477" s="176" t="s">
        <v>134</v>
      </c>
      <c r="E3477" s="177">
        <v>0.44669999999999999</v>
      </c>
      <c r="F3477" s="107">
        <f>IF(C3477="MAT.",VLOOKUP(A3477,INSUMOS_AUX!A:F,6,0),0)</f>
        <v>0.31</v>
      </c>
      <c r="G3477" s="106">
        <f>IF(C3477="M.O.",VLOOKUP(A3477,INSUMOS_AUX!A:F,6,0),0)</f>
        <v>0</v>
      </c>
    </row>
    <row r="3478" spans="1:7" ht="21">
      <c r="A3478" s="177">
        <v>43467</v>
      </c>
      <c r="B3478" s="233" t="s">
        <v>142</v>
      </c>
      <c r="C3478" s="176" t="s">
        <v>123</v>
      </c>
      <c r="D3478" s="176" t="s">
        <v>134</v>
      </c>
      <c r="E3478" s="177">
        <v>0.14069999999999999</v>
      </c>
      <c r="F3478" s="107">
        <f>IF(C3478="MAT.",VLOOKUP(A3478,INSUMOS_AUX!A:F,6,0),0)</f>
        <v>0.61</v>
      </c>
      <c r="G3478" s="106">
        <f>IF(C3478="M.O.",VLOOKUP(A3478,INSUMOS_AUX!A:F,6,0),0)</f>
        <v>0</v>
      </c>
    </row>
    <row r="3479" spans="1:7" ht="21">
      <c r="A3479" s="177">
        <v>43485</v>
      </c>
      <c r="B3479" s="233" t="s">
        <v>156</v>
      </c>
      <c r="C3479" s="176" t="s">
        <v>123</v>
      </c>
      <c r="D3479" s="176" t="s">
        <v>134</v>
      </c>
      <c r="E3479" s="177">
        <v>0.44669999999999999</v>
      </c>
      <c r="F3479" s="107">
        <f>IF(C3479="MAT.",VLOOKUP(A3479,INSUMOS_AUX!A:F,6,0),0)</f>
        <v>1.1299999999999999</v>
      </c>
      <c r="G3479" s="106">
        <f>IF(C3479="M.O.",VLOOKUP(A3479,INSUMOS_AUX!A:F,6,0),0)</f>
        <v>0</v>
      </c>
    </row>
    <row r="3480" spans="1:7" ht="21">
      <c r="A3480" s="177">
        <v>43491</v>
      </c>
      <c r="B3480" s="233" t="s">
        <v>145</v>
      </c>
      <c r="C3480" s="176" t="s">
        <v>123</v>
      </c>
      <c r="D3480" s="176" t="s">
        <v>134</v>
      </c>
      <c r="E3480" s="177">
        <v>0.14069999999999999</v>
      </c>
      <c r="F3480" s="107">
        <f>IF(C3480="MAT.",VLOOKUP(A3480,INSUMOS_AUX!A:F,6,0),0)</f>
        <v>1.39</v>
      </c>
      <c r="G3480" s="106">
        <f>IF(C3480="M.O.",VLOOKUP(A3480,INSUMOS_AUX!A:F,6,0),0)</f>
        <v>0</v>
      </c>
    </row>
    <row r="3481" spans="1:7">
      <c r="A3481" s="177">
        <v>6111</v>
      </c>
      <c r="B3481" s="233" t="s">
        <v>498</v>
      </c>
      <c r="C3481" s="176" t="s">
        <v>124</v>
      </c>
      <c r="D3481" s="176" t="s">
        <v>134</v>
      </c>
      <c r="E3481" s="177">
        <v>0.14368284000000001</v>
      </c>
      <c r="F3481" s="107">
        <f>IF(C3481="MAT.",VLOOKUP(A3481,INSUMOS_AUX!A:F,6,0),0)</f>
        <v>0</v>
      </c>
      <c r="G3481" s="106">
        <f>IF(C3481="M.O.",VLOOKUP(A3481,INSUMOS_AUX!A:F,6,0),0)</f>
        <v>14.4</v>
      </c>
    </row>
    <row r="3482" spans="1:7">
      <c r="A3482" s="182"/>
      <c r="B3482" s="230"/>
      <c r="C3482" s="183"/>
      <c r="D3482" s="183"/>
      <c r="E3482" s="183"/>
      <c r="F3482" s="183"/>
      <c r="G3482" s="183"/>
    </row>
    <row r="3483" spans="1:7" ht="31.5">
      <c r="A3483" s="179" t="s">
        <v>959</v>
      </c>
      <c r="B3483" s="232" t="s">
        <v>960</v>
      </c>
      <c r="C3483" s="180" t="s">
        <v>46</v>
      </c>
      <c r="D3483" s="180" t="s">
        <v>53</v>
      </c>
      <c r="E3483" s="181">
        <v>1.25</v>
      </c>
      <c r="F3483" s="185">
        <f t="shared" ref="F3483:G3483" si="227">SUMPRODUCT($E3484:$E3502,F3484:F3502)</f>
        <v>1032.0438469999999</v>
      </c>
      <c r="G3483" s="181">
        <f t="shared" si="227"/>
        <v>48.551133445120001</v>
      </c>
    </row>
    <row r="3484" spans="1:7" ht="31.5">
      <c r="A3484" s="177">
        <v>11795</v>
      </c>
      <c r="B3484" s="233" t="s">
        <v>1499</v>
      </c>
      <c r="C3484" s="176" t="s">
        <v>123</v>
      </c>
      <c r="D3484" s="176" t="s">
        <v>53</v>
      </c>
      <c r="E3484" s="177">
        <v>1.05</v>
      </c>
      <c r="F3484" s="107">
        <f>IF(C3484="MAT.",VLOOKUP(A3484,INSUMOS_AUX!A:F,6,0),0)</f>
        <v>593.20000000000005</v>
      </c>
      <c r="G3484" s="106">
        <f>IF(C3484="M.O.",VLOOKUP(A3484,INSUMOS_AUX!A:F,6,0),0)</f>
        <v>0</v>
      </c>
    </row>
    <row r="3485" spans="1:7" ht="31.5">
      <c r="A3485" s="177">
        <v>20231</v>
      </c>
      <c r="B3485" s="233" t="s">
        <v>1500</v>
      </c>
      <c r="C3485" s="176" t="s">
        <v>123</v>
      </c>
      <c r="D3485" s="176" t="s">
        <v>65</v>
      </c>
      <c r="E3485" s="177">
        <v>1</v>
      </c>
      <c r="F3485" s="107">
        <f>IF(C3485="MAT.",VLOOKUP(A3485,INSUMOS_AUX!A:F,6,0),0)</f>
        <v>58.49</v>
      </c>
      <c r="G3485" s="106">
        <f>IF(C3485="M.O.",VLOOKUP(A3485,INSUMOS_AUX!A:F,6,0),0)</f>
        <v>0</v>
      </c>
    </row>
    <row r="3486" spans="1:7" ht="31.5">
      <c r="A3486" s="177">
        <v>20232</v>
      </c>
      <c r="B3486" s="233" t="s">
        <v>543</v>
      </c>
      <c r="C3486" s="176" t="s">
        <v>123</v>
      </c>
      <c r="D3486" s="176" t="s">
        <v>65</v>
      </c>
      <c r="E3486" s="177">
        <v>1</v>
      </c>
      <c r="F3486" s="107">
        <f>IF(C3486="MAT.",VLOOKUP(A3486,INSUMOS_AUX!A:F,6,0),0)</f>
        <v>82.8</v>
      </c>
      <c r="G3486" s="106">
        <f>IF(C3486="M.O.",VLOOKUP(A3486,INSUMOS_AUX!A:F,6,0),0)</f>
        <v>0</v>
      </c>
    </row>
    <row r="3487" spans="1:7">
      <c r="A3487" s="177">
        <v>37329</v>
      </c>
      <c r="B3487" s="233" t="s">
        <v>1478</v>
      </c>
      <c r="C3487" s="176" t="s">
        <v>123</v>
      </c>
      <c r="D3487" s="176" t="s">
        <v>63</v>
      </c>
      <c r="E3487" s="177">
        <v>2.1100000000000001E-2</v>
      </c>
      <c r="F3487" s="107">
        <f>IF(C3487="MAT.",VLOOKUP(A3487,INSUMOS_AUX!A:F,6,0),0)</f>
        <v>98.93</v>
      </c>
      <c r="G3487" s="106">
        <f>IF(C3487="M.O.",VLOOKUP(A3487,INSUMOS_AUX!A:F,6,0),0)</f>
        <v>0</v>
      </c>
    </row>
    <row r="3488" spans="1:7" ht="21">
      <c r="A3488" s="177">
        <v>37370</v>
      </c>
      <c r="B3488" s="233" t="s">
        <v>494</v>
      </c>
      <c r="C3488" s="176" t="s">
        <v>123</v>
      </c>
      <c r="D3488" s="176" t="s">
        <v>134</v>
      </c>
      <c r="E3488" s="177">
        <v>2.4777999999999998</v>
      </c>
      <c r="F3488" s="107">
        <f>IF(C3488="MAT.",VLOOKUP(A3488,INSUMOS_AUX!A:F,6,0),0)</f>
        <v>3.32</v>
      </c>
      <c r="G3488" s="106">
        <f>IF(C3488="M.O.",VLOOKUP(A3488,INSUMOS_AUX!A:F,6,0),0)</f>
        <v>0</v>
      </c>
    </row>
    <row r="3489" spans="1:7" ht="21">
      <c r="A3489" s="177">
        <v>37371</v>
      </c>
      <c r="B3489" s="233" t="s">
        <v>495</v>
      </c>
      <c r="C3489" s="176" t="s">
        <v>123</v>
      </c>
      <c r="D3489" s="176" t="s">
        <v>134</v>
      </c>
      <c r="E3489" s="177">
        <v>2.4777999999999998</v>
      </c>
      <c r="F3489" s="107">
        <f>IF(C3489="MAT.",VLOOKUP(A3489,INSUMOS_AUX!A:F,6,0),0)</f>
        <v>0.59</v>
      </c>
      <c r="G3489" s="106">
        <f>IF(C3489="M.O.",VLOOKUP(A3489,INSUMOS_AUX!A:F,6,0),0)</f>
        <v>0</v>
      </c>
    </row>
    <row r="3490" spans="1:7" ht="21">
      <c r="A3490" s="177">
        <v>37372</v>
      </c>
      <c r="B3490" s="233" t="s">
        <v>496</v>
      </c>
      <c r="C3490" s="176" t="s">
        <v>123</v>
      </c>
      <c r="D3490" s="176" t="s">
        <v>134</v>
      </c>
      <c r="E3490" s="177">
        <v>2.4777999999999998</v>
      </c>
      <c r="F3490" s="107">
        <f>IF(C3490="MAT.",VLOOKUP(A3490,INSUMOS_AUX!A:F,6,0),0)</f>
        <v>1.43</v>
      </c>
      <c r="G3490" s="106">
        <f>IF(C3490="M.O.",VLOOKUP(A3490,INSUMOS_AUX!A:F,6,0),0)</f>
        <v>0</v>
      </c>
    </row>
    <row r="3491" spans="1:7" ht="21">
      <c r="A3491" s="177">
        <v>37373</v>
      </c>
      <c r="B3491" s="233" t="s">
        <v>497</v>
      </c>
      <c r="C3491" s="176" t="s">
        <v>123</v>
      </c>
      <c r="D3491" s="176" t="s">
        <v>134</v>
      </c>
      <c r="E3491" s="177">
        <v>2.4777999999999998</v>
      </c>
      <c r="F3491" s="107">
        <f>IF(C3491="MAT.",VLOOKUP(A3491,INSUMOS_AUX!A:F,6,0),0)</f>
        <v>0.08</v>
      </c>
      <c r="G3491" s="106">
        <f>IF(C3491="M.O.",VLOOKUP(A3491,INSUMOS_AUX!A:F,6,0),0)</f>
        <v>0</v>
      </c>
    </row>
    <row r="3492" spans="1:7" ht="21">
      <c r="A3492" s="177">
        <v>37591</v>
      </c>
      <c r="B3492" s="233" t="s">
        <v>1501</v>
      </c>
      <c r="C3492" s="176" t="s">
        <v>123</v>
      </c>
      <c r="D3492" s="176" t="s">
        <v>23</v>
      </c>
      <c r="E3492" s="177">
        <v>2</v>
      </c>
      <c r="F3492" s="107">
        <f>IF(C3492="MAT.",VLOOKUP(A3492,INSUMOS_AUX!A:F,6,0),0)</f>
        <v>20.27</v>
      </c>
      <c r="G3492" s="106">
        <f>IF(C3492="M.O.",VLOOKUP(A3492,INSUMOS_AUX!A:F,6,0),0)</f>
        <v>0</v>
      </c>
    </row>
    <row r="3493" spans="1:7" ht="21">
      <c r="A3493" s="177">
        <v>38605</v>
      </c>
      <c r="B3493" s="233" t="s">
        <v>1502</v>
      </c>
      <c r="C3493" s="176" t="s">
        <v>123</v>
      </c>
      <c r="D3493" s="176" t="s">
        <v>23</v>
      </c>
      <c r="E3493" s="177">
        <v>1</v>
      </c>
      <c r="F3493" s="107">
        <f>IF(C3493="MAT.",VLOOKUP(A3493,INSUMOS_AUX!A:F,6,0),0)</f>
        <v>161.69999999999999</v>
      </c>
      <c r="G3493" s="106">
        <f>IF(C3493="M.O.",VLOOKUP(A3493,INSUMOS_AUX!A:F,6,0),0)</f>
        <v>0</v>
      </c>
    </row>
    <row r="3494" spans="1:7" ht="21">
      <c r="A3494" s="177">
        <v>38633</v>
      </c>
      <c r="B3494" s="233" t="s">
        <v>1503</v>
      </c>
      <c r="C3494" s="176" t="s">
        <v>123</v>
      </c>
      <c r="D3494" s="176" t="s">
        <v>23</v>
      </c>
      <c r="E3494" s="177">
        <v>1</v>
      </c>
      <c r="F3494" s="107">
        <f>IF(C3494="MAT.",VLOOKUP(A3494,INSUMOS_AUX!A:F,6,0),0)</f>
        <v>24.25</v>
      </c>
      <c r="G3494" s="106">
        <f>IF(C3494="M.O.",VLOOKUP(A3494,INSUMOS_AUX!A:F,6,0),0)</f>
        <v>0</v>
      </c>
    </row>
    <row r="3495" spans="1:7" ht="21">
      <c r="A3495" s="177">
        <v>43465</v>
      </c>
      <c r="B3495" s="233" t="s">
        <v>151</v>
      </c>
      <c r="C3495" s="176" t="s">
        <v>123</v>
      </c>
      <c r="D3495" s="176" t="s">
        <v>134</v>
      </c>
      <c r="E3495" s="177">
        <v>1.4944</v>
      </c>
      <c r="F3495" s="107">
        <f>IF(C3495="MAT.",VLOOKUP(A3495,INSUMOS_AUX!A:F,6,0),0)</f>
        <v>0.78</v>
      </c>
      <c r="G3495" s="106">
        <f>IF(C3495="M.O.",VLOOKUP(A3495,INSUMOS_AUX!A:F,6,0),0)</f>
        <v>0</v>
      </c>
    </row>
    <row r="3496" spans="1:7" ht="21">
      <c r="A3496" s="177">
        <v>43467</v>
      </c>
      <c r="B3496" s="233" t="s">
        <v>142</v>
      </c>
      <c r="C3496" s="176" t="s">
        <v>123</v>
      </c>
      <c r="D3496" s="176" t="s">
        <v>134</v>
      </c>
      <c r="E3496" s="177">
        <v>0.98340000000000005</v>
      </c>
      <c r="F3496" s="107">
        <f>IF(C3496="MAT.",VLOOKUP(A3496,INSUMOS_AUX!A:F,6,0),0)</f>
        <v>0.61</v>
      </c>
      <c r="G3496" s="106">
        <f>IF(C3496="M.O.",VLOOKUP(A3496,INSUMOS_AUX!A:F,6,0),0)</f>
        <v>0</v>
      </c>
    </row>
    <row r="3497" spans="1:7" ht="21">
      <c r="A3497" s="177">
        <v>43489</v>
      </c>
      <c r="B3497" s="233" t="s">
        <v>152</v>
      </c>
      <c r="C3497" s="176" t="s">
        <v>123</v>
      </c>
      <c r="D3497" s="176" t="s">
        <v>134</v>
      </c>
      <c r="E3497" s="177">
        <v>1.4944</v>
      </c>
      <c r="F3497" s="107">
        <f>IF(C3497="MAT.",VLOOKUP(A3497,INSUMOS_AUX!A:F,6,0),0)</f>
        <v>1.31</v>
      </c>
      <c r="G3497" s="106">
        <f>IF(C3497="M.O.",VLOOKUP(A3497,INSUMOS_AUX!A:F,6,0),0)</f>
        <v>0</v>
      </c>
    </row>
    <row r="3498" spans="1:7" ht="21">
      <c r="A3498" s="177">
        <v>43491</v>
      </c>
      <c r="B3498" s="233" t="s">
        <v>145</v>
      </c>
      <c r="C3498" s="176" t="s">
        <v>123</v>
      </c>
      <c r="D3498" s="176" t="s">
        <v>134</v>
      </c>
      <c r="E3498" s="177">
        <v>0.98340000000000005</v>
      </c>
      <c r="F3498" s="107">
        <f>IF(C3498="MAT.",VLOOKUP(A3498,INSUMOS_AUX!A:F,6,0),0)</f>
        <v>1.39</v>
      </c>
      <c r="G3498" s="106">
        <f>IF(C3498="M.O.",VLOOKUP(A3498,INSUMOS_AUX!A:F,6,0),0)</f>
        <v>0</v>
      </c>
    </row>
    <row r="3499" spans="1:7">
      <c r="A3499" s="177">
        <v>4755</v>
      </c>
      <c r="B3499" s="233" t="s">
        <v>542</v>
      </c>
      <c r="C3499" s="176" t="s">
        <v>124</v>
      </c>
      <c r="D3499" s="176" t="s">
        <v>134</v>
      </c>
      <c r="E3499" s="177">
        <v>1.516457344</v>
      </c>
      <c r="F3499" s="107">
        <f>IF(C3499="MAT.",VLOOKUP(A3499,INSUMOS_AUX!A:F,6,0),0)</f>
        <v>0</v>
      </c>
      <c r="G3499" s="106">
        <f>IF(C3499="M.O.",VLOOKUP(A3499,INSUMOS_AUX!A:F,6,0),0)</f>
        <v>22.48</v>
      </c>
    </row>
    <row r="3500" spans="1:7">
      <c r="A3500" s="177">
        <v>4823</v>
      </c>
      <c r="B3500" s="233" t="s">
        <v>1488</v>
      </c>
      <c r="C3500" s="176" t="s">
        <v>123</v>
      </c>
      <c r="D3500" s="176" t="s">
        <v>63</v>
      </c>
      <c r="E3500" s="177">
        <v>0.52280000000000004</v>
      </c>
      <c r="F3500" s="107">
        <f>IF(C3500="MAT.",VLOOKUP(A3500,INSUMOS_AUX!A:F,6,0),0)</f>
        <v>32.090000000000003</v>
      </c>
      <c r="G3500" s="106">
        <f>IF(C3500="M.O.",VLOOKUP(A3500,INSUMOS_AUX!A:F,6,0),0)</f>
        <v>0</v>
      </c>
    </row>
    <row r="3501" spans="1:7">
      <c r="A3501" s="177">
        <v>6111</v>
      </c>
      <c r="B3501" s="233" t="s">
        <v>498</v>
      </c>
      <c r="C3501" s="176" t="s">
        <v>124</v>
      </c>
      <c r="D3501" s="176" t="s">
        <v>134</v>
      </c>
      <c r="E3501" s="177">
        <v>1.00424808</v>
      </c>
      <c r="F3501" s="107">
        <f>IF(C3501="MAT.",VLOOKUP(A3501,INSUMOS_AUX!A:F,6,0),0)</f>
        <v>0</v>
      </c>
      <c r="G3501" s="106">
        <f>IF(C3501="M.O.",VLOOKUP(A3501,INSUMOS_AUX!A:F,6,0),0)</f>
        <v>14.4</v>
      </c>
    </row>
    <row r="3502" spans="1:7" ht="31.5">
      <c r="A3502" s="177">
        <v>7568</v>
      </c>
      <c r="B3502" s="233" t="s">
        <v>1314</v>
      </c>
      <c r="C3502" s="176" t="s">
        <v>123</v>
      </c>
      <c r="D3502" s="176" t="s">
        <v>23</v>
      </c>
      <c r="E3502" s="177">
        <v>6</v>
      </c>
      <c r="F3502" s="107">
        <f>IF(C3502="MAT.",VLOOKUP(A3502,INSUMOS_AUX!A:F,6,0),0)</f>
        <v>0.67</v>
      </c>
      <c r="G3502" s="106">
        <f>IF(C3502="M.O.",VLOOKUP(A3502,INSUMOS_AUX!A:F,6,0),0)</f>
        <v>0</v>
      </c>
    </row>
    <row r="3503" spans="1:7">
      <c r="A3503" s="182"/>
      <c r="B3503" s="230"/>
      <c r="C3503" s="183"/>
      <c r="D3503" s="183"/>
      <c r="E3503" s="183"/>
      <c r="F3503" s="183"/>
      <c r="G3503" s="183"/>
    </row>
    <row r="3504" spans="1:7" ht="31.5">
      <c r="A3504" s="179" t="s">
        <v>961</v>
      </c>
      <c r="B3504" s="232" t="s">
        <v>962</v>
      </c>
      <c r="C3504" s="180" t="s">
        <v>46</v>
      </c>
      <c r="D3504" s="180" t="s">
        <v>53</v>
      </c>
      <c r="E3504" s="181">
        <v>4.07</v>
      </c>
      <c r="F3504" s="185">
        <f t="shared" ref="F3504:G3504" si="228">SUMPRODUCT($E3505:$E3523,F3505:F3523)</f>
        <v>1023.4046390000001</v>
      </c>
      <c r="G3504" s="181">
        <f t="shared" si="228"/>
        <v>58.246546048319999</v>
      </c>
    </row>
    <row r="3505" spans="1:7" ht="31.5">
      <c r="A3505" s="177">
        <v>11795</v>
      </c>
      <c r="B3505" s="233" t="s">
        <v>1499</v>
      </c>
      <c r="C3505" s="176" t="s">
        <v>123</v>
      </c>
      <c r="D3505" s="176" t="s">
        <v>53</v>
      </c>
      <c r="E3505" s="177">
        <v>1.05</v>
      </c>
      <c r="F3505" s="107">
        <f>IF(C3505="MAT.",VLOOKUP(A3505,INSUMOS_AUX!A:F,6,0),0)</f>
        <v>593.20000000000005</v>
      </c>
      <c r="G3505" s="106">
        <f>IF(C3505="M.O.",VLOOKUP(A3505,INSUMOS_AUX!A:F,6,0),0)</f>
        <v>0</v>
      </c>
    </row>
    <row r="3506" spans="1:7" ht="31.5">
      <c r="A3506" s="177">
        <v>20231</v>
      </c>
      <c r="B3506" s="233" t="s">
        <v>1500</v>
      </c>
      <c r="C3506" s="176" t="s">
        <v>123</v>
      </c>
      <c r="D3506" s="176" t="s">
        <v>65</v>
      </c>
      <c r="E3506" s="177">
        <v>1</v>
      </c>
      <c r="F3506" s="107">
        <f>IF(C3506="MAT.",VLOOKUP(A3506,INSUMOS_AUX!A:F,6,0),0)</f>
        <v>58.49</v>
      </c>
      <c r="G3506" s="106">
        <f>IF(C3506="M.O.",VLOOKUP(A3506,INSUMOS_AUX!A:F,6,0),0)</f>
        <v>0</v>
      </c>
    </row>
    <row r="3507" spans="1:7" ht="31.5">
      <c r="A3507" s="177">
        <v>20232</v>
      </c>
      <c r="B3507" s="233" t="s">
        <v>543</v>
      </c>
      <c r="C3507" s="176" t="s">
        <v>123</v>
      </c>
      <c r="D3507" s="176" t="s">
        <v>65</v>
      </c>
      <c r="E3507" s="177">
        <v>1</v>
      </c>
      <c r="F3507" s="107">
        <f>IF(C3507="MAT.",VLOOKUP(A3507,INSUMOS_AUX!A:F,6,0),0)</f>
        <v>82.8</v>
      </c>
      <c r="G3507" s="106">
        <f>IF(C3507="M.O.",VLOOKUP(A3507,INSUMOS_AUX!A:F,6,0),0)</f>
        <v>0</v>
      </c>
    </row>
    <row r="3508" spans="1:7">
      <c r="A3508" s="177">
        <v>37329</v>
      </c>
      <c r="B3508" s="233" t="s">
        <v>1478</v>
      </c>
      <c r="C3508" s="176" t="s">
        <v>123</v>
      </c>
      <c r="D3508" s="176" t="s">
        <v>63</v>
      </c>
      <c r="E3508" s="177">
        <v>1.54E-2</v>
      </c>
      <c r="F3508" s="107">
        <f>IF(C3508="MAT.",VLOOKUP(A3508,INSUMOS_AUX!A:F,6,0),0)</f>
        <v>98.93</v>
      </c>
      <c r="G3508" s="106">
        <f>IF(C3508="M.O.",VLOOKUP(A3508,INSUMOS_AUX!A:F,6,0),0)</f>
        <v>0</v>
      </c>
    </row>
    <row r="3509" spans="1:7" ht="21">
      <c r="A3509" s="177">
        <v>37370</v>
      </c>
      <c r="B3509" s="233" t="s">
        <v>494</v>
      </c>
      <c r="C3509" s="176" t="s">
        <v>123</v>
      </c>
      <c r="D3509" s="176" t="s">
        <v>134</v>
      </c>
      <c r="E3509" s="177">
        <v>2.9020000000000001</v>
      </c>
      <c r="F3509" s="107">
        <f>IF(C3509="MAT.",VLOOKUP(A3509,INSUMOS_AUX!A:F,6,0),0)</f>
        <v>3.32</v>
      </c>
      <c r="G3509" s="106">
        <f>IF(C3509="M.O.",VLOOKUP(A3509,INSUMOS_AUX!A:F,6,0),0)</f>
        <v>0</v>
      </c>
    </row>
    <row r="3510" spans="1:7" ht="21">
      <c r="A3510" s="177">
        <v>37371</v>
      </c>
      <c r="B3510" s="233" t="s">
        <v>495</v>
      </c>
      <c r="C3510" s="176" t="s">
        <v>123</v>
      </c>
      <c r="D3510" s="176" t="s">
        <v>134</v>
      </c>
      <c r="E3510" s="177">
        <v>2.9020000000000001</v>
      </c>
      <c r="F3510" s="107">
        <f>IF(C3510="MAT.",VLOOKUP(A3510,INSUMOS_AUX!A:F,6,0),0)</f>
        <v>0.59</v>
      </c>
      <c r="G3510" s="106">
        <f>IF(C3510="M.O.",VLOOKUP(A3510,INSUMOS_AUX!A:F,6,0),0)</f>
        <v>0</v>
      </c>
    </row>
    <row r="3511" spans="1:7" ht="21">
      <c r="A3511" s="177">
        <v>37372</v>
      </c>
      <c r="B3511" s="233" t="s">
        <v>496</v>
      </c>
      <c r="C3511" s="176" t="s">
        <v>123</v>
      </c>
      <c r="D3511" s="176" t="s">
        <v>134</v>
      </c>
      <c r="E3511" s="177">
        <v>2.9020000000000001</v>
      </c>
      <c r="F3511" s="107">
        <f>IF(C3511="MAT.",VLOOKUP(A3511,INSUMOS_AUX!A:F,6,0),0)</f>
        <v>1.43</v>
      </c>
      <c r="G3511" s="106">
        <f>IF(C3511="M.O.",VLOOKUP(A3511,INSUMOS_AUX!A:F,6,0),0)</f>
        <v>0</v>
      </c>
    </row>
    <row r="3512" spans="1:7" ht="21">
      <c r="A3512" s="177">
        <v>37373</v>
      </c>
      <c r="B3512" s="233" t="s">
        <v>497</v>
      </c>
      <c r="C3512" s="176" t="s">
        <v>123</v>
      </c>
      <c r="D3512" s="176" t="s">
        <v>134</v>
      </c>
      <c r="E3512" s="177">
        <v>2.9020000000000001</v>
      </c>
      <c r="F3512" s="107">
        <f>IF(C3512="MAT.",VLOOKUP(A3512,INSUMOS_AUX!A:F,6,0),0)</f>
        <v>0.08</v>
      </c>
      <c r="G3512" s="106">
        <f>IF(C3512="M.O.",VLOOKUP(A3512,INSUMOS_AUX!A:F,6,0),0)</f>
        <v>0</v>
      </c>
    </row>
    <row r="3513" spans="1:7" ht="21">
      <c r="A3513" s="177">
        <v>37590</v>
      </c>
      <c r="B3513" s="233" t="s">
        <v>1504</v>
      </c>
      <c r="C3513" s="176" t="s">
        <v>123</v>
      </c>
      <c r="D3513" s="176" t="s">
        <v>23</v>
      </c>
      <c r="E3513" s="177">
        <v>2</v>
      </c>
      <c r="F3513" s="107">
        <f>IF(C3513="MAT.",VLOOKUP(A3513,INSUMOS_AUX!A:F,6,0),0)</f>
        <v>16.86</v>
      </c>
      <c r="G3513" s="106">
        <f>IF(C3513="M.O.",VLOOKUP(A3513,INSUMOS_AUX!A:F,6,0),0)</f>
        <v>0</v>
      </c>
    </row>
    <row r="3514" spans="1:7" ht="21">
      <c r="A3514" s="177">
        <v>38605</v>
      </c>
      <c r="B3514" s="233" t="s">
        <v>1502</v>
      </c>
      <c r="C3514" s="176" t="s">
        <v>123</v>
      </c>
      <c r="D3514" s="176" t="s">
        <v>23</v>
      </c>
      <c r="E3514" s="177">
        <v>1</v>
      </c>
      <c r="F3514" s="107">
        <f>IF(C3514="MAT.",VLOOKUP(A3514,INSUMOS_AUX!A:F,6,0),0)</f>
        <v>161.69999999999999</v>
      </c>
      <c r="G3514" s="106">
        <f>IF(C3514="M.O.",VLOOKUP(A3514,INSUMOS_AUX!A:F,6,0),0)</f>
        <v>0</v>
      </c>
    </row>
    <row r="3515" spans="1:7" ht="21">
      <c r="A3515" s="177">
        <v>38633</v>
      </c>
      <c r="B3515" s="233" t="s">
        <v>1503</v>
      </c>
      <c r="C3515" s="176" t="s">
        <v>123</v>
      </c>
      <c r="D3515" s="176" t="s">
        <v>23</v>
      </c>
      <c r="E3515" s="177">
        <v>1</v>
      </c>
      <c r="F3515" s="107">
        <f>IF(C3515="MAT.",VLOOKUP(A3515,INSUMOS_AUX!A:F,6,0),0)</f>
        <v>24.25</v>
      </c>
      <c r="G3515" s="106">
        <f>IF(C3515="M.O.",VLOOKUP(A3515,INSUMOS_AUX!A:F,6,0),0)</f>
        <v>0</v>
      </c>
    </row>
    <row r="3516" spans="1:7" ht="21">
      <c r="A3516" s="177">
        <v>43465</v>
      </c>
      <c r="B3516" s="233" t="s">
        <v>151</v>
      </c>
      <c r="C3516" s="176" t="s">
        <v>123</v>
      </c>
      <c r="D3516" s="176" t="s">
        <v>134</v>
      </c>
      <c r="E3516" s="177">
        <v>1.9209000000000001</v>
      </c>
      <c r="F3516" s="107">
        <f>IF(C3516="MAT.",VLOOKUP(A3516,INSUMOS_AUX!A:F,6,0),0)</f>
        <v>0.78</v>
      </c>
      <c r="G3516" s="106">
        <f>IF(C3516="M.O.",VLOOKUP(A3516,INSUMOS_AUX!A:F,6,0),0)</f>
        <v>0</v>
      </c>
    </row>
    <row r="3517" spans="1:7" ht="21">
      <c r="A3517" s="177">
        <v>43467</v>
      </c>
      <c r="B3517" s="233" t="s">
        <v>142</v>
      </c>
      <c r="C3517" s="176" t="s">
        <v>123</v>
      </c>
      <c r="D3517" s="176" t="s">
        <v>134</v>
      </c>
      <c r="E3517" s="177">
        <v>0.98109999999999997</v>
      </c>
      <c r="F3517" s="107">
        <f>IF(C3517="MAT.",VLOOKUP(A3517,INSUMOS_AUX!A:F,6,0),0)</f>
        <v>0.61</v>
      </c>
      <c r="G3517" s="106">
        <f>IF(C3517="M.O.",VLOOKUP(A3517,INSUMOS_AUX!A:F,6,0),0)</f>
        <v>0</v>
      </c>
    </row>
    <row r="3518" spans="1:7" ht="21">
      <c r="A3518" s="177">
        <v>43489</v>
      </c>
      <c r="B3518" s="233" t="s">
        <v>152</v>
      </c>
      <c r="C3518" s="176" t="s">
        <v>123</v>
      </c>
      <c r="D3518" s="176" t="s">
        <v>134</v>
      </c>
      <c r="E3518" s="177">
        <v>1.9209000000000001</v>
      </c>
      <c r="F3518" s="107">
        <f>IF(C3518="MAT.",VLOOKUP(A3518,INSUMOS_AUX!A:F,6,0),0)</f>
        <v>1.31</v>
      </c>
      <c r="G3518" s="106">
        <f>IF(C3518="M.O.",VLOOKUP(A3518,INSUMOS_AUX!A:F,6,0),0)</f>
        <v>0</v>
      </c>
    </row>
    <row r="3519" spans="1:7" ht="21">
      <c r="A3519" s="177">
        <v>43491</v>
      </c>
      <c r="B3519" s="233" t="s">
        <v>145</v>
      </c>
      <c r="C3519" s="176" t="s">
        <v>123</v>
      </c>
      <c r="D3519" s="176" t="s">
        <v>134</v>
      </c>
      <c r="E3519" s="177">
        <v>0.98109999999999997</v>
      </c>
      <c r="F3519" s="107">
        <f>IF(C3519="MAT.",VLOOKUP(A3519,INSUMOS_AUX!A:F,6,0),0)</f>
        <v>1.39</v>
      </c>
      <c r="G3519" s="106">
        <f>IF(C3519="M.O.",VLOOKUP(A3519,INSUMOS_AUX!A:F,6,0),0)</f>
        <v>0</v>
      </c>
    </row>
    <row r="3520" spans="1:7">
      <c r="A3520" s="177">
        <v>4755</v>
      </c>
      <c r="B3520" s="233" t="s">
        <v>542</v>
      </c>
      <c r="C3520" s="176" t="s">
        <v>124</v>
      </c>
      <c r="D3520" s="176" t="s">
        <v>134</v>
      </c>
      <c r="E3520" s="177">
        <v>1.9492524840000001</v>
      </c>
      <c r="F3520" s="107">
        <f>IF(C3520="MAT.",VLOOKUP(A3520,INSUMOS_AUX!A:F,6,0),0)</f>
        <v>0</v>
      </c>
      <c r="G3520" s="106">
        <f>IF(C3520="M.O.",VLOOKUP(A3520,INSUMOS_AUX!A:F,6,0),0)</f>
        <v>22.48</v>
      </c>
    </row>
    <row r="3521" spans="1:7">
      <c r="A3521" s="177">
        <v>4823</v>
      </c>
      <c r="B3521" s="233" t="s">
        <v>1488</v>
      </c>
      <c r="C3521" s="176" t="s">
        <v>123</v>
      </c>
      <c r="D3521" s="176" t="s">
        <v>63</v>
      </c>
      <c r="E3521" s="177">
        <v>0.38440000000000002</v>
      </c>
      <c r="F3521" s="107">
        <f>IF(C3521="MAT.",VLOOKUP(A3521,INSUMOS_AUX!A:F,6,0),0)</f>
        <v>32.090000000000003</v>
      </c>
      <c r="G3521" s="106">
        <f>IF(C3521="M.O.",VLOOKUP(A3521,INSUMOS_AUX!A:F,6,0),0)</f>
        <v>0</v>
      </c>
    </row>
    <row r="3522" spans="1:7">
      <c r="A3522" s="177">
        <v>6111</v>
      </c>
      <c r="B3522" s="233" t="s">
        <v>498</v>
      </c>
      <c r="C3522" s="176" t="s">
        <v>124</v>
      </c>
      <c r="D3522" s="176" t="s">
        <v>134</v>
      </c>
      <c r="E3522" s="177">
        <v>1.0018993199999999</v>
      </c>
      <c r="F3522" s="107">
        <f>IF(C3522="MAT.",VLOOKUP(A3522,INSUMOS_AUX!A:F,6,0),0)</f>
        <v>0</v>
      </c>
      <c r="G3522" s="106">
        <f>IF(C3522="M.O.",VLOOKUP(A3522,INSUMOS_AUX!A:F,6,0),0)</f>
        <v>14.4</v>
      </c>
    </row>
    <row r="3523" spans="1:7" ht="31.5">
      <c r="A3523" s="177">
        <v>7568</v>
      </c>
      <c r="B3523" s="233" t="s">
        <v>1314</v>
      </c>
      <c r="C3523" s="176" t="s">
        <v>123</v>
      </c>
      <c r="D3523" s="176" t="s">
        <v>23</v>
      </c>
      <c r="E3523" s="177">
        <v>6</v>
      </c>
      <c r="F3523" s="107">
        <f>IF(C3523="MAT.",VLOOKUP(A3523,INSUMOS_AUX!A:F,6,0),0)</f>
        <v>0.67</v>
      </c>
      <c r="G3523" s="106">
        <f>IF(C3523="M.O.",VLOOKUP(A3523,INSUMOS_AUX!A:F,6,0),0)</f>
        <v>0</v>
      </c>
    </row>
    <row r="3524" spans="1:7">
      <c r="A3524" s="182"/>
      <c r="B3524" s="230"/>
      <c r="C3524" s="183"/>
      <c r="D3524" s="183"/>
      <c r="E3524" s="183"/>
      <c r="F3524" s="183"/>
      <c r="G3524" s="183"/>
    </row>
    <row r="3525" spans="1:7" ht="42">
      <c r="A3525" s="179" t="s">
        <v>963</v>
      </c>
      <c r="B3525" s="232" t="s">
        <v>964</v>
      </c>
      <c r="C3525" s="180" t="s">
        <v>46</v>
      </c>
      <c r="D3525" s="180" t="s">
        <v>23</v>
      </c>
      <c r="E3525" s="181">
        <v>2</v>
      </c>
      <c r="F3525" s="181">
        <f t="shared" ref="F3525:G3525" si="229">SUMPRODUCT($E3526:$E3542,F3526:F3542)</f>
        <v>158.98656599999998</v>
      </c>
      <c r="G3525" s="181">
        <f t="shared" si="229"/>
        <v>22.947669292320001</v>
      </c>
    </row>
    <row r="3526" spans="1:7" ht="21">
      <c r="A3526" s="177">
        <v>10425</v>
      </c>
      <c r="B3526" s="233" t="s">
        <v>1505</v>
      </c>
      <c r="C3526" s="176" t="s">
        <v>123</v>
      </c>
      <c r="D3526" s="176" t="s">
        <v>23</v>
      </c>
      <c r="E3526" s="177">
        <v>1</v>
      </c>
      <c r="F3526" s="107">
        <f>IF(C3526="MAT.",VLOOKUP(A3526,INSUMOS_AUX!A:F,6,0),0)</f>
        <v>84.34</v>
      </c>
      <c r="G3526" s="106">
        <f>IF(C3526="M.O.",VLOOKUP(A3526,INSUMOS_AUX!A:F,6,0),0)</f>
        <v>0</v>
      </c>
    </row>
    <row r="3527" spans="1:7">
      <c r="A3527" s="177">
        <v>2696</v>
      </c>
      <c r="B3527" s="233" t="s">
        <v>154</v>
      </c>
      <c r="C3527" s="176" t="s">
        <v>124</v>
      </c>
      <c r="D3527" s="176" t="s">
        <v>134</v>
      </c>
      <c r="E3527" s="177">
        <v>0.81265343400000001</v>
      </c>
      <c r="F3527" s="107">
        <f>IF(C3527="MAT.",VLOOKUP(A3527,INSUMOS_AUX!A:F,6,0),0)</f>
        <v>0</v>
      </c>
      <c r="G3527" s="106">
        <f>IF(C3527="M.O.",VLOOKUP(A3527,INSUMOS_AUX!A:F,6,0),0)</f>
        <v>22.48</v>
      </c>
    </row>
    <row r="3528" spans="1:7">
      <c r="A3528" s="177">
        <v>3146</v>
      </c>
      <c r="B3528" s="233" t="s">
        <v>1475</v>
      </c>
      <c r="C3528" s="176" t="s">
        <v>123</v>
      </c>
      <c r="D3528" s="176" t="s">
        <v>23</v>
      </c>
      <c r="E3528" s="177">
        <v>9.6199999999999994E-2</v>
      </c>
      <c r="F3528" s="107">
        <f>IF(C3528="MAT.",VLOOKUP(A3528,INSUMOS_AUX!A:F,6,0),0)</f>
        <v>3.76</v>
      </c>
      <c r="G3528" s="106">
        <f>IF(C3528="M.O.",VLOOKUP(A3528,INSUMOS_AUX!A:F,6,0),0)</f>
        <v>0</v>
      </c>
    </row>
    <row r="3529" spans="1:7">
      <c r="A3529" s="177">
        <v>37329</v>
      </c>
      <c r="B3529" s="233" t="s">
        <v>1478</v>
      </c>
      <c r="C3529" s="176" t="s">
        <v>123</v>
      </c>
      <c r="D3529" s="176" t="s">
        <v>63</v>
      </c>
      <c r="E3529" s="177">
        <v>3.04E-2</v>
      </c>
      <c r="F3529" s="107">
        <f>IF(C3529="MAT.",VLOOKUP(A3529,INSUMOS_AUX!A:F,6,0),0)</f>
        <v>98.93</v>
      </c>
      <c r="G3529" s="106">
        <f>IF(C3529="M.O.",VLOOKUP(A3529,INSUMOS_AUX!A:F,6,0),0)</f>
        <v>0</v>
      </c>
    </row>
    <row r="3530" spans="1:7" ht="21">
      <c r="A3530" s="177">
        <v>37370</v>
      </c>
      <c r="B3530" s="233" t="s">
        <v>494</v>
      </c>
      <c r="C3530" s="176" t="s">
        <v>123</v>
      </c>
      <c r="D3530" s="176" t="s">
        <v>134</v>
      </c>
      <c r="E3530" s="177">
        <v>1.1165</v>
      </c>
      <c r="F3530" s="107">
        <f>IF(C3530="MAT.",VLOOKUP(A3530,INSUMOS_AUX!A:F,6,0),0)</f>
        <v>3.32</v>
      </c>
      <c r="G3530" s="106">
        <f>IF(C3530="M.O.",VLOOKUP(A3530,INSUMOS_AUX!A:F,6,0),0)</f>
        <v>0</v>
      </c>
    </row>
    <row r="3531" spans="1:7" ht="21">
      <c r="A3531" s="177">
        <v>37371</v>
      </c>
      <c r="B3531" s="233" t="s">
        <v>495</v>
      </c>
      <c r="C3531" s="176" t="s">
        <v>123</v>
      </c>
      <c r="D3531" s="176" t="s">
        <v>134</v>
      </c>
      <c r="E3531" s="177">
        <v>1.1165</v>
      </c>
      <c r="F3531" s="107">
        <f>IF(C3531="MAT.",VLOOKUP(A3531,INSUMOS_AUX!A:F,6,0),0)</f>
        <v>0.59</v>
      </c>
      <c r="G3531" s="106">
        <f>IF(C3531="M.O.",VLOOKUP(A3531,INSUMOS_AUX!A:F,6,0),0)</f>
        <v>0</v>
      </c>
    </row>
    <row r="3532" spans="1:7" ht="21">
      <c r="A3532" s="177">
        <v>37372</v>
      </c>
      <c r="B3532" s="233" t="s">
        <v>496</v>
      </c>
      <c r="C3532" s="176" t="s">
        <v>123</v>
      </c>
      <c r="D3532" s="176" t="s">
        <v>134</v>
      </c>
      <c r="E3532" s="177">
        <v>1.1165</v>
      </c>
      <c r="F3532" s="107">
        <f>IF(C3532="MAT.",VLOOKUP(A3532,INSUMOS_AUX!A:F,6,0),0)</f>
        <v>1.43</v>
      </c>
      <c r="G3532" s="106">
        <f>IF(C3532="M.O.",VLOOKUP(A3532,INSUMOS_AUX!A:F,6,0),0)</f>
        <v>0</v>
      </c>
    </row>
    <row r="3533" spans="1:7" ht="21">
      <c r="A3533" s="177">
        <v>37373</v>
      </c>
      <c r="B3533" s="233" t="s">
        <v>497</v>
      </c>
      <c r="C3533" s="176" t="s">
        <v>123</v>
      </c>
      <c r="D3533" s="176" t="s">
        <v>134</v>
      </c>
      <c r="E3533" s="177">
        <v>1.1165</v>
      </c>
      <c r="F3533" s="107">
        <f>IF(C3533="MAT.",VLOOKUP(A3533,INSUMOS_AUX!A:F,6,0),0)</f>
        <v>0.08</v>
      </c>
      <c r="G3533" s="106">
        <f>IF(C3533="M.O.",VLOOKUP(A3533,INSUMOS_AUX!A:F,6,0),0)</f>
        <v>0</v>
      </c>
    </row>
    <row r="3534" spans="1:7" ht="21">
      <c r="A3534" s="177">
        <v>43461</v>
      </c>
      <c r="B3534" s="233" t="s">
        <v>155</v>
      </c>
      <c r="C3534" s="176" t="s">
        <v>123</v>
      </c>
      <c r="D3534" s="176" t="s">
        <v>134</v>
      </c>
      <c r="E3534" s="177">
        <v>0.79830000000000001</v>
      </c>
      <c r="F3534" s="107">
        <f>IF(C3534="MAT.",VLOOKUP(A3534,INSUMOS_AUX!A:F,6,0),0)</f>
        <v>0.31</v>
      </c>
      <c r="G3534" s="106">
        <f>IF(C3534="M.O.",VLOOKUP(A3534,INSUMOS_AUX!A:F,6,0),0)</f>
        <v>0</v>
      </c>
    </row>
    <row r="3535" spans="1:7" ht="21">
      <c r="A3535" s="177">
        <v>43467</v>
      </c>
      <c r="B3535" s="233" t="s">
        <v>142</v>
      </c>
      <c r="C3535" s="176" t="s">
        <v>123</v>
      </c>
      <c r="D3535" s="176" t="s">
        <v>134</v>
      </c>
      <c r="E3535" s="177">
        <v>0.31819999999999998</v>
      </c>
      <c r="F3535" s="107">
        <f>IF(C3535="MAT.",VLOOKUP(A3535,INSUMOS_AUX!A:F,6,0),0)</f>
        <v>0.61</v>
      </c>
      <c r="G3535" s="106">
        <f>IF(C3535="M.O.",VLOOKUP(A3535,INSUMOS_AUX!A:F,6,0),0)</f>
        <v>0</v>
      </c>
    </row>
    <row r="3536" spans="1:7" ht="21">
      <c r="A3536" s="177">
        <v>43485</v>
      </c>
      <c r="B3536" s="233" t="s">
        <v>156</v>
      </c>
      <c r="C3536" s="176" t="s">
        <v>123</v>
      </c>
      <c r="D3536" s="176" t="s">
        <v>134</v>
      </c>
      <c r="E3536" s="177">
        <v>0.79830000000000001</v>
      </c>
      <c r="F3536" s="107">
        <f>IF(C3536="MAT.",VLOOKUP(A3536,INSUMOS_AUX!A:F,6,0),0)</f>
        <v>1.1299999999999999</v>
      </c>
      <c r="G3536" s="106">
        <f>IF(C3536="M.O.",VLOOKUP(A3536,INSUMOS_AUX!A:F,6,0),0)</f>
        <v>0</v>
      </c>
    </row>
    <row r="3537" spans="1:7" ht="21">
      <c r="A3537" s="177">
        <v>43491</v>
      </c>
      <c r="B3537" s="233" t="s">
        <v>145</v>
      </c>
      <c r="C3537" s="176" t="s">
        <v>123</v>
      </c>
      <c r="D3537" s="176" t="s">
        <v>134</v>
      </c>
      <c r="E3537" s="177">
        <v>0.31819999999999998</v>
      </c>
      <c r="F3537" s="107">
        <f>IF(C3537="MAT.",VLOOKUP(A3537,INSUMOS_AUX!A:F,6,0),0)</f>
        <v>1.39</v>
      </c>
      <c r="G3537" s="106">
        <f>IF(C3537="M.O.",VLOOKUP(A3537,INSUMOS_AUX!A:F,6,0),0)</f>
        <v>0</v>
      </c>
    </row>
    <row r="3538" spans="1:7" ht="31.5">
      <c r="A3538" s="177">
        <v>4351</v>
      </c>
      <c r="B3538" s="233" t="s">
        <v>1320</v>
      </c>
      <c r="C3538" s="176" t="s">
        <v>123</v>
      </c>
      <c r="D3538" s="176" t="s">
        <v>23</v>
      </c>
      <c r="E3538" s="177">
        <v>2</v>
      </c>
      <c r="F3538" s="107">
        <f>IF(C3538="MAT.",VLOOKUP(A3538,INSUMOS_AUX!A:F,6,0),0)</f>
        <v>19.260000000000002</v>
      </c>
      <c r="G3538" s="106">
        <f>IF(C3538="M.O.",VLOOKUP(A3538,INSUMOS_AUX!A:F,6,0),0)</f>
        <v>0</v>
      </c>
    </row>
    <row r="3539" spans="1:7">
      <c r="A3539" s="177">
        <v>6111</v>
      </c>
      <c r="B3539" s="233" t="s">
        <v>498</v>
      </c>
      <c r="C3539" s="176" t="s">
        <v>124</v>
      </c>
      <c r="D3539" s="176" t="s">
        <v>134</v>
      </c>
      <c r="E3539" s="177">
        <v>0.32494583999999999</v>
      </c>
      <c r="F3539" s="107">
        <f>IF(C3539="MAT.",VLOOKUP(A3539,INSUMOS_AUX!A:F,6,0),0)</f>
        <v>0</v>
      </c>
      <c r="G3539" s="106">
        <f>IF(C3539="M.O.",VLOOKUP(A3539,INSUMOS_AUX!A:F,6,0),0)</f>
        <v>14.4</v>
      </c>
    </row>
    <row r="3540" spans="1:7" ht="21">
      <c r="A3540" s="177">
        <v>6141</v>
      </c>
      <c r="B3540" s="233" t="s">
        <v>1476</v>
      </c>
      <c r="C3540" s="176" t="s">
        <v>123</v>
      </c>
      <c r="D3540" s="176" t="s">
        <v>23</v>
      </c>
      <c r="E3540" s="177">
        <v>1</v>
      </c>
      <c r="F3540" s="107">
        <f>IF(C3540="MAT.",VLOOKUP(A3540,INSUMOS_AUX!A:F,6,0),0)</f>
        <v>4.84</v>
      </c>
      <c r="G3540" s="106">
        <f>IF(C3540="M.O.",VLOOKUP(A3540,INSUMOS_AUX!A:F,6,0),0)</f>
        <v>0</v>
      </c>
    </row>
    <row r="3541" spans="1:7">
      <c r="A3541" s="177">
        <v>6146</v>
      </c>
      <c r="B3541" s="233" t="s">
        <v>1506</v>
      </c>
      <c r="C3541" s="176" t="s">
        <v>123</v>
      </c>
      <c r="D3541" s="176" t="s">
        <v>23</v>
      </c>
      <c r="E3541" s="177">
        <v>1</v>
      </c>
      <c r="F3541" s="107">
        <f>IF(C3541="MAT.",VLOOKUP(A3541,INSUMOS_AUX!A:F,6,0),0)</f>
        <v>15.38</v>
      </c>
      <c r="G3541" s="106">
        <f>IF(C3541="M.O.",VLOOKUP(A3541,INSUMOS_AUX!A:F,6,0),0)</f>
        <v>0</v>
      </c>
    </row>
    <row r="3542" spans="1:7" ht="21">
      <c r="A3542" s="177">
        <v>6153</v>
      </c>
      <c r="B3542" s="233" t="s">
        <v>1481</v>
      </c>
      <c r="C3542" s="176" t="s">
        <v>123</v>
      </c>
      <c r="D3542" s="176" t="s">
        <v>23</v>
      </c>
      <c r="E3542" s="177">
        <v>1</v>
      </c>
      <c r="F3542" s="107">
        <f>IF(C3542="MAT.",VLOOKUP(A3542,INSUMOS_AUX!A:F,6,0),0)</f>
        <v>4.7</v>
      </c>
      <c r="G3542" s="106">
        <f>IF(C3542="M.O.",VLOOKUP(A3542,INSUMOS_AUX!A:F,6,0),0)</f>
        <v>0</v>
      </c>
    </row>
    <row r="3543" spans="1:7">
      <c r="A3543" s="182"/>
      <c r="B3543" s="230"/>
      <c r="C3543" s="183"/>
      <c r="D3543" s="183"/>
      <c r="E3543" s="183"/>
      <c r="F3543" s="183"/>
      <c r="G3543" s="183"/>
    </row>
    <row r="3544" spans="1:7" ht="21">
      <c r="A3544" s="179" t="s">
        <v>965</v>
      </c>
      <c r="B3544" s="232" t="s">
        <v>966</v>
      </c>
      <c r="C3544" s="180" t="s">
        <v>46</v>
      </c>
      <c r="D3544" s="180" t="s">
        <v>23</v>
      </c>
      <c r="E3544" s="181">
        <v>8</v>
      </c>
      <c r="F3544" s="181">
        <f t="shared" ref="F3544:G3544" si="230">SUMPRODUCT($E3545:$E3556,F3545:F3556)</f>
        <v>164.85420399999998</v>
      </c>
      <c r="G3544" s="181">
        <f t="shared" si="230"/>
        <v>17.756751489119999</v>
      </c>
    </row>
    <row r="3545" spans="1:7">
      <c r="A3545" s="177">
        <v>2696</v>
      </c>
      <c r="B3545" s="233" t="s">
        <v>154</v>
      </c>
      <c r="C3545" s="176" t="s">
        <v>124</v>
      </c>
      <c r="D3545" s="176" t="s">
        <v>134</v>
      </c>
      <c r="E3545" s="177">
        <v>0.656902494</v>
      </c>
      <c r="F3545" s="107">
        <f>IF(C3545="MAT.",VLOOKUP(A3545,INSUMOS_AUX!A:F,6,0),0)</f>
        <v>0</v>
      </c>
      <c r="G3545" s="106">
        <f>IF(C3545="M.O.",VLOOKUP(A3545,INSUMOS_AUX!A:F,6,0),0)</f>
        <v>22.48</v>
      </c>
    </row>
    <row r="3546" spans="1:7">
      <c r="A3546" s="177">
        <v>3146</v>
      </c>
      <c r="B3546" s="233" t="s">
        <v>1475</v>
      </c>
      <c r="C3546" s="176" t="s">
        <v>123</v>
      </c>
      <c r="D3546" s="176" t="s">
        <v>23</v>
      </c>
      <c r="E3546" s="177">
        <v>2.1000000000000001E-2</v>
      </c>
      <c r="F3546" s="107">
        <f>IF(C3546="MAT.",VLOOKUP(A3546,INSUMOS_AUX!A:F,6,0),0)</f>
        <v>3.76</v>
      </c>
      <c r="G3546" s="106">
        <f>IF(C3546="M.O.",VLOOKUP(A3546,INSUMOS_AUX!A:F,6,0),0)</f>
        <v>0</v>
      </c>
    </row>
    <row r="3547" spans="1:7" ht="21">
      <c r="A3547" s="177">
        <v>36796</v>
      </c>
      <c r="B3547" s="233" t="s">
        <v>1507</v>
      </c>
      <c r="C3547" s="176" t="s">
        <v>123</v>
      </c>
      <c r="D3547" s="176" t="s">
        <v>23</v>
      </c>
      <c r="E3547" s="177">
        <v>1</v>
      </c>
      <c r="F3547" s="107">
        <f>IF(C3547="MAT.",VLOOKUP(A3547,INSUMOS_AUX!A:F,6,0),0)</f>
        <v>158.84</v>
      </c>
      <c r="G3547" s="106">
        <f>IF(C3547="M.O.",VLOOKUP(A3547,INSUMOS_AUX!A:F,6,0),0)</f>
        <v>0</v>
      </c>
    </row>
    <row r="3548" spans="1:7" ht="21">
      <c r="A3548" s="177">
        <v>37370</v>
      </c>
      <c r="B3548" s="233" t="s">
        <v>494</v>
      </c>
      <c r="C3548" s="176" t="s">
        <v>123</v>
      </c>
      <c r="D3548" s="176" t="s">
        <v>134</v>
      </c>
      <c r="E3548" s="177">
        <v>0.84860000000000002</v>
      </c>
      <c r="F3548" s="107">
        <f>IF(C3548="MAT.",VLOOKUP(A3548,INSUMOS_AUX!A:F,6,0),0)</f>
        <v>3.32</v>
      </c>
      <c r="G3548" s="106">
        <f>IF(C3548="M.O.",VLOOKUP(A3548,INSUMOS_AUX!A:F,6,0),0)</f>
        <v>0</v>
      </c>
    </row>
    <row r="3549" spans="1:7" ht="21">
      <c r="A3549" s="177">
        <v>37371</v>
      </c>
      <c r="B3549" s="233" t="s">
        <v>495</v>
      </c>
      <c r="C3549" s="176" t="s">
        <v>123</v>
      </c>
      <c r="D3549" s="176" t="s">
        <v>134</v>
      </c>
      <c r="E3549" s="177">
        <v>0.84860000000000002</v>
      </c>
      <c r="F3549" s="107">
        <f>IF(C3549="MAT.",VLOOKUP(A3549,INSUMOS_AUX!A:F,6,0),0)</f>
        <v>0.59</v>
      </c>
      <c r="G3549" s="106">
        <f>IF(C3549="M.O.",VLOOKUP(A3549,INSUMOS_AUX!A:F,6,0),0)</f>
        <v>0</v>
      </c>
    </row>
    <row r="3550" spans="1:7" ht="21">
      <c r="A3550" s="177">
        <v>37372</v>
      </c>
      <c r="B3550" s="233" t="s">
        <v>496</v>
      </c>
      <c r="C3550" s="176" t="s">
        <v>123</v>
      </c>
      <c r="D3550" s="176" t="s">
        <v>134</v>
      </c>
      <c r="E3550" s="177">
        <v>0.84860000000000002</v>
      </c>
      <c r="F3550" s="107">
        <f>IF(C3550="MAT.",VLOOKUP(A3550,INSUMOS_AUX!A:F,6,0),0)</f>
        <v>1.43</v>
      </c>
      <c r="G3550" s="106">
        <f>IF(C3550="M.O.",VLOOKUP(A3550,INSUMOS_AUX!A:F,6,0),0)</f>
        <v>0</v>
      </c>
    </row>
    <row r="3551" spans="1:7" ht="21">
      <c r="A3551" s="177">
        <v>37373</v>
      </c>
      <c r="B3551" s="233" t="s">
        <v>497</v>
      </c>
      <c r="C3551" s="176" t="s">
        <v>123</v>
      </c>
      <c r="D3551" s="176" t="s">
        <v>134</v>
      </c>
      <c r="E3551" s="177">
        <v>0.84860000000000002</v>
      </c>
      <c r="F3551" s="107">
        <f>IF(C3551="MAT.",VLOOKUP(A3551,INSUMOS_AUX!A:F,6,0),0)</f>
        <v>0.08</v>
      </c>
      <c r="G3551" s="106">
        <f>IF(C3551="M.O.",VLOOKUP(A3551,INSUMOS_AUX!A:F,6,0),0)</f>
        <v>0</v>
      </c>
    </row>
    <row r="3552" spans="1:7" ht="21">
      <c r="A3552" s="177">
        <v>43461</v>
      </c>
      <c r="B3552" s="233" t="s">
        <v>155</v>
      </c>
      <c r="C3552" s="176" t="s">
        <v>123</v>
      </c>
      <c r="D3552" s="176" t="s">
        <v>134</v>
      </c>
      <c r="E3552" s="177">
        <v>0.64529999999999998</v>
      </c>
      <c r="F3552" s="107">
        <f>IF(C3552="MAT.",VLOOKUP(A3552,INSUMOS_AUX!A:F,6,0),0)</f>
        <v>0.31</v>
      </c>
      <c r="G3552" s="106">
        <f>IF(C3552="M.O.",VLOOKUP(A3552,INSUMOS_AUX!A:F,6,0),0)</f>
        <v>0</v>
      </c>
    </row>
    <row r="3553" spans="1:7" ht="21">
      <c r="A3553" s="177">
        <v>43467</v>
      </c>
      <c r="B3553" s="233" t="s">
        <v>142</v>
      </c>
      <c r="C3553" s="176" t="s">
        <v>123</v>
      </c>
      <c r="D3553" s="176" t="s">
        <v>134</v>
      </c>
      <c r="E3553" s="177">
        <v>0.20330000000000001</v>
      </c>
      <c r="F3553" s="107">
        <f>IF(C3553="MAT.",VLOOKUP(A3553,INSUMOS_AUX!A:F,6,0),0)</f>
        <v>0.61</v>
      </c>
      <c r="G3553" s="106">
        <f>IF(C3553="M.O.",VLOOKUP(A3553,INSUMOS_AUX!A:F,6,0),0)</f>
        <v>0</v>
      </c>
    </row>
    <row r="3554" spans="1:7" ht="21">
      <c r="A3554" s="177">
        <v>43485</v>
      </c>
      <c r="B3554" s="233" t="s">
        <v>156</v>
      </c>
      <c r="C3554" s="176" t="s">
        <v>123</v>
      </c>
      <c r="D3554" s="176" t="s">
        <v>134</v>
      </c>
      <c r="E3554" s="177">
        <v>0.64529999999999998</v>
      </c>
      <c r="F3554" s="107">
        <f>IF(C3554="MAT.",VLOOKUP(A3554,INSUMOS_AUX!A:F,6,0),0)</f>
        <v>1.1299999999999999</v>
      </c>
      <c r="G3554" s="106">
        <f>IF(C3554="M.O.",VLOOKUP(A3554,INSUMOS_AUX!A:F,6,0),0)</f>
        <v>0</v>
      </c>
    </row>
    <row r="3555" spans="1:7" ht="21">
      <c r="A3555" s="177">
        <v>43491</v>
      </c>
      <c r="B3555" s="233" t="s">
        <v>145</v>
      </c>
      <c r="C3555" s="176" t="s">
        <v>123</v>
      </c>
      <c r="D3555" s="176" t="s">
        <v>134</v>
      </c>
      <c r="E3555" s="177">
        <v>0.20330000000000001</v>
      </c>
      <c r="F3555" s="107">
        <f>IF(C3555="MAT.",VLOOKUP(A3555,INSUMOS_AUX!A:F,6,0),0)</f>
        <v>1.39</v>
      </c>
      <c r="G3555" s="106">
        <f>IF(C3555="M.O.",VLOOKUP(A3555,INSUMOS_AUX!A:F,6,0),0)</f>
        <v>0</v>
      </c>
    </row>
    <row r="3556" spans="1:7">
      <c r="A3556" s="177">
        <v>6111</v>
      </c>
      <c r="B3556" s="233" t="s">
        <v>498</v>
      </c>
      <c r="C3556" s="176" t="s">
        <v>124</v>
      </c>
      <c r="D3556" s="176" t="s">
        <v>134</v>
      </c>
      <c r="E3556" s="177">
        <v>0.20760996000000001</v>
      </c>
      <c r="F3556" s="107">
        <f>IF(C3556="MAT.",VLOOKUP(A3556,INSUMOS_AUX!A:F,6,0),0)</f>
        <v>0</v>
      </c>
      <c r="G3556" s="106">
        <f>IF(C3556="M.O.",VLOOKUP(A3556,INSUMOS_AUX!A:F,6,0),0)</f>
        <v>14.4</v>
      </c>
    </row>
    <row r="3557" spans="1:7">
      <c r="A3557" s="182"/>
      <c r="B3557" s="230"/>
      <c r="C3557" s="183"/>
      <c r="D3557" s="183"/>
      <c r="E3557" s="183"/>
      <c r="F3557" s="183"/>
      <c r="G3557" s="183"/>
    </row>
    <row r="3558" spans="1:7" ht="21">
      <c r="A3558" s="179" t="s">
        <v>967</v>
      </c>
      <c r="B3558" s="232" t="s">
        <v>968</v>
      </c>
      <c r="C3558" s="180" t="s">
        <v>46</v>
      </c>
      <c r="D3558" s="180" t="s">
        <v>65</v>
      </c>
      <c r="E3558" s="181">
        <v>9.4</v>
      </c>
      <c r="F3558" s="181">
        <f t="shared" ref="F3558:G3558" si="231">SUMPRODUCT($E3559:$E3570,F3559:F3570)</f>
        <v>406.20880599999998</v>
      </c>
      <c r="G3558" s="181">
        <f t="shared" si="231"/>
        <v>26.099592258399998</v>
      </c>
    </row>
    <row r="3559" spans="1:7">
      <c r="A3559" s="177">
        <v>2696</v>
      </c>
      <c r="B3559" s="233" t="s">
        <v>154</v>
      </c>
      <c r="C3559" s="176" t="s">
        <v>124</v>
      </c>
      <c r="D3559" s="176" t="s">
        <v>134</v>
      </c>
      <c r="E3559" s="177">
        <v>0.96555402999999995</v>
      </c>
      <c r="F3559" s="107">
        <f>IF(C3559="MAT.",VLOOKUP(A3559,INSUMOS_AUX!A:F,6,0),0)</f>
        <v>0</v>
      </c>
      <c r="G3559" s="106">
        <f>IF(C3559="M.O.",VLOOKUP(A3559,INSUMOS_AUX!A:F,6,0),0)</f>
        <v>22.48</v>
      </c>
    </row>
    <row r="3560" spans="1:7" ht="21">
      <c r="A3560" s="177">
        <v>36081</v>
      </c>
      <c r="B3560" s="233" t="s">
        <v>1508</v>
      </c>
      <c r="C3560" s="176" t="s">
        <v>123</v>
      </c>
      <c r="D3560" s="176" t="s">
        <v>23</v>
      </c>
      <c r="E3560" s="177">
        <v>1.25</v>
      </c>
      <c r="F3560" s="107">
        <f>IF(C3560="MAT.",VLOOKUP(A3560,INSUMOS_AUX!A:F,6,0),0)</f>
        <v>225.54</v>
      </c>
      <c r="G3560" s="106">
        <f>IF(C3560="M.O.",VLOOKUP(A3560,INSUMOS_AUX!A:F,6,0),0)</f>
        <v>0</v>
      </c>
    </row>
    <row r="3561" spans="1:7" ht="21">
      <c r="A3561" s="177">
        <v>37370</v>
      </c>
      <c r="B3561" s="233" t="s">
        <v>494</v>
      </c>
      <c r="C3561" s="176" t="s">
        <v>123</v>
      </c>
      <c r="D3561" s="176" t="s">
        <v>134</v>
      </c>
      <c r="E3561" s="177">
        <v>1.2473000000000001</v>
      </c>
      <c r="F3561" s="107">
        <f>IF(C3561="MAT.",VLOOKUP(A3561,INSUMOS_AUX!A:F,6,0),0)</f>
        <v>3.32</v>
      </c>
      <c r="G3561" s="106">
        <f>IF(C3561="M.O.",VLOOKUP(A3561,INSUMOS_AUX!A:F,6,0),0)</f>
        <v>0</v>
      </c>
    </row>
    <row r="3562" spans="1:7" ht="21">
      <c r="A3562" s="177">
        <v>37371</v>
      </c>
      <c r="B3562" s="233" t="s">
        <v>495</v>
      </c>
      <c r="C3562" s="176" t="s">
        <v>123</v>
      </c>
      <c r="D3562" s="176" t="s">
        <v>134</v>
      </c>
      <c r="E3562" s="177">
        <v>1.2473000000000001</v>
      </c>
      <c r="F3562" s="107">
        <f>IF(C3562="MAT.",VLOOKUP(A3562,INSUMOS_AUX!A:F,6,0),0)</f>
        <v>0.59</v>
      </c>
      <c r="G3562" s="106">
        <f>IF(C3562="M.O.",VLOOKUP(A3562,INSUMOS_AUX!A:F,6,0),0)</f>
        <v>0</v>
      </c>
    </row>
    <row r="3563" spans="1:7" ht="21">
      <c r="A3563" s="177">
        <v>37372</v>
      </c>
      <c r="B3563" s="233" t="s">
        <v>496</v>
      </c>
      <c r="C3563" s="176" t="s">
        <v>123</v>
      </c>
      <c r="D3563" s="176" t="s">
        <v>134</v>
      </c>
      <c r="E3563" s="177">
        <v>1.2473000000000001</v>
      </c>
      <c r="F3563" s="107">
        <f>IF(C3563="MAT.",VLOOKUP(A3563,INSUMOS_AUX!A:F,6,0),0)</f>
        <v>1.43</v>
      </c>
      <c r="G3563" s="106">
        <f>IF(C3563="M.O.",VLOOKUP(A3563,INSUMOS_AUX!A:F,6,0),0)</f>
        <v>0</v>
      </c>
    </row>
    <row r="3564" spans="1:7" ht="21">
      <c r="A3564" s="177">
        <v>37373</v>
      </c>
      <c r="B3564" s="233" t="s">
        <v>497</v>
      </c>
      <c r="C3564" s="176" t="s">
        <v>123</v>
      </c>
      <c r="D3564" s="176" t="s">
        <v>134</v>
      </c>
      <c r="E3564" s="177">
        <v>1.2473000000000001</v>
      </c>
      <c r="F3564" s="107">
        <f>IF(C3564="MAT.",VLOOKUP(A3564,INSUMOS_AUX!A:F,6,0),0)</f>
        <v>0.08</v>
      </c>
      <c r="G3564" s="106">
        <f>IF(C3564="M.O.",VLOOKUP(A3564,INSUMOS_AUX!A:F,6,0),0)</f>
        <v>0</v>
      </c>
    </row>
    <row r="3565" spans="1:7" ht="21">
      <c r="A3565" s="177">
        <v>43461</v>
      </c>
      <c r="B3565" s="233" t="s">
        <v>155</v>
      </c>
      <c r="C3565" s="176" t="s">
        <v>123</v>
      </c>
      <c r="D3565" s="176" t="s">
        <v>134</v>
      </c>
      <c r="E3565" s="177">
        <v>0.94850000000000001</v>
      </c>
      <c r="F3565" s="107">
        <f>IF(C3565="MAT.",VLOOKUP(A3565,INSUMOS_AUX!A:F,6,0),0)</f>
        <v>0.31</v>
      </c>
      <c r="G3565" s="106">
        <f>IF(C3565="M.O.",VLOOKUP(A3565,INSUMOS_AUX!A:F,6,0),0)</f>
        <v>0</v>
      </c>
    </row>
    <row r="3566" spans="1:7" ht="21">
      <c r="A3566" s="177">
        <v>43467</v>
      </c>
      <c r="B3566" s="233" t="s">
        <v>142</v>
      </c>
      <c r="C3566" s="176" t="s">
        <v>123</v>
      </c>
      <c r="D3566" s="176" t="s">
        <v>134</v>
      </c>
      <c r="E3566" s="177">
        <v>0.29880000000000001</v>
      </c>
      <c r="F3566" s="107">
        <f>IF(C3566="MAT.",VLOOKUP(A3566,INSUMOS_AUX!A:F,6,0),0)</f>
        <v>0.61</v>
      </c>
      <c r="G3566" s="106">
        <f>IF(C3566="M.O.",VLOOKUP(A3566,INSUMOS_AUX!A:F,6,0),0)</f>
        <v>0</v>
      </c>
    </row>
    <row r="3567" spans="1:7" ht="21">
      <c r="A3567" s="177">
        <v>43485</v>
      </c>
      <c r="B3567" s="233" t="s">
        <v>156</v>
      </c>
      <c r="C3567" s="176" t="s">
        <v>123</v>
      </c>
      <c r="D3567" s="176" t="s">
        <v>134</v>
      </c>
      <c r="E3567" s="177">
        <v>0.94850000000000001</v>
      </c>
      <c r="F3567" s="107">
        <f>IF(C3567="MAT.",VLOOKUP(A3567,INSUMOS_AUX!A:F,6,0),0)</f>
        <v>1.1299999999999999</v>
      </c>
      <c r="G3567" s="106">
        <f>IF(C3567="M.O.",VLOOKUP(A3567,INSUMOS_AUX!A:F,6,0),0)</f>
        <v>0</v>
      </c>
    </row>
    <row r="3568" spans="1:7" ht="21">
      <c r="A3568" s="177">
        <v>43491</v>
      </c>
      <c r="B3568" s="233" t="s">
        <v>145</v>
      </c>
      <c r="C3568" s="176" t="s">
        <v>123</v>
      </c>
      <c r="D3568" s="176" t="s">
        <v>134</v>
      </c>
      <c r="E3568" s="177">
        <v>0.29880000000000001</v>
      </c>
      <c r="F3568" s="107">
        <f>IF(C3568="MAT.",VLOOKUP(A3568,INSUMOS_AUX!A:F,6,0),0)</f>
        <v>1.39</v>
      </c>
      <c r="G3568" s="106">
        <f>IF(C3568="M.O.",VLOOKUP(A3568,INSUMOS_AUX!A:F,6,0),0)</f>
        <v>0</v>
      </c>
    </row>
    <row r="3569" spans="1:7" ht="31.5">
      <c r="A3569" s="177">
        <v>4351</v>
      </c>
      <c r="B3569" s="233" t="s">
        <v>1320</v>
      </c>
      <c r="C3569" s="176" t="s">
        <v>123</v>
      </c>
      <c r="D3569" s="176" t="s">
        <v>23</v>
      </c>
      <c r="E3569" s="177">
        <v>6</v>
      </c>
      <c r="F3569" s="107">
        <f>IF(C3569="MAT.",VLOOKUP(A3569,INSUMOS_AUX!A:F,6,0),0)</f>
        <v>19.260000000000002</v>
      </c>
      <c r="G3569" s="106">
        <f>IF(C3569="M.O.",VLOOKUP(A3569,INSUMOS_AUX!A:F,6,0),0)</f>
        <v>0</v>
      </c>
    </row>
    <row r="3570" spans="1:7">
      <c r="A3570" s="177">
        <v>6111</v>
      </c>
      <c r="B3570" s="233" t="s">
        <v>498</v>
      </c>
      <c r="C3570" s="176" t="s">
        <v>124</v>
      </c>
      <c r="D3570" s="176" t="s">
        <v>134</v>
      </c>
      <c r="E3570" s="177">
        <v>0.30513456</v>
      </c>
      <c r="F3570" s="107">
        <f>IF(C3570="MAT.",VLOOKUP(A3570,INSUMOS_AUX!A:F,6,0),0)</f>
        <v>0</v>
      </c>
      <c r="G3570" s="106">
        <f>IF(C3570="M.O.",VLOOKUP(A3570,INSUMOS_AUX!A:F,6,0),0)</f>
        <v>14.4</v>
      </c>
    </row>
    <row r="3571" spans="1:7">
      <c r="A3571" s="182"/>
      <c r="B3571" s="230"/>
      <c r="C3571" s="183"/>
      <c r="D3571" s="183"/>
      <c r="E3571" s="183"/>
      <c r="F3571" s="183"/>
      <c r="G3571" s="183"/>
    </row>
    <row r="3572" spans="1:7" ht="21">
      <c r="A3572" s="179" t="s">
        <v>969</v>
      </c>
      <c r="B3572" s="232" t="s">
        <v>970</v>
      </c>
      <c r="C3572" s="180" t="s">
        <v>46</v>
      </c>
      <c r="D3572" s="180" t="s">
        <v>23</v>
      </c>
      <c r="E3572" s="181">
        <v>4</v>
      </c>
      <c r="F3572" s="181">
        <f t="shared" ref="F3572:G3572" si="232">SUMPRODUCT($E3573:$E3584,F3573:F3584)</f>
        <v>16.840292000000002</v>
      </c>
      <c r="G3572" s="181">
        <f t="shared" si="232"/>
        <v>4.1971630040000001</v>
      </c>
    </row>
    <row r="3573" spans="1:7" ht="21">
      <c r="A3573" s="177">
        <v>11831</v>
      </c>
      <c r="B3573" s="233" t="s">
        <v>1509</v>
      </c>
      <c r="C3573" s="176" t="s">
        <v>123</v>
      </c>
      <c r="D3573" s="176" t="s">
        <v>23</v>
      </c>
      <c r="E3573" s="177">
        <v>1</v>
      </c>
      <c r="F3573" s="107">
        <f>IF(C3573="MAT.",VLOOKUP(A3573,INSUMOS_AUX!A:F,6,0),0)</f>
        <v>15.3</v>
      </c>
      <c r="G3573" s="106">
        <f>IF(C3573="M.O.",VLOOKUP(A3573,INSUMOS_AUX!A:F,6,0),0)</f>
        <v>0</v>
      </c>
    </row>
    <row r="3574" spans="1:7">
      <c r="A3574" s="177">
        <v>2696</v>
      </c>
      <c r="B3574" s="233" t="s">
        <v>154</v>
      </c>
      <c r="C3574" s="176" t="s">
        <v>124</v>
      </c>
      <c r="D3574" s="176" t="s">
        <v>134</v>
      </c>
      <c r="E3574" s="177">
        <v>0.15524194999999999</v>
      </c>
      <c r="F3574" s="107">
        <f>IF(C3574="MAT.",VLOOKUP(A3574,INSUMOS_AUX!A:F,6,0),0)</f>
        <v>0</v>
      </c>
      <c r="G3574" s="106">
        <f>IF(C3574="M.O.",VLOOKUP(A3574,INSUMOS_AUX!A:F,6,0),0)</f>
        <v>22.48</v>
      </c>
    </row>
    <row r="3575" spans="1:7">
      <c r="A3575" s="177">
        <v>3146</v>
      </c>
      <c r="B3575" s="233" t="s">
        <v>1475</v>
      </c>
      <c r="C3575" s="176" t="s">
        <v>123</v>
      </c>
      <c r="D3575" s="176" t="s">
        <v>23</v>
      </c>
      <c r="E3575" s="177">
        <v>3.6499999999999998E-2</v>
      </c>
      <c r="F3575" s="107">
        <f>IF(C3575="MAT.",VLOOKUP(A3575,INSUMOS_AUX!A:F,6,0),0)</f>
        <v>3.76</v>
      </c>
      <c r="G3575" s="106">
        <f>IF(C3575="M.O.",VLOOKUP(A3575,INSUMOS_AUX!A:F,6,0),0)</f>
        <v>0</v>
      </c>
    </row>
    <row r="3576" spans="1:7" ht="21">
      <c r="A3576" s="177">
        <v>37370</v>
      </c>
      <c r="B3576" s="233" t="s">
        <v>494</v>
      </c>
      <c r="C3576" s="176" t="s">
        <v>123</v>
      </c>
      <c r="D3576" s="176" t="s">
        <v>134</v>
      </c>
      <c r="E3576" s="177">
        <v>0.2006</v>
      </c>
      <c r="F3576" s="107">
        <f>IF(C3576="MAT.",VLOOKUP(A3576,INSUMOS_AUX!A:F,6,0),0)</f>
        <v>3.32</v>
      </c>
      <c r="G3576" s="106">
        <f>IF(C3576="M.O.",VLOOKUP(A3576,INSUMOS_AUX!A:F,6,0),0)</f>
        <v>0</v>
      </c>
    </row>
    <row r="3577" spans="1:7" ht="21">
      <c r="A3577" s="177">
        <v>37371</v>
      </c>
      <c r="B3577" s="233" t="s">
        <v>495</v>
      </c>
      <c r="C3577" s="176" t="s">
        <v>123</v>
      </c>
      <c r="D3577" s="176" t="s">
        <v>134</v>
      </c>
      <c r="E3577" s="177">
        <v>0.2006</v>
      </c>
      <c r="F3577" s="107">
        <f>IF(C3577="MAT.",VLOOKUP(A3577,INSUMOS_AUX!A:F,6,0),0)</f>
        <v>0.59</v>
      </c>
      <c r="G3577" s="106">
        <f>IF(C3577="M.O.",VLOOKUP(A3577,INSUMOS_AUX!A:F,6,0),0)</f>
        <v>0</v>
      </c>
    </row>
    <row r="3578" spans="1:7" ht="21">
      <c r="A3578" s="177">
        <v>37372</v>
      </c>
      <c r="B3578" s="233" t="s">
        <v>496</v>
      </c>
      <c r="C3578" s="176" t="s">
        <v>123</v>
      </c>
      <c r="D3578" s="176" t="s">
        <v>134</v>
      </c>
      <c r="E3578" s="177">
        <v>0.2006</v>
      </c>
      <c r="F3578" s="107">
        <f>IF(C3578="MAT.",VLOOKUP(A3578,INSUMOS_AUX!A:F,6,0),0)</f>
        <v>1.43</v>
      </c>
      <c r="G3578" s="106">
        <f>IF(C3578="M.O.",VLOOKUP(A3578,INSUMOS_AUX!A:F,6,0),0)</f>
        <v>0</v>
      </c>
    </row>
    <row r="3579" spans="1:7" ht="21">
      <c r="A3579" s="177">
        <v>37373</v>
      </c>
      <c r="B3579" s="233" t="s">
        <v>497</v>
      </c>
      <c r="C3579" s="176" t="s">
        <v>123</v>
      </c>
      <c r="D3579" s="176" t="s">
        <v>134</v>
      </c>
      <c r="E3579" s="177">
        <v>0.2006</v>
      </c>
      <c r="F3579" s="107">
        <f>IF(C3579="MAT.",VLOOKUP(A3579,INSUMOS_AUX!A:F,6,0),0)</f>
        <v>0.08</v>
      </c>
      <c r="G3579" s="106">
        <f>IF(C3579="M.O.",VLOOKUP(A3579,INSUMOS_AUX!A:F,6,0),0)</f>
        <v>0</v>
      </c>
    </row>
    <row r="3580" spans="1:7" ht="21">
      <c r="A3580" s="177">
        <v>43461</v>
      </c>
      <c r="B3580" s="233" t="s">
        <v>155</v>
      </c>
      <c r="C3580" s="176" t="s">
        <v>123</v>
      </c>
      <c r="D3580" s="176" t="s">
        <v>134</v>
      </c>
      <c r="E3580" s="177">
        <v>0.1525</v>
      </c>
      <c r="F3580" s="107">
        <f>IF(C3580="MAT.",VLOOKUP(A3580,INSUMOS_AUX!A:F,6,0),0)</f>
        <v>0.31</v>
      </c>
      <c r="G3580" s="106">
        <f>IF(C3580="M.O.",VLOOKUP(A3580,INSUMOS_AUX!A:F,6,0),0)</f>
        <v>0</v>
      </c>
    </row>
    <row r="3581" spans="1:7" ht="21">
      <c r="A3581" s="177">
        <v>43467</v>
      </c>
      <c r="B3581" s="233" t="s">
        <v>142</v>
      </c>
      <c r="C3581" s="176" t="s">
        <v>123</v>
      </c>
      <c r="D3581" s="176" t="s">
        <v>134</v>
      </c>
      <c r="E3581" s="177">
        <v>4.8099999999999997E-2</v>
      </c>
      <c r="F3581" s="107">
        <f>IF(C3581="MAT.",VLOOKUP(A3581,INSUMOS_AUX!A:F,6,0),0)</f>
        <v>0.61</v>
      </c>
      <c r="G3581" s="106">
        <f>IF(C3581="M.O.",VLOOKUP(A3581,INSUMOS_AUX!A:F,6,0),0)</f>
        <v>0</v>
      </c>
    </row>
    <row r="3582" spans="1:7" ht="21">
      <c r="A3582" s="177">
        <v>43485</v>
      </c>
      <c r="B3582" s="233" t="s">
        <v>156</v>
      </c>
      <c r="C3582" s="176" t="s">
        <v>123</v>
      </c>
      <c r="D3582" s="176" t="s">
        <v>134</v>
      </c>
      <c r="E3582" s="177">
        <v>0.1525</v>
      </c>
      <c r="F3582" s="107">
        <f>IF(C3582="MAT.",VLOOKUP(A3582,INSUMOS_AUX!A:F,6,0),0)</f>
        <v>1.1299999999999999</v>
      </c>
      <c r="G3582" s="106">
        <f>IF(C3582="M.O.",VLOOKUP(A3582,INSUMOS_AUX!A:F,6,0),0)</f>
        <v>0</v>
      </c>
    </row>
    <row r="3583" spans="1:7" ht="21">
      <c r="A3583" s="177">
        <v>43491</v>
      </c>
      <c r="B3583" s="233" t="s">
        <v>145</v>
      </c>
      <c r="C3583" s="176" t="s">
        <v>123</v>
      </c>
      <c r="D3583" s="176" t="s">
        <v>134</v>
      </c>
      <c r="E3583" s="177">
        <v>4.8099999999999997E-2</v>
      </c>
      <c r="F3583" s="107">
        <f>IF(C3583="MAT.",VLOOKUP(A3583,INSUMOS_AUX!A:F,6,0),0)</f>
        <v>1.39</v>
      </c>
      <c r="G3583" s="106">
        <f>IF(C3583="M.O.",VLOOKUP(A3583,INSUMOS_AUX!A:F,6,0),0)</f>
        <v>0</v>
      </c>
    </row>
    <row r="3584" spans="1:7">
      <c r="A3584" s="177">
        <v>6111</v>
      </c>
      <c r="B3584" s="233" t="s">
        <v>498</v>
      </c>
      <c r="C3584" s="176" t="s">
        <v>124</v>
      </c>
      <c r="D3584" s="176" t="s">
        <v>134</v>
      </c>
      <c r="E3584" s="177">
        <v>4.9119719999999999E-2</v>
      </c>
      <c r="F3584" s="107">
        <f>IF(C3584="MAT.",VLOOKUP(A3584,INSUMOS_AUX!A:F,6,0),0)</f>
        <v>0</v>
      </c>
      <c r="G3584" s="106">
        <f>IF(C3584="M.O.",VLOOKUP(A3584,INSUMOS_AUX!A:F,6,0),0)</f>
        <v>14.4</v>
      </c>
    </row>
    <row r="3585" spans="1:7">
      <c r="A3585" s="182"/>
      <c r="B3585" s="230"/>
      <c r="C3585" s="183"/>
      <c r="D3585" s="183"/>
      <c r="E3585" s="183"/>
      <c r="F3585" s="183"/>
      <c r="G3585" s="183"/>
    </row>
    <row r="3586" spans="1:7" ht="21">
      <c r="A3586" s="179" t="s">
        <v>971</v>
      </c>
      <c r="B3586" s="232" t="s">
        <v>972</v>
      </c>
      <c r="C3586" s="180" t="s">
        <v>46</v>
      </c>
      <c r="D3586" s="180" t="s">
        <v>53</v>
      </c>
      <c r="E3586" s="181">
        <v>9.32</v>
      </c>
      <c r="F3586" s="181">
        <f t="shared" ref="F3586:G3586" si="233">SUMPRODUCT($E3587:$E3595,F3587:F3595)</f>
        <v>394.22273000000001</v>
      </c>
      <c r="G3586" s="181">
        <f t="shared" si="233"/>
        <v>39.763888127599998</v>
      </c>
    </row>
    <row r="3587" spans="1:7">
      <c r="A3587" s="177">
        <v>10489</v>
      </c>
      <c r="B3587" s="233" t="s">
        <v>363</v>
      </c>
      <c r="C3587" s="176" t="s">
        <v>124</v>
      </c>
      <c r="D3587" s="176" t="s">
        <v>134</v>
      </c>
      <c r="E3587" s="177">
        <v>2.05285948</v>
      </c>
      <c r="F3587" s="107">
        <f>IF(C3587="MAT.",VLOOKUP(A3587,INSUMOS_AUX!A:F,6,0),0)</f>
        <v>0</v>
      </c>
      <c r="G3587" s="106">
        <f>IF(C3587="M.O.",VLOOKUP(A3587,INSUMOS_AUX!A:F,6,0),0)</f>
        <v>19.37</v>
      </c>
    </row>
    <row r="3588" spans="1:7">
      <c r="A3588" s="177">
        <v>11186</v>
      </c>
      <c r="B3588" s="233" t="s">
        <v>1510</v>
      </c>
      <c r="C3588" s="176" t="s">
        <v>123</v>
      </c>
      <c r="D3588" s="176" t="s">
        <v>53</v>
      </c>
      <c r="E3588" s="177">
        <v>1</v>
      </c>
      <c r="F3588" s="107">
        <f>IF(C3588="MAT.",VLOOKUP(A3588,INSUMOS_AUX!A:F,6,0),0)</f>
        <v>355.46</v>
      </c>
      <c r="G3588" s="106">
        <f>IF(C3588="M.O.",VLOOKUP(A3588,INSUMOS_AUX!A:F,6,0),0)</f>
        <v>0</v>
      </c>
    </row>
    <row r="3589" spans="1:7" ht="21">
      <c r="A3589" s="177">
        <v>37370</v>
      </c>
      <c r="B3589" s="233" t="s">
        <v>494</v>
      </c>
      <c r="C3589" s="176" t="s">
        <v>123</v>
      </c>
      <c r="D3589" s="176" t="s">
        <v>134</v>
      </c>
      <c r="E3589" s="177">
        <v>2.0230000000000001</v>
      </c>
      <c r="F3589" s="107">
        <f>IF(C3589="MAT.",VLOOKUP(A3589,INSUMOS_AUX!A:F,6,0),0)</f>
        <v>3.32</v>
      </c>
      <c r="G3589" s="106">
        <f>IF(C3589="M.O.",VLOOKUP(A3589,INSUMOS_AUX!A:F,6,0),0)</f>
        <v>0</v>
      </c>
    </row>
    <row r="3590" spans="1:7" ht="21">
      <c r="A3590" s="177">
        <v>37371</v>
      </c>
      <c r="B3590" s="233" t="s">
        <v>495</v>
      </c>
      <c r="C3590" s="176" t="s">
        <v>123</v>
      </c>
      <c r="D3590" s="176" t="s">
        <v>134</v>
      </c>
      <c r="E3590" s="177">
        <v>2.0230000000000001</v>
      </c>
      <c r="F3590" s="107">
        <f>IF(C3590="MAT.",VLOOKUP(A3590,INSUMOS_AUX!A:F,6,0),0)</f>
        <v>0.59</v>
      </c>
      <c r="G3590" s="106">
        <f>IF(C3590="M.O.",VLOOKUP(A3590,INSUMOS_AUX!A:F,6,0),0)</f>
        <v>0</v>
      </c>
    </row>
    <row r="3591" spans="1:7" ht="21">
      <c r="A3591" s="177">
        <v>37372</v>
      </c>
      <c r="B3591" s="233" t="s">
        <v>496</v>
      </c>
      <c r="C3591" s="176" t="s">
        <v>123</v>
      </c>
      <c r="D3591" s="176" t="s">
        <v>134</v>
      </c>
      <c r="E3591" s="177">
        <v>2.0230000000000001</v>
      </c>
      <c r="F3591" s="107">
        <f>IF(C3591="MAT.",VLOOKUP(A3591,INSUMOS_AUX!A:F,6,0),0)</f>
        <v>1.43</v>
      </c>
      <c r="G3591" s="106">
        <f>IF(C3591="M.O.",VLOOKUP(A3591,INSUMOS_AUX!A:F,6,0),0)</f>
        <v>0</v>
      </c>
    </row>
    <row r="3592" spans="1:7" ht="21">
      <c r="A3592" s="177">
        <v>37373</v>
      </c>
      <c r="B3592" s="233" t="s">
        <v>497</v>
      </c>
      <c r="C3592" s="176" t="s">
        <v>123</v>
      </c>
      <c r="D3592" s="176" t="s">
        <v>134</v>
      </c>
      <c r="E3592" s="177">
        <v>2.0230000000000001</v>
      </c>
      <c r="F3592" s="107">
        <f>IF(C3592="MAT.",VLOOKUP(A3592,INSUMOS_AUX!A:F,6,0),0)</f>
        <v>0.08</v>
      </c>
      <c r="G3592" s="106">
        <f>IF(C3592="M.O.",VLOOKUP(A3592,INSUMOS_AUX!A:F,6,0),0)</f>
        <v>0</v>
      </c>
    </row>
    <row r="3593" spans="1:7">
      <c r="A3593" s="177">
        <v>39961</v>
      </c>
      <c r="B3593" s="233" t="s">
        <v>208</v>
      </c>
      <c r="C3593" s="176" t="s">
        <v>123</v>
      </c>
      <c r="D3593" s="176" t="s">
        <v>23</v>
      </c>
      <c r="E3593" s="177">
        <v>1</v>
      </c>
      <c r="F3593" s="107">
        <f>IF(C3593="MAT.",VLOOKUP(A3593,INSUMOS_AUX!A:F,6,0),0)</f>
        <v>23.57</v>
      </c>
      <c r="G3593" s="106">
        <f>IF(C3593="M.O.",VLOOKUP(A3593,INSUMOS_AUX!A:F,6,0),0)</f>
        <v>0</v>
      </c>
    </row>
    <row r="3594" spans="1:7" ht="21">
      <c r="A3594" s="177">
        <v>43465</v>
      </c>
      <c r="B3594" s="233" t="s">
        <v>151</v>
      </c>
      <c r="C3594" s="176" t="s">
        <v>123</v>
      </c>
      <c r="D3594" s="176" t="s">
        <v>134</v>
      </c>
      <c r="E3594" s="177">
        <v>2.0230000000000001</v>
      </c>
      <c r="F3594" s="107">
        <f>IF(C3594="MAT.",VLOOKUP(A3594,INSUMOS_AUX!A:F,6,0),0)</f>
        <v>0.78</v>
      </c>
      <c r="G3594" s="106">
        <f>IF(C3594="M.O.",VLOOKUP(A3594,INSUMOS_AUX!A:F,6,0),0)</f>
        <v>0</v>
      </c>
    </row>
    <row r="3595" spans="1:7" ht="21">
      <c r="A3595" s="177">
        <v>43489</v>
      </c>
      <c r="B3595" s="233" t="s">
        <v>152</v>
      </c>
      <c r="C3595" s="176" t="s">
        <v>123</v>
      </c>
      <c r="D3595" s="176" t="s">
        <v>134</v>
      </c>
      <c r="E3595" s="177">
        <v>2.0230000000000001</v>
      </c>
      <c r="F3595" s="107">
        <f>IF(C3595="MAT.",VLOOKUP(A3595,INSUMOS_AUX!A:F,6,0),0)</f>
        <v>1.31</v>
      </c>
      <c r="G3595" s="106">
        <f>IF(C3595="M.O.",VLOOKUP(A3595,INSUMOS_AUX!A:F,6,0),0)</f>
        <v>0</v>
      </c>
    </row>
    <row r="3596" spans="1:7">
      <c r="A3596" s="182"/>
      <c r="B3596" s="230"/>
      <c r="C3596" s="183"/>
      <c r="D3596" s="183"/>
      <c r="E3596" s="183"/>
      <c r="F3596" s="183"/>
      <c r="G3596" s="183"/>
    </row>
    <row r="3597" spans="1:7" ht="21">
      <c r="A3597" s="179" t="s">
        <v>973</v>
      </c>
      <c r="B3597" s="232" t="s">
        <v>974</v>
      </c>
      <c r="C3597" s="180" t="s">
        <v>46</v>
      </c>
      <c r="D3597" s="180" t="s">
        <v>23</v>
      </c>
      <c r="E3597" s="181">
        <v>8</v>
      </c>
      <c r="F3597" s="181">
        <f t="shared" ref="F3597:G3597" si="234">SUMPRODUCT($E3598:$E3608,F3598:F3608)</f>
        <v>100.158164</v>
      </c>
      <c r="G3597" s="181">
        <f t="shared" si="234"/>
        <v>8.7006268924800008</v>
      </c>
    </row>
    <row r="3598" spans="1:7">
      <c r="A3598" s="177">
        <v>2696</v>
      </c>
      <c r="B3598" s="233" t="s">
        <v>154</v>
      </c>
      <c r="C3598" s="176" t="s">
        <v>124</v>
      </c>
      <c r="D3598" s="176" t="s">
        <v>134</v>
      </c>
      <c r="E3598" s="177">
        <v>0.321885276</v>
      </c>
      <c r="F3598" s="107">
        <f>IF(C3598="MAT.",VLOOKUP(A3598,INSUMOS_AUX!A:F,6,0),0)</f>
        <v>0</v>
      </c>
      <c r="G3598" s="106">
        <f>IF(C3598="M.O.",VLOOKUP(A3598,INSUMOS_AUX!A:F,6,0),0)</f>
        <v>22.48</v>
      </c>
    </row>
    <row r="3599" spans="1:7" ht="21">
      <c r="A3599" s="177">
        <v>37370</v>
      </c>
      <c r="B3599" s="233" t="s">
        <v>494</v>
      </c>
      <c r="C3599" s="176" t="s">
        <v>123</v>
      </c>
      <c r="D3599" s="176" t="s">
        <v>134</v>
      </c>
      <c r="E3599" s="177">
        <v>0.4158</v>
      </c>
      <c r="F3599" s="107">
        <f>IF(C3599="MAT.",VLOOKUP(A3599,INSUMOS_AUX!A:F,6,0),0)</f>
        <v>3.32</v>
      </c>
      <c r="G3599" s="106">
        <f>IF(C3599="M.O.",VLOOKUP(A3599,INSUMOS_AUX!A:F,6,0),0)</f>
        <v>0</v>
      </c>
    </row>
    <row r="3600" spans="1:7" ht="21">
      <c r="A3600" s="177">
        <v>37371</v>
      </c>
      <c r="B3600" s="233" t="s">
        <v>495</v>
      </c>
      <c r="C3600" s="176" t="s">
        <v>123</v>
      </c>
      <c r="D3600" s="176" t="s">
        <v>134</v>
      </c>
      <c r="E3600" s="177">
        <v>0.4158</v>
      </c>
      <c r="F3600" s="107">
        <f>IF(C3600="MAT.",VLOOKUP(A3600,INSUMOS_AUX!A:F,6,0),0)</f>
        <v>0.59</v>
      </c>
      <c r="G3600" s="106">
        <f>IF(C3600="M.O.",VLOOKUP(A3600,INSUMOS_AUX!A:F,6,0),0)</f>
        <v>0</v>
      </c>
    </row>
    <row r="3601" spans="1:7" ht="21">
      <c r="A3601" s="177">
        <v>37372</v>
      </c>
      <c r="B3601" s="233" t="s">
        <v>496</v>
      </c>
      <c r="C3601" s="176" t="s">
        <v>123</v>
      </c>
      <c r="D3601" s="176" t="s">
        <v>134</v>
      </c>
      <c r="E3601" s="177">
        <v>0.4158</v>
      </c>
      <c r="F3601" s="107">
        <f>IF(C3601="MAT.",VLOOKUP(A3601,INSUMOS_AUX!A:F,6,0),0)</f>
        <v>1.43</v>
      </c>
      <c r="G3601" s="106">
        <f>IF(C3601="M.O.",VLOOKUP(A3601,INSUMOS_AUX!A:F,6,0),0)</f>
        <v>0</v>
      </c>
    </row>
    <row r="3602" spans="1:7" ht="21">
      <c r="A3602" s="177">
        <v>37373</v>
      </c>
      <c r="B3602" s="233" t="s">
        <v>497</v>
      </c>
      <c r="C3602" s="176" t="s">
        <v>123</v>
      </c>
      <c r="D3602" s="176" t="s">
        <v>134</v>
      </c>
      <c r="E3602" s="177">
        <v>0.4158</v>
      </c>
      <c r="F3602" s="107">
        <f>IF(C3602="MAT.",VLOOKUP(A3602,INSUMOS_AUX!A:F,6,0),0)</f>
        <v>0.08</v>
      </c>
      <c r="G3602" s="106">
        <f>IF(C3602="M.O.",VLOOKUP(A3602,INSUMOS_AUX!A:F,6,0),0)</f>
        <v>0</v>
      </c>
    </row>
    <row r="3603" spans="1:7" ht="21">
      <c r="A3603" s="177">
        <v>37400</v>
      </c>
      <c r="B3603" s="233" t="s">
        <v>1511</v>
      </c>
      <c r="C3603" s="176" t="s">
        <v>123</v>
      </c>
      <c r="D3603" s="176" t="s">
        <v>23</v>
      </c>
      <c r="E3603" s="177">
        <v>1</v>
      </c>
      <c r="F3603" s="107">
        <f>IF(C3603="MAT.",VLOOKUP(A3603,INSUMOS_AUX!A:F,6,0),0)</f>
        <v>97.25</v>
      </c>
      <c r="G3603" s="106">
        <f>IF(C3603="M.O.",VLOOKUP(A3603,INSUMOS_AUX!A:F,6,0),0)</f>
        <v>0</v>
      </c>
    </row>
    <row r="3604" spans="1:7" ht="21">
      <c r="A3604" s="177">
        <v>43461</v>
      </c>
      <c r="B3604" s="233" t="s">
        <v>155</v>
      </c>
      <c r="C3604" s="176" t="s">
        <v>123</v>
      </c>
      <c r="D3604" s="176" t="s">
        <v>134</v>
      </c>
      <c r="E3604" s="177">
        <v>0.31619999999999998</v>
      </c>
      <c r="F3604" s="107">
        <f>IF(C3604="MAT.",VLOOKUP(A3604,INSUMOS_AUX!A:F,6,0),0)</f>
        <v>0.31</v>
      </c>
      <c r="G3604" s="106">
        <f>IF(C3604="M.O.",VLOOKUP(A3604,INSUMOS_AUX!A:F,6,0),0)</f>
        <v>0</v>
      </c>
    </row>
    <row r="3605" spans="1:7" ht="21">
      <c r="A3605" s="177">
        <v>43467</v>
      </c>
      <c r="B3605" s="233" t="s">
        <v>142</v>
      </c>
      <c r="C3605" s="176" t="s">
        <v>123</v>
      </c>
      <c r="D3605" s="176" t="s">
        <v>134</v>
      </c>
      <c r="E3605" s="177">
        <v>9.9599999999999994E-2</v>
      </c>
      <c r="F3605" s="107">
        <f>IF(C3605="MAT.",VLOOKUP(A3605,INSUMOS_AUX!A:F,6,0),0)</f>
        <v>0.61</v>
      </c>
      <c r="G3605" s="106">
        <f>IF(C3605="M.O.",VLOOKUP(A3605,INSUMOS_AUX!A:F,6,0),0)</f>
        <v>0</v>
      </c>
    </row>
    <row r="3606" spans="1:7" ht="21">
      <c r="A3606" s="177">
        <v>43485</v>
      </c>
      <c r="B3606" s="233" t="s">
        <v>156</v>
      </c>
      <c r="C3606" s="176" t="s">
        <v>123</v>
      </c>
      <c r="D3606" s="176" t="s">
        <v>134</v>
      </c>
      <c r="E3606" s="177">
        <v>0.31619999999999998</v>
      </c>
      <c r="F3606" s="107">
        <f>IF(C3606="MAT.",VLOOKUP(A3606,INSUMOS_AUX!A:F,6,0),0)</f>
        <v>1.1299999999999999</v>
      </c>
      <c r="G3606" s="106">
        <f>IF(C3606="M.O.",VLOOKUP(A3606,INSUMOS_AUX!A:F,6,0),0)</f>
        <v>0</v>
      </c>
    </row>
    <row r="3607" spans="1:7" ht="21">
      <c r="A3607" s="177">
        <v>43491</v>
      </c>
      <c r="B3607" s="233" t="s">
        <v>145</v>
      </c>
      <c r="C3607" s="176" t="s">
        <v>123</v>
      </c>
      <c r="D3607" s="176" t="s">
        <v>134</v>
      </c>
      <c r="E3607" s="177">
        <v>9.9599999999999994E-2</v>
      </c>
      <c r="F3607" s="107">
        <f>IF(C3607="MAT.",VLOOKUP(A3607,INSUMOS_AUX!A:F,6,0),0)</f>
        <v>1.39</v>
      </c>
      <c r="G3607" s="106">
        <f>IF(C3607="M.O.",VLOOKUP(A3607,INSUMOS_AUX!A:F,6,0),0)</f>
        <v>0</v>
      </c>
    </row>
    <row r="3608" spans="1:7">
      <c r="A3608" s="177">
        <v>6111</v>
      </c>
      <c r="B3608" s="233" t="s">
        <v>498</v>
      </c>
      <c r="C3608" s="176" t="s">
        <v>124</v>
      </c>
      <c r="D3608" s="176" t="s">
        <v>134</v>
      </c>
      <c r="E3608" s="177">
        <v>0.10171152</v>
      </c>
      <c r="F3608" s="107">
        <f>IF(C3608="MAT.",VLOOKUP(A3608,INSUMOS_AUX!A:F,6,0),0)</f>
        <v>0</v>
      </c>
      <c r="G3608" s="106">
        <f>IF(C3608="M.O.",VLOOKUP(A3608,INSUMOS_AUX!A:F,6,0),0)</f>
        <v>14.4</v>
      </c>
    </row>
    <row r="3609" spans="1:7">
      <c r="A3609" s="182"/>
      <c r="B3609" s="230"/>
      <c r="C3609" s="183"/>
      <c r="D3609" s="183"/>
      <c r="E3609" s="183"/>
      <c r="F3609" s="183"/>
      <c r="G3609" s="183"/>
    </row>
    <row r="3610" spans="1:7" ht="21">
      <c r="A3610" s="179" t="s">
        <v>975</v>
      </c>
      <c r="B3610" s="232" t="s">
        <v>976</v>
      </c>
      <c r="C3610" s="180" t="s">
        <v>46</v>
      </c>
      <c r="D3610" s="180" t="s">
        <v>23</v>
      </c>
      <c r="E3610" s="181">
        <v>8</v>
      </c>
      <c r="F3610" s="181">
        <f t="shared" ref="F3610:G3610" si="235">SUMPRODUCT($E3611:$E3621,F3611:F3621)</f>
        <v>100.158164</v>
      </c>
      <c r="G3610" s="181">
        <f t="shared" si="235"/>
        <v>8.7006268924800008</v>
      </c>
    </row>
    <row r="3611" spans="1:7">
      <c r="A3611" s="177">
        <v>2696</v>
      </c>
      <c r="B3611" s="233" t="s">
        <v>154</v>
      </c>
      <c r="C3611" s="176" t="s">
        <v>124</v>
      </c>
      <c r="D3611" s="176" t="s">
        <v>134</v>
      </c>
      <c r="E3611" s="177">
        <v>0.321885276</v>
      </c>
      <c r="F3611" s="107">
        <f>IF(C3611="MAT.",VLOOKUP(A3611,INSUMOS_AUX!A:F,6,0),0)</f>
        <v>0</v>
      </c>
      <c r="G3611" s="106">
        <f>IF(C3611="M.O.",VLOOKUP(A3611,INSUMOS_AUX!A:F,6,0),0)</f>
        <v>22.48</v>
      </c>
    </row>
    <row r="3612" spans="1:7" ht="21">
      <c r="A3612" s="177">
        <v>37370</v>
      </c>
      <c r="B3612" s="233" t="s">
        <v>494</v>
      </c>
      <c r="C3612" s="176" t="s">
        <v>123</v>
      </c>
      <c r="D3612" s="176" t="s">
        <v>134</v>
      </c>
      <c r="E3612" s="177">
        <v>0.4158</v>
      </c>
      <c r="F3612" s="107">
        <f>IF(C3612="MAT.",VLOOKUP(A3612,INSUMOS_AUX!A:F,6,0),0)</f>
        <v>3.32</v>
      </c>
      <c r="G3612" s="106">
        <f>IF(C3612="M.O.",VLOOKUP(A3612,INSUMOS_AUX!A:F,6,0),0)</f>
        <v>0</v>
      </c>
    </row>
    <row r="3613" spans="1:7" ht="21">
      <c r="A3613" s="177">
        <v>37371</v>
      </c>
      <c r="B3613" s="233" t="s">
        <v>495</v>
      </c>
      <c r="C3613" s="176" t="s">
        <v>123</v>
      </c>
      <c r="D3613" s="176" t="s">
        <v>134</v>
      </c>
      <c r="E3613" s="177">
        <v>0.4158</v>
      </c>
      <c r="F3613" s="107">
        <f>IF(C3613="MAT.",VLOOKUP(A3613,INSUMOS_AUX!A:F,6,0),0)</f>
        <v>0.59</v>
      </c>
      <c r="G3613" s="106">
        <f>IF(C3613="M.O.",VLOOKUP(A3613,INSUMOS_AUX!A:F,6,0),0)</f>
        <v>0</v>
      </c>
    </row>
    <row r="3614" spans="1:7" ht="21">
      <c r="A3614" s="177">
        <v>37372</v>
      </c>
      <c r="B3614" s="233" t="s">
        <v>496</v>
      </c>
      <c r="C3614" s="176" t="s">
        <v>123</v>
      </c>
      <c r="D3614" s="176" t="s">
        <v>134</v>
      </c>
      <c r="E3614" s="177">
        <v>0.4158</v>
      </c>
      <c r="F3614" s="107">
        <f>IF(C3614="MAT.",VLOOKUP(A3614,INSUMOS_AUX!A:F,6,0),0)</f>
        <v>1.43</v>
      </c>
      <c r="G3614" s="106">
        <f>IF(C3614="M.O.",VLOOKUP(A3614,INSUMOS_AUX!A:F,6,0),0)</f>
        <v>0</v>
      </c>
    </row>
    <row r="3615" spans="1:7" ht="21">
      <c r="A3615" s="177">
        <v>37373</v>
      </c>
      <c r="B3615" s="233" t="s">
        <v>497</v>
      </c>
      <c r="C3615" s="176" t="s">
        <v>123</v>
      </c>
      <c r="D3615" s="176" t="s">
        <v>134</v>
      </c>
      <c r="E3615" s="177">
        <v>0.4158</v>
      </c>
      <c r="F3615" s="107">
        <f>IF(C3615="MAT.",VLOOKUP(A3615,INSUMOS_AUX!A:F,6,0),0)</f>
        <v>0.08</v>
      </c>
      <c r="G3615" s="106">
        <f>IF(C3615="M.O.",VLOOKUP(A3615,INSUMOS_AUX!A:F,6,0),0)</f>
        <v>0</v>
      </c>
    </row>
    <row r="3616" spans="1:7" ht="21">
      <c r="A3616" s="177">
        <v>37401</v>
      </c>
      <c r="B3616" s="233" t="s">
        <v>1512</v>
      </c>
      <c r="C3616" s="176" t="s">
        <v>123</v>
      </c>
      <c r="D3616" s="176" t="s">
        <v>23</v>
      </c>
      <c r="E3616" s="177">
        <v>1</v>
      </c>
      <c r="F3616" s="107">
        <f>IF(C3616="MAT.",VLOOKUP(A3616,INSUMOS_AUX!A:F,6,0),0)</f>
        <v>97.25</v>
      </c>
      <c r="G3616" s="106">
        <f>IF(C3616="M.O.",VLOOKUP(A3616,INSUMOS_AUX!A:F,6,0),0)</f>
        <v>0</v>
      </c>
    </row>
    <row r="3617" spans="1:7" ht="21">
      <c r="A3617" s="177">
        <v>43461</v>
      </c>
      <c r="B3617" s="233" t="s">
        <v>155</v>
      </c>
      <c r="C3617" s="176" t="s">
        <v>123</v>
      </c>
      <c r="D3617" s="176" t="s">
        <v>134</v>
      </c>
      <c r="E3617" s="177">
        <v>0.31619999999999998</v>
      </c>
      <c r="F3617" s="107">
        <f>IF(C3617="MAT.",VLOOKUP(A3617,INSUMOS_AUX!A:F,6,0),0)</f>
        <v>0.31</v>
      </c>
      <c r="G3617" s="106">
        <f>IF(C3617="M.O.",VLOOKUP(A3617,INSUMOS_AUX!A:F,6,0),0)</f>
        <v>0</v>
      </c>
    </row>
    <row r="3618" spans="1:7" ht="21">
      <c r="A3618" s="177">
        <v>43467</v>
      </c>
      <c r="B3618" s="233" t="s">
        <v>142</v>
      </c>
      <c r="C3618" s="176" t="s">
        <v>123</v>
      </c>
      <c r="D3618" s="176" t="s">
        <v>134</v>
      </c>
      <c r="E3618" s="177">
        <v>9.9599999999999994E-2</v>
      </c>
      <c r="F3618" s="107">
        <f>IF(C3618="MAT.",VLOOKUP(A3618,INSUMOS_AUX!A:F,6,0),0)</f>
        <v>0.61</v>
      </c>
      <c r="G3618" s="106">
        <f>IF(C3618="M.O.",VLOOKUP(A3618,INSUMOS_AUX!A:F,6,0),0)</f>
        <v>0</v>
      </c>
    </row>
    <row r="3619" spans="1:7" ht="21">
      <c r="A3619" s="177">
        <v>43485</v>
      </c>
      <c r="B3619" s="233" t="s">
        <v>156</v>
      </c>
      <c r="C3619" s="176" t="s">
        <v>123</v>
      </c>
      <c r="D3619" s="176" t="s">
        <v>134</v>
      </c>
      <c r="E3619" s="177">
        <v>0.31619999999999998</v>
      </c>
      <c r="F3619" s="107">
        <f>IF(C3619="MAT.",VLOOKUP(A3619,INSUMOS_AUX!A:F,6,0),0)</f>
        <v>1.1299999999999999</v>
      </c>
      <c r="G3619" s="106">
        <f>IF(C3619="M.O.",VLOOKUP(A3619,INSUMOS_AUX!A:F,6,0),0)</f>
        <v>0</v>
      </c>
    </row>
    <row r="3620" spans="1:7" ht="21">
      <c r="A3620" s="177">
        <v>43491</v>
      </c>
      <c r="B3620" s="233" t="s">
        <v>145</v>
      </c>
      <c r="C3620" s="176" t="s">
        <v>123</v>
      </c>
      <c r="D3620" s="176" t="s">
        <v>134</v>
      </c>
      <c r="E3620" s="177">
        <v>9.9599999999999994E-2</v>
      </c>
      <c r="F3620" s="107">
        <f>IF(C3620="MAT.",VLOOKUP(A3620,INSUMOS_AUX!A:F,6,0),0)</f>
        <v>1.39</v>
      </c>
      <c r="G3620" s="106">
        <f>IF(C3620="M.O.",VLOOKUP(A3620,INSUMOS_AUX!A:F,6,0),0)</f>
        <v>0</v>
      </c>
    </row>
    <row r="3621" spans="1:7">
      <c r="A3621" s="177">
        <v>6111</v>
      </c>
      <c r="B3621" s="233" t="s">
        <v>498</v>
      </c>
      <c r="C3621" s="176" t="s">
        <v>124</v>
      </c>
      <c r="D3621" s="176" t="s">
        <v>134</v>
      </c>
      <c r="E3621" s="177">
        <v>0.10171152</v>
      </c>
      <c r="F3621" s="107">
        <f>IF(C3621="MAT.",VLOOKUP(A3621,INSUMOS_AUX!A:F,6,0),0)</f>
        <v>0</v>
      </c>
      <c r="G3621" s="106">
        <f>IF(C3621="M.O.",VLOOKUP(A3621,INSUMOS_AUX!A:F,6,0),0)</f>
        <v>14.4</v>
      </c>
    </row>
    <row r="3622" spans="1:7">
      <c r="A3622" s="182"/>
      <c r="B3622" s="230"/>
      <c r="C3622" s="183"/>
      <c r="D3622" s="183"/>
      <c r="E3622" s="183"/>
      <c r="F3622" s="183"/>
      <c r="G3622" s="183"/>
    </row>
    <row r="3623" spans="1:7">
      <c r="A3623" s="178" t="s">
        <v>1513</v>
      </c>
      <c r="B3623" s="231" t="s">
        <v>671</v>
      </c>
      <c r="C3623" s="184"/>
      <c r="D3623" s="184"/>
      <c r="E3623" s="184"/>
      <c r="F3623" s="184"/>
      <c r="G3623" s="184"/>
    </row>
    <row r="3624" spans="1:7">
      <c r="A3624" s="182"/>
      <c r="B3624" s="230"/>
      <c r="C3624" s="183"/>
      <c r="D3624" s="183"/>
      <c r="E3624" s="183"/>
      <c r="F3624" s="183"/>
      <c r="G3624" s="183"/>
    </row>
    <row r="3625" spans="1:7">
      <c r="A3625" s="178" t="s">
        <v>1514</v>
      </c>
      <c r="B3625" s="231" t="s">
        <v>439</v>
      </c>
      <c r="C3625" s="184"/>
      <c r="D3625" s="184"/>
      <c r="E3625" s="184"/>
      <c r="F3625" s="184"/>
      <c r="G3625" s="184"/>
    </row>
    <row r="3626" spans="1:7">
      <c r="A3626" s="182"/>
      <c r="B3626" s="230"/>
      <c r="C3626" s="183"/>
      <c r="D3626" s="183"/>
      <c r="E3626" s="183"/>
      <c r="F3626" s="183"/>
      <c r="G3626" s="183"/>
    </row>
    <row r="3627" spans="1:7" ht="31.5">
      <c r="A3627" s="179" t="s">
        <v>82</v>
      </c>
      <c r="B3627" s="232" t="s">
        <v>83</v>
      </c>
      <c r="C3627" s="180" t="s">
        <v>46</v>
      </c>
      <c r="D3627" s="180" t="s">
        <v>65</v>
      </c>
      <c r="E3627" s="181">
        <v>127</v>
      </c>
      <c r="F3627" s="181">
        <f t="shared" ref="F3627:G3627" si="236">SUMPRODUCT($E3628:$E3641,F3628:F3641)</f>
        <v>8.0016010000000009</v>
      </c>
      <c r="G3627" s="181">
        <f t="shared" si="236"/>
        <v>9.0699500549599996</v>
      </c>
    </row>
    <row r="3628" spans="1:7">
      <c r="A3628" s="177">
        <v>2436</v>
      </c>
      <c r="B3628" s="233" t="s">
        <v>157</v>
      </c>
      <c r="C3628" s="176" t="s">
        <v>124</v>
      </c>
      <c r="D3628" s="176" t="s">
        <v>134</v>
      </c>
      <c r="E3628" s="177">
        <v>9.439612E-2</v>
      </c>
      <c r="F3628" s="107">
        <f>IF(C3628="MAT.",VLOOKUP(A3628,INSUMOS_AUX!A:F,6,0),0)</f>
        <v>0</v>
      </c>
      <c r="G3628" s="106">
        <f>IF(C3628="M.O.",VLOOKUP(A3628,INSUMOS_AUX!A:F,6,0),0)</f>
        <v>22.48</v>
      </c>
    </row>
    <row r="3629" spans="1:7">
      <c r="A3629" s="177">
        <v>246</v>
      </c>
      <c r="B3629" s="233" t="s">
        <v>185</v>
      </c>
      <c r="C3629" s="176" t="s">
        <v>124</v>
      </c>
      <c r="D3629" s="176" t="s">
        <v>134</v>
      </c>
      <c r="E3629" s="177">
        <v>4.8863040000000003E-2</v>
      </c>
      <c r="F3629" s="107">
        <f>IF(C3629="MAT.",VLOOKUP(A3629,INSUMOS_AUX!A:F,6,0),0)</f>
        <v>0</v>
      </c>
      <c r="G3629" s="106">
        <f>IF(C3629="M.O.",VLOOKUP(A3629,INSUMOS_AUX!A:F,6,0),0)</f>
        <v>14.73</v>
      </c>
    </row>
    <row r="3630" spans="1:7">
      <c r="A3630" s="177">
        <v>247</v>
      </c>
      <c r="B3630" s="233" t="s">
        <v>184</v>
      </c>
      <c r="C3630" s="176" t="s">
        <v>124</v>
      </c>
      <c r="D3630" s="176" t="s">
        <v>134</v>
      </c>
      <c r="E3630" s="177">
        <v>9.439612E-2</v>
      </c>
      <c r="F3630" s="107">
        <f>IF(C3630="MAT.",VLOOKUP(A3630,INSUMOS_AUX!A:F,6,0),0)</f>
        <v>0</v>
      </c>
      <c r="G3630" s="106">
        <f>IF(C3630="M.O.",VLOOKUP(A3630,INSUMOS_AUX!A:F,6,0),0)</f>
        <v>14.73</v>
      </c>
    </row>
    <row r="3631" spans="1:7">
      <c r="A3631" s="177">
        <v>2688</v>
      </c>
      <c r="B3631" s="233" t="s">
        <v>186</v>
      </c>
      <c r="C3631" s="176" t="s">
        <v>123</v>
      </c>
      <c r="D3631" s="176" t="s">
        <v>65</v>
      </c>
      <c r="E3631" s="177">
        <v>1.1000000000000001</v>
      </c>
      <c r="F3631" s="107">
        <f>IF(C3631="MAT.",VLOOKUP(A3631,INSUMOS_AUX!A:F,6,0),0)</f>
        <v>2.12</v>
      </c>
      <c r="G3631" s="106">
        <f>IF(C3631="M.O.",VLOOKUP(A3631,INSUMOS_AUX!A:F,6,0),0)</f>
        <v>0</v>
      </c>
    </row>
    <row r="3632" spans="1:7">
      <c r="A3632" s="177">
        <v>2696</v>
      </c>
      <c r="B3632" s="233" t="s">
        <v>154</v>
      </c>
      <c r="C3632" s="176" t="s">
        <v>124</v>
      </c>
      <c r="D3632" s="176" t="s">
        <v>134</v>
      </c>
      <c r="E3632" s="177">
        <v>0.21520097199999999</v>
      </c>
      <c r="F3632" s="107">
        <f>IF(C3632="MAT.",VLOOKUP(A3632,INSUMOS_AUX!A:F,6,0),0)</f>
        <v>0</v>
      </c>
      <c r="G3632" s="106">
        <f>IF(C3632="M.O.",VLOOKUP(A3632,INSUMOS_AUX!A:F,6,0),0)</f>
        <v>22.48</v>
      </c>
    </row>
    <row r="3633" spans="1:7" ht="21">
      <c r="A3633" s="177">
        <v>37370</v>
      </c>
      <c r="B3633" s="233" t="s">
        <v>494</v>
      </c>
      <c r="C3633" s="176" t="s">
        <v>123</v>
      </c>
      <c r="D3633" s="176" t="s">
        <v>134</v>
      </c>
      <c r="E3633" s="177">
        <v>0.44140000000000001</v>
      </c>
      <c r="F3633" s="107">
        <f>IF(C3633="MAT.",VLOOKUP(A3633,INSUMOS_AUX!A:F,6,0),0)</f>
        <v>3.32</v>
      </c>
      <c r="G3633" s="106">
        <f>IF(C3633="M.O.",VLOOKUP(A3633,INSUMOS_AUX!A:F,6,0),0)</f>
        <v>0</v>
      </c>
    </row>
    <row r="3634" spans="1:7" ht="21">
      <c r="A3634" s="177">
        <v>37371</v>
      </c>
      <c r="B3634" s="233" t="s">
        <v>495</v>
      </c>
      <c r="C3634" s="176" t="s">
        <v>123</v>
      </c>
      <c r="D3634" s="176" t="s">
        <v>134</v>
      </c>
      <c r="E3634" s="177">
        <v>0.44140000000000001</v>
      </c>
      <c r="F3634" s="107">
        <f>IF(C3634="MAT.",VLOOKUP(A3634,INSUMOS_AUX!A:F,6,0),0)</f>
        <v>0.59</v>
      </c>
      <c r="G3634" s="106">
        <f>IF(C3634="M.O.",VLOOKUP(A3634,INSUMOS_AUX!A:F,6,0),0)</f>
        <v>0</v>
      </c>
    </row>
    <row r="3635" spans="1:7" ht="21">
      <c r="A3635" s="177">
        <v>37372</v>
      </c>
      <c r="B3635" s="233" t="s">
        <v>496</v>
      </c>
      <c r="C3635" s="176" t="s">
        <v>123</v>
      </c>
      <c r="D3635" s="176" t="s">
        <v>134</v>
      </c>
      <c r="E3635" s="177">
        <v>0.44140000000000001</v>
      </c>
      <c r="F3635" s="107">
        <f>IF(C3635="MAT.",VLOOKUP(A3635,INSUMOS_AUX!A:F,6,0),0)</f>
        <v>1.43</v>
      </c>
      <c r="G3635" s="106">
        <f>IF(C3635="M.O.",VLOOKUP(A3635,INSUMOS_AUX!A:F,6,0),0)</f>
        <v>0</v>
      </c>
    </row>
    <row r="3636" spans="1:7" ht="21">
      <c r="A3636" s="177">
        <v>37373</v>
      </c>
      <c r="B3636" s="233" t="s">
        <v>497</v>
      </c>
      <c r="C3636" s="176" t="s">
        <v>123</v>
      </c>
      <c r="D3636" s="176" t="s">
        <v>134</v>
      </c>
      <c r="E3636" s="177">
        <v>0.44140000000000001</v>
      </c>
      <c r="F3636" s="107">
        <f>IF(C3636="MAT.",VLOOKUP(A3636,INSUMOS_AUX!A:F,6,0),0)</f>
        <v>0.08</v>
      </c>
      <c r="G3636" s="106">
        <f>IF(C3636="M.O.",VLOOKUP(A3636,INSUMOS_AUX!A:F,6,0),0)</f>
        <v>0</v>
      </c>
    </row>
    <row r="3637" spans="1:7" ht="21">
      <c r="A3637" s="177">
        <v>392</v>
      </c>
      <c r="B3637" s="233" t="s">
        <v>187</v>
      </c>
      <c r="C3637" s="176" t="s">
        <v>123</v>
      </c>
      <c r="D3637" s="176" t="s">
        <v>23</v>
      </c>
      <c r="E3637" s="177">
        <v>1.7857000000000001</v>
      </c>
      <c r="F3637" s="107">
        <f>IF(C3637="MAT.",VLOOKUP(A3637,INSUMOS_AUX!A:F,6,0),0)</f>
        <v>1.41</v>
      </c>
      <c r="G3637" s="106">
        <f>IF(C3637="M.O.",VLOOKUP(A3637,INSUMOS_AUX!A:F,6,0),0)</f>
        <v>0</v>
      </c>
    </row>
    <row r="3638" spans="1:7" ht="21">
      <c r="A3638" s="177">
        <v>43460</v>
      </c>
      <c r="B3638" s="233" t="s">
        <v>158</v>
      </c>
      <c r="C3638" s="176" t="s">
        <v>123</v>
      </c>
      <c r="D3638" s="176" t="s">
        <v>134</v>
      </c>
      <c r="E3638" s="177">
        <v>0.182</v>
      </c>
      <c r="F3638" s="107">
        <f>IF(C3638="MAT.",VLOOKUP(A3638,INSUMOS_AUX!A:F,6,0),0)</f>
        <v>0.86</v>
      </c>
      <c r="G3638" s="106">
        <f>IF(C3638="M.O.",VLOOKUP(A3638,INSUMOS_AUX!A:F,6,0),0)</f>
        <v>0</v>
      </c>
    </row>
    <row r="3639" spans="1:7" ht="21">
      <c r="A3639" s="177">
        <v>43461</v>
      </c>
      <c r="B3639" s="233" t="s">
        <v>155</v>
      </c>
      <c r="C3639" s="176" t="s">
        <v>123</v>
      </c>
      <c r="D3639" s="176" t="s">
        <v>134</v>
      </c>
      <c r="E3639" s="177">
        <v>0.25940000000000002</v>
      </c>
      <c r="F3639" s="107">
        <f>IF(C3639="MAT.",VLOOKUP(A3639,INSUMOS_AUX!A:F,6,0),0)</f>
        <v>0.31</v>
      </c>
      <c r="G3639" s="106">
        <f>IF(C3639="M.O.",VLOOKUP(A3639,INSUMOS_AUX!A:F,6,0),0)</f>
        <v>0</v>
      </c>
    </row>
    <row r="3640" spans="1:7" ht="21">
      <c r="A3640" s="177">
        <v>43484</v>
      </c>
      <c r="B3640" s="233" t="s">
        <v>159</v>
      </c>
      <c r="C3640" s="176" t="s">
        <v>123</v>
      </c>
      <c r="D3640" s="176" t="s">
        <v>134</v>
      </c>
      <c r="E3640" s="177">
        <v>0.182</v>
      </c>
      <c r="F3640" s="107">
        <f>IF(C3640="MAT.",VLOOKUP(A3640,INSUMOS_AUX!A:F,6,0),0)</f>
        <v>1.26</v>
      </c>
      <c r="G3640" s="106">
        <f>IF(C3640="M.O.",VLOOKUP(A3640,INSUMOS_AUX!A:F,6,0),0)</f>
        <v>0</v>
      </c>
    </row>
    <row r="3641" spans="1:7" ht="21">
      <c r="A3641" s="177">
        <v>43485</v>
      </c>
      <c r="B3641" s="233" t="s">
        <v>156</v>
      </c>
      <c r="C3641" s="176" t="s">
        <v>123</v>
      </c>
      <c r="D3641" s="176" t="s">
        <v>134</v>
      </c>
      <c r="E3641" s="177">
        <v>0.25940000000000002</v>
      </c>
      <c r="F3641" s="107">
        <f>IF(C3641="MAT.",VLOOKUP(A3641,INSUMOS_AUX!A:F,6,0),0)</f>
        <v>1.1299999999999999</v>
      </c>
      <c r="G3641" s="106">
        <f>IF(C3641="M.O.",VLOOKUP(A3641,INSUMOS_AUX!A:F,6,0),0)</f>
        <v>0</v>
      </c>
    </row>
    <row r="3642" spans="1:7">
      <c r="A3642" s="182"/>
      <c r="B3642" s="230"/>
      <c r="C3642" s="183"/>
      <c r="D3642" s="183"/>
      <c r="E3642" s="183"/>
      <c r="F3642" s="183"/>
      <c r="G3642" s="183"/>
    </row>
    <row r="3643" spans="1:7" ht="31.5">
      <c r="A3643" s="179" t="s">
        <v>86</v>
      </c>
      <c r="B3643" s="232" t="s">
        <v>87</v>
      </c>
      <c r="C3643" s="180" t="s">
        <v>46</v>
      </c>
      <c r="D3643" s="180" t="s">
        <v>65</v>
      </c>
      <c r="E3643" s="181">
        <v>381</v>
      </c>
      <c r="F3643" s="181">
        <f t="shared" ref="F3643:G3643" si="237">SUMPRODUCT($E3644:$E3653,F3644:F3653)</f>
        <v>3.4657800000000001</v>
      </c>
      <c r="G3643" s="181">
        <f t="shared" si="237"/>
        <v>1.1193616388000001</v>
      </c>
    </row>
    <row r="3644" spans="1:7" ht="31.5">
      <c r="A3644" s="177">
        <v>1014</v>
      </c>
      <c r="B3644" s="233" t="s">
        <v>189</v>
      </c>
      <c r="C3644" s="176" t="s">
        <v>123</v>
      </c>
      <c r="D3644" s="176" t="s">
        <v>65</v>
      </c>
      <c r="E3644" s="177">
        <v>1.2434000000000001</v>
      </c>
      <c r="F3644" s="107">
        <f>IF(C3644="MAT.",VLOOKUP(A3644,INSUMOS_AUX!A:F,6,0),0)</f>
        <v>2.41</v>
      </c>
      <c r="G3644" s="106">
        <f>IF(C3644="M.O.",VLOOKUP(A3644,INSUMOS_AUX!A:F,6,0),0)</f>
        <v>0</v>
      </c>
    </row>
    <row r="3645" spans="1:7" ht="21">
      <c r="A3645" s="177">
        <v>21127</v>
      </c>
      <c r="B3645" s="233" t="s">
        <v>190</v>
      </c>
      <c r="C3645" s="176" t="s">
        <v>123</v>
      </c>
      <c r="D3645" s="176" t="s">
        <v>23</v>
      </c>
      <c r="E3645" s="177">
        <v>9.4000000000000004E-3</v>
      </c>
      <c r="F3645" s="107">
        <f>IF(C3645="MAT.",VLOOKUP(A3645,INSUMOS_AUX!A:F,6,0),0)</f>
        <v>3.39</v>
      </c>
      <c r="G3645" s="106">
        <f>IF(C3645="M.O.",VLOOKUP(A3645,INSUMOS_AUX!A:F,6,0),0)</f>
        <v>0</v>
      </c>
    </row>
    <row r="3646" spans="1:7">
      <c r="A3646" s="177">
        <v>2436</v>
      </c>
      <c r="B3646" s="233" t="s">
        <v>157</v>
      </c>
      <c r="C3646" s="176" t="s">
        <v>124</v>
      </c>
      <c r="D3646" s="176" t="s">
        <v>134</v>
      </c>
      <c r="E3646" s="177">
        <v>3.0082279999999999E-2</v>
      </c>
      <c r="F3646" s="107">
        <f>IF(C3646="MAT.",VLOOKUP(A3646,INSUMOS_AUX!A:F,6,0),0)</f>
        <v>0</v>
      </c>
      <c r="G3646" s="106">
        <f>IF(C3646="M.O.",VLOOKUP(A3646,INSUMOS_AUX!A:F,6,0),0)</f>
        <v>22.48</v>
      </c>
    </row>
    <row r="3647" spans="1:7">
      <c r="A3647" s="177">
        <v>247</v>
      </c>
      <c r="B3647" s="233" t="s">
        <v>184</v>
      </c>
      <c r="C3647" s="176" t="s">
        <v>124</v>
      </c>
      <c r="D3647" s="176" t="s">
        <v>134</v>
      </c>
      <c r="E3647" s="177">
        <v>3.0082279999999999E-2</v>
      </c>
      <c r="F3647" s="107">
        <f>IF(C3647="MAT.",VLOOKUP(A3647,INSUMOS_AUX!A:F,6,0),0)</f>
        <v>0</v>
      </c>
      <c r="G3647" s="106">
        <f>IF(C3647="M.O.",VLOOKUP(A3647,INSUMOS_AUX!A:F,6,0),0)</f>
        <v>14.73</v>
      </c>
    </row>
    <row r="3648" spans="1:7" ht="21">
      <c r="A3648" s="177">
        <v>37370</v>
      </c>
      <c r="B3648" s="233" t="s">
        <v>494</v>
      </c>
      <c r="C3648" s="176" t="s">
        <v>123</v>
      </c>
      <c r="D3648" s="176" t="s">
        <v>134</v>
      </c>
      <c r="E3648" s="177">
        <v>5.8000000000000003E-2</v>
      </c>
      <c r="F3648" s="107">
        <f>IF(C3648="MAT.",VLOOKUP(A3648,INSUMOS_AUX!A:F,6,0),0)</f>
        <v>3.32</v>
      </c>
      <c r="G3648" s="106">
        <f>IF(C3648="M.O.",VLOOKUP(A3648,INSUMOS_AUX!A:F,6,0),0)</f>
        <v>0</v>
      </c>
    </row>
    <row r="3649" spans="1:7" ht="21">
      <c r="A3649" s="177">
        <v>37371</v>
      </c>
      <c r="B3649" s="233" t="s">
        <v>495</v>
      </c>
      <c r="C3649" s="176" t="s">
        <v>123</v>
      </c>
      <c r="D3649" s="176" t="s">
        <v>134</v>
      </c>
      <c r="E3649" s="177">
        <v>5.8000000000000003E-2</v>
      </c>
      <c r="F3649" s="107">
        <f>IF(C3649="MAT.",VLOOKUP(A3649,INSUMOS_AUX!A:F,6,0),0)</f>
        <v>0.59</v>
      </c>
      <c r="G3649" s="106">
        <f>IF(C3649="M.O.",VLOOKUP(A3649,INSUMOS_AUX!A:F,6,0),0)</f>
        <v>0</v>
      </c>
    </row>
    <row r="3650" spans="1:7" ht="21">
      <c r="A3650" s="177">
        <v>37372</v>
      </c>
      <c r="B3650" s="233" t="s">
        <v>496</v>
      </c>
      <c r="C3650" s="176" t="s">
        <v>123</v>
      </c>
      <c r="D3650" s="176" t="s">
        <v>134</v>
      </c>
      <c r="E3650" s="177">
        <v>5.8000000000000003E-2</v>
      </c>
      <c r="F3650" s="107">
        <f>IF(C3650="MAT.",VLOOKUP(A3650,INSUMOS_AUX!A:F,6,0),0)</f>
        <v>1.43</v>
      </c>
      <c r="G3650" s="106">
        <f>IF(C3650="M.O.",VLOOKUP(A3650,INSUMOS_AUX!A:F,6,0),0)</f>
        <v>0</v>
      </c>
    </row>
    <row r="3651" spans="1:7" ht="21">
      <c r="A3651" s="177">
        <v>37373</v>
      </c>
      <c r="B3651" s="233" t="s">
        <v>497</v>
      </c>
      <c r="C3651" s="176" t="s">
        <v>123</v>
      </c>
      <c r="D3651" s="176" t="s">
        <v>134</v>
      </c>
      <c r="E3651" s="177">
        <v>5.8000000000000003E-2</v>
      </c>
      <c r="F3651" s="107">
        <f>IF(C3651="MAT.",VLOOKUP(A3651,INSUMOS_AUX!A:F,6,0),0)</f>
        <v>0.08</v>
      </c>
      <c r="G3651" s="106">
        <f>IF(C3651="M.O.",VLOOKUP(A3651,INSUMOS_AUX!A:F,6,0),0)</f>
        <v>0</v>
      </c>
    </row>
    <row r="3652" spans="1:7" ht="21">
      <c r="A3652" s="177">
        <v>43460</v>
      </c>
      <c r="B3652" s="233" t="s">
        <v>158</v>
      </c>
      <c r="C3652" s="176" t="s">
        <v>123</v>
      </c>
      <c r="D3652" s="176" t="s">
        <v>134</v>
      </c>
      <c r="E3652" s="177">
        <v>5.8000000000000003E-2</v>
      </c>
      <c r="F3652" s="107">
        <f>IF(C3652="MAT.",VLOOKUP(A3652,INSUMOS_AUX!A:F,6,0),0)</f>
        <v>0.86</v>
      </c>
      <c r="G3652" s="106">
        <f>IF(C3652="M.O.",VLOOKUP(A3652,INSUMOS_AUX!A:F,6,0),0)</f>
        <v>0</v>
      </c>
    </row>
    <row r="3653" spans="1:7" ht="21">
      <c r="A3653" s="177">
        <v>43484</v>
      </c>
      <c r="B3653" s="233" t="s">
        <v>159</v>
      </c>
      <c r="C3653" s="176" t="s">
        <v>123</v>
      </c>
      <c r="D3653" s="176" t="s">
        <v>134</v>
      </c>
      <c r="E3653" s="177">
        <v>5.8000000000000003E-2</v>
      </c>
      <c r="F3653" s="107">
        <f>IF(C3653="MAT.",VLOOKUP(A3653,INSUMOS_AUX!A:F,6,0),0)</f>
        <v>1.26</v>
      </c>
      <c r="G3653" s="106">
        <f>IF(C3653="M.O.",VLOOKUP(A3653,INSUMOS_AUX!A:F,6,0),0)</f>
        <v>0</v>
      </c>
    </row>
    <row r="3654" spans="1:7">
      <c r="A3654" s="182"/>
      <c r="B3654" s="230"/>
      <c r="C3654" s="183"/>
      <c r="D3654" s="183"/>
      <c r="E3654" s="183"/>
      <c r="F3654" s="183"/>
      <c r="G3654" s="183"/>
    </row>
    <row r="3655" spans="1:7" ht="31.5">
      <c r="A3655" s="179" t="s">
        <v>450</v>
      </c>
      <c r="B3655" s="232" t="s">
        <v>383</v>
      </c>
      <c r="C3655" s="180" t="s">
        <v>46</v>
      </c>
      <c r="D3655" s="180" t="s">
        <v>65</v>
      </c>
      <c r="E3655" s="181">
        <v>30</v>
      </c>
      <c r="F3655" s="181">
        <f t="shared" ref="F3655:G3655" si="238">SUMPRODUCT($E3656:$E3665,F3656:F3665)</f>
        <v>14.171476</v>
      </c>
      <c r="G3655" s="181">
        <f t="shared" si="238"/>
        <v>2.9334994671999999</v>
      </c>
    </row>
    <row r="3656" spans="1:7" ht="31.5">
      <c r="A3656" s="177">
        <v>1020</v>
      </c>
      <c r="B3656" s="233" t="s">
        <v>299</v>
      </c>
      <c r="C3656" s="176" t="s">
        <v>123</v>
      </c>
      <c r="D3656" s="176" t="s">
        <v>65</v>
      </c>
      <c r="E3656" s="177">
        <v>1.2434000000000001</v>
      </c>
      <c r="F3656" s="107">
        <f>IF(C3656="MAT.",VLOOKUP(A3656,INSUMOS_AUX!A:F,6,0),0)</f>
        <v>10.45</v>
      </c>
      <c r="G3656" s="106">
        <f>IF(C3656="M.O.",VLOOKUP(A3656,INSUMOS_AUX!A:F,6,0),0)</f>
        <v>0</v>
      </c>
    </row>
    <row r="3657" spans="1:7" ht="21">
      <c r="A3657" s="177">
        <v>21127</v>
      </c>
      <c r="B3657" s="233" t="s">
        <v>190</v>
      </c>
      <c r="C3657" s="176" t="s">
        <v>123</v>
      </c>
      <c r="D3657" s="176" t="s">
        <v>23</v>
      </c>
      <c r="E3657" s="177">
        <v>9.4000000000000004E-3</v>
      </c>
      <c r="F3657" s="107">
        <f>IF(C3657="MAT.",VLOOKUP(A3657,INSUMOS_AUX!A:F,6,0),0)</f>
        <v>3.39</v>
      </c>
      <c r="G3657" s="106">
        <f>IF(C3657="M.O.",VLOOKUP(A3657,INSUMOS_AUX!A:F,6,0),0)</f>
        <v>0</v>
      </c>
    </row>
    <row r="3658" spans="1:7">
      <c r="A3658" s="177">
        <v>2436</v>
      </c>
      <c r="B3658" s="233" t="s">
        <v>157</v>
      </c>
      <c r="C3658" s="176" t="s">
        <v>124</v>
      </c>
      <c r="D3658" s="176" t="s">
        <v>134</v>
      </c>
      <c r="E3658" s="177">
        <v>7.8836320000000001E-2</v>
      </c>
      <c r="F3658" s="107">
        <f>IF(C3658="MAT.",VLOOKUP(A3658,INSUMOS_AUX!A:F,6,0),0)</f>
        <v>0</v>
      </c>
      <c r="G3658" s="106">
        <f>IF(C3658="M.O.",VLOOKUP(A3658,INSUMOS_AUX!A:F,6,0),0)</f>
        <v>22.48</v>
      </c>
    </row>
    <row r="3659" spans="1:7">
      <c r="A3659" s="177">
        <v>247</v>
      </c>
      <c r="B3659" s="233" t="s">
        <v>184</v>
      </c>
      <c r="C3659" s="176" t="s">
        <v>124</v>
      </c>
      <c r="D3659" s="176" t="s">
        <v>134</v>
      </c>
      <c r="E3659" s="177">
        <v>7.8836320000000001E-2</v>
      </c>
      <c r="F3659" s="107">
        <f>IF(C3659="MAT.",VLOOKUP(A3659,INSUMOS_AUX!A:F,6,0),0)</f>
        <v>0</v>
      </c>
      <c r="G3659" s="106">
        <f>IF(C3659="M.O.",VLOOKUP(A3659,INSUMOS_AUX!A:F,6,0),0)</f>
        <v>14.73</v>
      </c>
    </row>
    <row r="3660" spans="1:7" ht="21">
      <c r="A3660" s="177">
        <v>37370</v>
      </c>
      <c r="B3660" s="233" t="s">
        <v>494</v>
      </c>
      <c r="C3660" s="176" t="s">
        <v>123</v>
      </c>
      <c r="D3660" s="176" t="s">
        <v>134</v>
      </c>
      <c r="E3660" s="177">
        <v>0.152</v>
      </c>
      <c r="F3660" s="107">
        <f>IF(C3660="MAT.",VLOOKUP(A3660,INSUMOS_AUX!A:F,6,0),0)</f>
        <v>3.32</v>
      </c>
      <c r="G3660" s="106">
        <f>IF(C3660="M.O.",VLOOKUP(A3660,INSUMOS_AUX!A:F,6,0),0)</f>
        <v>0</v>
      </c>
    </row>
    <row r="3661" spans="1:7" ht="21">
      <c r="A3661" s="177">
        <v>37371</v>
      </c>
      <c r="B3661" s="233" t="s">
        <v>495</v>
      </c>
      <c r="C3661" s="176" t="s">
        <v>123</v>
      </c>
      <c r="D3661" s="176" t="s">
        <v>134</v>
      </c>
      <c r="E3661" s="177">
        <v>0.152</v>
      </c>
      <c r="F3661" s="107">
        <f>IF(C3661="MAT.",VLOOKUP(A3661,INSUMOS_AUX!A:F,6,0),0)</f>
        <v>0.59</v>
      </c>
      <c r="G3661" s="106">
        <f>IF(C3661="M.O.",VLOOKUP(A3661,INSUMOS_AUX!A:F,6,0),0)</f>
        <v>0</v>
      </c>
    </row>
    <row r="3662" spans="1:7" ht="21">
      <c r="A3662" s="177">
        <v>37372</v>
      </c>
      <c r="B3662" s="233" t="s">
        <v>496</v>
      </c>
      <c r="C3662" s="176" t="s">
        <v>123</v>
      </c>
      <c r="D3662" s="176" t="s">
        <v>134</v>
      </c>
      <c r="E3662" s="177">
        <v>0.152</v>
      </c>
      <c r="F3662" s="107">
        <f>IF(C3662="MAT.",VLOOKUP(A3662,INSUMOS_AUX!A:F,6,0),0)</f>
        <v>1.43</v>
      </c>
      <c r="G3662" s="106">
        <f>IF(C3662="M.O.",VLOOKUP(A3662,INSUMOS_AUX!A:F,6,0),0)</f>
        <v>0</v>
      </c>
    </row>
    <row r="3663" spans="1:7" ht="21">
      <c r="A3663" s="177">
        <v>37373</v>
      </c>
      <c r="B3663" s="233" t="s">
        <v>497</v>
      </c>
      <c r="C3663" s="176" t="s">
        <v>123</v>
      </c>
      <c r="D3663" s="176" t="s">
        <v>134</v>
      </c>
      <c r="E3663" s="177">
        <v>0.152</v>
      </c>
      <c r="F3663" s="107">
        <f>IF(C3663="MAT.",VLOOKUP(A3663,INSUMOS_AUX!A:F,6,0),0)</f>
        <v>0.08</v>
      </c>
      <c r="G3663" s="106">
        <f>IF(C3663="M.O.",VLOOKUP(A3663,INSUMOS_AUX!A:F,6,0),0)</f>
        <v>0</v>
      </c>
    </row>
    <row r="3664" spans="1:7" ht="21">
      <c r="A3664" s="177">
        <v>43460</v>
      </c>
      <c r="B3664" s="233" t="s">
        <v>158</v>
      </c>
      <c r="C3664" s="176" t="s">
        <v>123</v>
      </c>
      <c r="D3664" s="176" t="s">
        <v>134</v>
      </c>
      <c r="E3664" s="177">
        <v>0.152</v>
      </c>
      <c r="F3664" s="107">
        <f>IF(C3664="MAT.",VLOOKUP(A3664,INSUMOS_AUX!A:F,6,0),0)</f>
        <v>0.86</v>
      </c>
      <c r="G3664" s="106">
        <f>IF(C3664="M.O.",VLOOKUP(A3664,INSUMOS_AUX!A:F,6,0),0)</f>
        <v>0</v>
      </c>
    </row>
    <row r="3665" spans="1:7" ht="21">
      <c r="A3665" s="177">
        <v>43484</v>
      </c>
      <c r="B3665" s="233" t="s">
        <v>159</v>
      </c>
      <c r="C3665" s="176" t="s">
        <v>123</v>
      </c>
      <c r="D3665" s="176" t="s">
        <v>134</v>
      </c>
      <c r="E3665" s="177">
        <v>0.152</v>
      </c>
      <c r="F3665" s="107">
        <f>IF(C3665="MAT.",VLOOKUP(A3665,INSUMOS_AUX!A:F,6,0),0)</f>
        <v>1.26</v>
      </c>
      <c r="G3665" s="106">
        <f>IF(C3665="M.O.",VLOOKUP(A3665,INSUMOS_AUX!A:F,6,0),0)</f>
        <v>0</v>
      </c>
    </row>
    <row r="3666" spans="1:7">
      <c r="A3666" s="182"/>
      <c r="B3666" s="230"/>
      <c r="C3666" s="183"/>
      <c r="D3666" s="183"/>
      <c r="E3666" s="183"/>
      <c r="F3666" s="183"/>
      <c r="G3666" s="183"/>
    </row>
    <row r="3667" spans="1:7" ht="31.5">
      <c r="A3667" s="179" t="s">
        <v>90</v>
      </c>
      <c r="B3667" s="232" t="s">
        <v>91</v>
      </c>
      <c r="C3667" s="180" t="s">
        <v>46</v>
      </c>
      <c r="D3667" s="180" t="s">
        <v>23</v>
      </c>
      <c r="E3667" s="181">
        <v>13</v>
      </c>
      <c r="F3667" s="181">
        <f t="shared" ref="F3667:G3667" si="239">SUMPRODUCT($E3668:$E3681,F3668:F3681)</f>
        <v>4.397758539999999</v>
      </c>
      <c r="G3667" s="181">
        <f t="shared" si="239"/>
        <v>6.4436048911999997</v>
      </c>
    </row>
    <row r="3668" spans="1:7">
      <c r="A3668" s="177">
        <v>1379</v>
      </c>
      <c r="B3668" s="233" t="s">
        <v>135</v>
      </c>
      <c r="C3668" s="176" t="s">
        <v>123</v>
      </c>
      <c r="D3668" s="176" t="s">
        <v>63</v>
      </c>
      <c r="E3668" s="177">
        <v>0.43466399999999999</v>
      </c>
      <c r="F3668" s="107">
        <f>IF(C3668="MAT.",VLOOKUP(A3668,INSUMOS_AUX!A:F,6,0),0)</f>
        <v>0.72</v>
      </c>
      <c r="G3668" s="106">
        <f>IF(C3668="M.O.",VLOOKUP(A3668,INSUMOS_AUX!A:F,6,0),0)</f>
        <v>0</v>
      </c>
    </row>
    <row r="3669" spans="1:7" ht="21">
      <c r="A3669" s="177">
        <v>1872</v>
      </c>
      <c r="B3669" s="233" t="s">
        <v>191</v>
      </c>
      <c r="C3669" s="176" t="s">
        <v>123</v>
      </c>
      <c r="D3669" s="176" t="s">
        <v>23</v>
      </c>
      <c r="E3669" s="177">
        <v>1</v>
      </c>
      <c r="F3669" s="107">
        <f>IF(C3669="MAT.",VLOOKUP(A3669,INSUMOS_AUX!A:F,6,0),0)</f>
        <v>1.41</v>
      </c>
      <c r="G3669" s="106">
        <f>IF(C3669="M.O.",VLOOKUP(A3669,INSUMOS_AUX!A:F,6,0),0)</f>
        <v>0</v>
      </c>
    </row>
    <row r="3670" spans="1:7">
      <c r="A3670" s="177">
        <v>2436</v>
      </c>
      <c r="B3670" s="233" t="s">
        <v>157</v>
      </c>
      <c r="C3670" s="176" t="s">
        <v>124</v>
      </c>
      <c r="D3670" s="176" t="s">
        <v>134</v>
      </c>
      <c r="E3670" s="177">
        <v>0.17012047999999999</v>
      </c>
      <c r="F3670" s="107">
        <f>IF(C3670="MAT.",VLOOKUP(A3670,INSUMOS_AUX!A:F,6,0),0)</f>
        <v>0</v>
      </c>
      <c r="G3670" s="106">
        <f>IF(C3670="M.O.",VLOOKUP(A3670,INSUMOS_AUX!A:F,6,0),0)</f>
        <v>22.48</v>
      </c>
    </row>
    <row r="3671" spans="1:7">
      <c r="A3671" s="177">
        <v>247</v>
      </c>
      <c r="B3671" s="233" t="s">
        <v>184</v>
      </c>
      <c r="C3671" s="176" t="s">
        <v>124</v>
      </c>
      <c r="D3671" s="176" t="s">
        <v>134</v>
      </c>
      <c r="E3671" s="177">
        <v>0.17012047999999999</v>
      </c>
      <c r="F3671" s="107">
        <f>IF(C3671="MAT.",VLOOKUP(A3671,INSUMOS_AUX!A:F,6,0),0)</f>
        <v>0</v>
      </c>
      <c r="G3671" s="106">
        <f>IF(C3671="M.O.",VLOOKUP(A3671,INSUMOS_AUX!A:F,6,0),0)</f>
        <v>14.73</v>
      </c>
    </row>
    <row r="3672" spans="1:7" ht="21">
      <c r="A3672" s="177">
        <v>370</v>
      </c>
      <c r="B3672" s="233" t="s">
        <v>138</v>
      </c>
      <c r="C3672" s="176" t="s">
        <v>123</v>
      </c>
      <c r="D3672" s="176" t="s">
        <v>58</v>
      </c>
      <c r="E3672" s="177">
        <v>9.6299999999999999E-4</v>
      </c>
      <c r="F3672" s="107">
        <f>IF(C3672="MAT.",VLOOKUP(A3672,INSUMOS_AUX!A:F,6,0),0)</f>
        <v>150</v>
      </c>
      <c r="G3672" s="106">
        <f>IF(C3672="M.O.",VLOOKUP(A3672,INSUMOS_AUX!A:F,6,0),0)</f>
        <v>0</v>
      </c>
    </row>
    <row r="3673" spans="1:7" ht="21">
      <c r="A3673" s="177">
        <v>37370</v>
      </c>
      <c r="B3673" s="233" t="s">
        <v>494</v>
      </c>
      <c r="C3673" s="176" t="s">
        <v>123</v>
      </c>
      <c r="D3673" s="176" t="s">
        <v>134</v>
      </c>
      <c r="E3673" s="177">
        <v>0.33571299999999998</v>
      </c>
      <c r="F3673" s="107">
        <f>IF(C3673="MAT.",VLOOKUP(A3673,INSUMOS_AUX!A:F,6,0),0)</f>
        <v>3.32</v>
      </c>
      <c r="G3673" s="106">
        <f>IF(C3673="M.O.",VLOOKUP(A3673,INSUMOS_AUX!A:F,6,0),0)</f>
        <v>0</v>
      </c>
    </row>
    <row r="3674" spans="1:7" ht="21">
      <c r="A3674" s="177">
        <v>37371</v>
      </c>
      <c r="B3674" s="233" t="s">
        <v>495</v>
      </c>
      <c r="C3674" s="176" t="s">
        <v>123</v>
      </c>
      <c r="D3674" s="176" t="s">
        <v>134</v>
      </c>
      <c r="E3674" s="177">
        <v>0.33571299999999998</v>
      </c>
      <c r="F3674" s="107">
        <f>IF(C3674="MAT.",VLOOKUP(A3674,INSUMOS_AUX!A:F,6,0),0)</f>
        <v>0.59</v>
      </c>
      <c r="G3674" s="106">
        <f>IF(C3674="M.O.",VLOOKUP(A3674,INSUMOS_AUX!A:F,6,0),0)</f>
        <v>0</v>
      </c>
    </row>
    <row r="3675" spans="1:7" ht="21">
      <c r="A3675" s="177">
        <v>37372</v>
      </c>
      <c r="B3675" s="233" t="s">
        <v>496</v>
      </c>
      <c r="C3675" s="176" t="s">
        <v>123</v>
      </c>
      <c r="D3675" s="176" t="s">
        <v>134</v>
      </c>
      <c r="E3675" s="177">
        <v>0.33571299999999998</v>
      </c>
      <c r="F3675" s="107">
        <f>IF(C3675="MAT.",VLOOKUP(A3675,INSUMOS_AUX!A:F,6,0),0)</f>
        <v>1.43</v>
      </c>
      <c r="G3675" s="106">
        <f>IF(C3675="M.O.",VLOOKUP(A3675,INSUMOS_AUX!A:F,6,0),0)</f>
        <v>0</v>
      </c>
    </row>
    <row r="3676" spans="1:7" ht="21">
      <c r="A3676" s="177">
        <v>37373</v>
      </c>
      <c r="B3676" s="233" t="s">
        <v>497</v>
      </c>
      <c r="C3676" s="176" t="s">
        <v>123</v>
      </c>
      <c r="D3676" s="176" t="s">
        <v>134</v>
      </c>
      <c r="E3676" s="177">
        <v>0.33571299999999998</v>
      </c>
      <c r="F3676" s="107">
        <f>IF(C3676="MAT.",VLOOKUP(A3676,INSUMOS_AUX!A:F,6,0),0)</f>
        <v>0.08</v>
      </c>
      <c r="G3676" s="106">
        <f>IF(C3676="M.O.",VLOOKUP(A3676,INSUMOS_AUX!A:F,6,0),0)</f>
        <v>0</v>
      </c>
    </row>
    <row r="3677" spans="1:7" ht="21">
      <c r="A3677" s="177">
        <v>43460</v>
      </c>
      <c r="B3677" s="233" t="s">
        <v>158</v>
      </c>
      <c r="C3677" s="176" t="s">
        <v>123</v>
      </c>
      <c r="D3677" s="176" t="s">
        <v>134</v>
      </c>
      <c r="E3677" s="177">
        <v>0.32800000000000001</v>
      </c>
      <c r="F3677" s="107">
        <f>IF(C3677="MAT.",VLOOKUP(A3677,INSUMOS_AUX!A:F,6,0),0)</f>
        <v>0.86</v>
      </c>
      <c r="G3677" s="106">
        <f>IF(C3677="M.O.",VLOOKUP(A3677,INSUMOS_AUX!A:F,6,0),0)</f>
        <v>0</v>
      </c>
    </row>
    <row r="3678" spans="1:7" ht="21">
      <c r="A3678" s="177">
        <v>43467</v>
      </c>
      <c r="B3678" s="233" t="s">
        <v>142</v>
      </c>
      <c r="C3678" s="176" t="s">
        <v>123</v>
      </c>
      <c r="D3678" s="176" t="s">
        <v>134</v>
      </c>
      <c r="E3678" s="177">
        <v>7.7130000000000002E-3</v>
      </c>
      <c r="F3678" s="107">
        <f>IF(C3678="MAT.",VLOOKUP(A3678,INSUMOS_AUX!A:F,6,0),0)</f>
        <v>0.61</v>
      </c>
      <c r="G3678" s="106">
        <f>IF(C3678="M.O.",VLOOKUP(A3678,INSUMOS_AUX!A:F,6,0),0)</f>
        <v>0</v>
      </c>
    </row>
    <row r="3679" spans="1:7" ht="21">
      <c r="A3679" s="177">
        <v>43484</v>
      </c>
      <c r="B3679" s="233" t="s">
        <v>159</v>
      </c>
      <c r="C3679" s="176" t="s">
        <v>123</v>
      </c>
      <c r="D3679" s="176" t="s">
        <v>134</v>
      </c>
      <c r="E3679" s="177">
        <v>0.32800000000000001</v>
      </c>
      <c r="F3679" s="107">
        <f>IF(C3679="MAT.",VLOOKUP(A3679,INSUMOS_AUX!A:F,6,0),0)</f>
        <v>1.26</v>
      </c>
      <c r="G3679" s="106">
        <f>IF(C3679="M.O.",VLOOKUP(A3679,INSUMOS_AUX!A:F,6,0),0)</f>
        <v>0</v>
      </c>
    </row>
    <row r="3680" spans="1:7" ht="21">
      <c r="A3680" s="177">
        <v>43491</v>
      </c>
      <c r="B3680" s="233" t="s">
        <v>145</v>
      </c>
      <c r="C3680" s="176" t="s">
        <v>123</v>
      </c>
      <c r="D3680" s="176" t="s">
        <v>134</v>
      </c>
      <c r="E3680" s="177">
        <v>7.7130000000000002E-3</v>
      </c>
      <c r="F3680" s="107">
        <f>IF(C3680="MAT.",VLOOKUP(A3680,INSUMOS_AUX!A:F,6,0),0)</f>
        <v>1.39</v>
      </c>
      <c r="G3680" s="106">
        <f>IF(C3680="M.O.",VLOOKUP(A3680,INSUMOS_AUX!A:F,6,0),0)</f>
        <v>0</v>
      </c>
    </row>
    <row r="3681" spans="1:7">
      <c r="A3681" s="177">
        <v>6111</v>
      </c>
      <c r="B3681" s="233" t="s">
        <v>498</v>
      </c>
      <c r="C3681" s="176" t="s">
        <v>124</v>
      </c>
      <c r="D3681" s="176" t="s">
        <v>134</v>
      </c>
      <c r="E3681" s="177">
        <v>7.8765160000000001E-3</v>
      </c>
      <c r="F3681" s="107">
        <f>IF(C3681="MAT.",VLOOKUP(A3681,INSUMOS_AUX!A:F,6,0),0)</f>
        <v>0</v>
      </c>
      <c r="G3681" s="106">
        <f>IF(C3681="M.O.",VLOOKUP(A3681,INSUMOS_AUX!A:F,6,0),0)</f>
        <v>14.4</v>
      </c>
    </row>
    <row r="3682" spans="1:7">
      <c r="A3682" s="182"/>
      <c r="B3682" s="230"/>
      <c r="C3682" s="183"/>
      <c r="D3682" s="183"/>
      <c r="E3682" s="183"/>
      <c r="F3682" s="183"/>
      <c r="G3682" s="183"/>
    </row>
    <row r="3683" spans="1:7" ht="21">
      <c r="A3683" s="179" t="s">
        <v>977</v>
      </c>
      <c r="B3683" s="232" t="s">
        <v>978</v>
      </c>
      <c r="C3683" s="180" t="s">
        <v>46</v>
      </c>
      <c r="D3683" s="180" t="s">
        <v>23</v>
      </c>
      <c r="E3683" s="181">
        <v>39</v>
      </c>
      <c r="F3683" s="181">
        <f t="shared" ref="F3683:G3683" si="240">SUMPRODUCT($E3684:$E3692,F3684:F3692)</f>
        <v>11.71036</v>
      </c>
      <c r="G3683" s="181">
        <f t="shared" si="240"/>
        <v>12.235780672400001</v>
      </c>
    </row>
    <row r="3684" spans="1:7">
      <c r="A3684" s="177">
        <v>2436</v>
      </c>
      <c r="B3684" s="233" t="s">
        <v>157</v>
      </c>
      <c r="C3684" s="176" t="s">
        <v>124</v>
      </c>
      <c r="D3684" s="176" t="s">
        <v>134</v>
      </c>
      <c r="E3684" s="177">
        <v>0.32883044</v>
      </c>
      <c r="F3684" s="107">
        <f>IF(C3684="MAT.",VLOOKUP(A3684,INSUMOS_AUX!A:F,6,0),0)</f>
        <v>0</v>
      </c>
      <c r="G3684" s="106">
        <f>IF(C3684="M.O.",VLOOKUP(A3684,INSUMOS_AUX!A:F,6,0),0)</f>
        <v>22.48</v>
      </c>
    </row>
    <row r="3685" spans="1:7">
      <c r="A3685" s="177">
        <v>247</v>
      </c>
      <c r="B3685" s="233" t="s">
        <v>184</v>
      </c>
      <c r="C3685" s="176" t="s">
        <v>124</v>
      </c>
      <c r="D3685" s="176" t="s">
        <v>134</v>
      </c>
      <c r="E3685" s="177">
        <v>0.32883044</v>
      </c>
      <c r="F3685" s="107">
        <f>IF(C3685="MAT.",VLOOKUP(A3685,INSUMOS_AUX!A:F,6,0),0)</f>
        <v>0</v>
      </c>
      <c r="G3685" s="106">
        <f>IF(C3685="M.O.",VLOOKUP(A3685,INSUMOS_AUX!A:F,6,0),0)</f>
        <v>14.73</v>
      </c>
    </row>
    <row r="3686" spans="1:7" ht="21">
      <c r="A3686" s="177">
        <v>37370</v>
      </c>
      <c r="B3686" s="233" t="s">
        <v>494</v>
      </c>
      <c r="C3686" s="176" t="s">
        <v>123</v>
      </c>
      <c r="D3686" s="176" t="s">
        <v>134</v>
      </c>
      <c r="E3686" s="177">
        <v>0.63400000000000001</v>
      </c>
      <c r="F3686" s="107">
        <f>IF(C3686="MAT.",VLOOKUP(A3686,INSUMOS_AUX!A:F,6,0),0)</f>
        <v>3.32</v>
      </c>
      <c r="G3686" s="106">
        <f>IF(C3686="M.O.",VLOOKUP(A3686,INSUMOS_AUX!A:F,6,0),0)</f>
        <v>0</v>
      </c>
    </row>
    <row r="3687" spans="1:7" ht="21">
      <c r="A3687" s="177">
        <v>37371</v>
      </c>
      <c r="B3687" s="233" t="s">
        <v>495</v>
      </c>
      <c r="C3687" s="176" t="s">
        <v>123</v>
      </c>
      <c r="D3687" s="176" t="s">
        <v>134</v>
      </c>
      <c r="E3687" s="177">
        <v>0.63400000000000001</v>
      </c>
      <c r="F3687" s="107">
        <f>IF(C3687="MAT.",VLOOKUP(A3687,INSUMOS_AUX!A:F,6,0),0)</f>
        <v>0.59</v>
      </c>
      <c r="G3687" s="106">
        <f>IF(C3687="M.O.",VLOOKUP(A3687,INSUMOS_AUX!A:F,6,0),0)</f>
        <v>0</v>
      </c>
    </row>
    <row r="3688" spans="1:7" ht="21">
      <c r="A3688" s="177">
        <v>37372</v>
      </c>
      <c r="B3688" s="233" t="s">
        <v>496</v>
      </c>
      <c r="C3688" s="176" t="s">
        <v>123</v>
      </c>
      <c r="D3688" s="176" t="s">
        <v>134</v>
      </c>
      <c r="E3688" s="177">
        <v>0.63400000000000001</v>
      </c>
      <c r="F3688" s="107">
        <f>IF(C3688="MAT.",VLOOKUP(A3688,INSUMOS_AUX!A:F,6,0),0)</f>
        <v>1.43</v>
      </c>
      <c r="G3688" s="106">
        <f>IF(C3688="M.O.",VLOOKUP(A3688,INSUMOS_AUX!A:F,6,0),0)</f>
        <v>0</v>
      </c>
    </row>
    <row r="3689" spans="1:7" ht="21">
      <c r="A3689" s="177">
        <v>37373</v>
      </c>
      <c r="B3689" s="233" t="s">
        <v>497</v>
      </c>
      <c r="C3689" s="176" t="s">
        <v>123</v>
      </c>
      <c r="D3689" s="176" t="s">
        <v>134</v>
      </c>
      <c r="E3689" s="177">
        <v>0.63400000000000001</v>
      </c>
      <c r="F3689" s="107">
        <f>IF(C3689="MAT.",VLOOKUP(A3689,INSUMOS_AUX!A:F,6,0),0)</f>
        <v>0.08</v>
      </c>
      <c r="G3689" s="106">
        <f>IF(C3689="M.O.",VLOOKUP(A3689,INSUMOS_AUX!A:F,6,0),0)</f>
        <v>0</v>
      </c>
    </row>
    <row r="3690" spans="1:7">
      <c r="A3690" s="177">
        <v>38101</v>
      </c>
      <c r="B3690" s="233" t="s">
        <v>195</v>
      </c>
      <c r="C3690" s="176" t="s">
        <v>123</v>
      </c>
      <c r="D3690" s="176" t="s">
        <v>23</v>
      </c>
      <c r="E3690" s="177">
        <v>1</v>
      </c>
      <c r="F3690" s="107">
        <f>IF(C3690="MAT.",VLOOKUP(A3690,INSUMOS_AUX!A:F,6,0),0)</f>
        <v>6.93</v>
      </c>
      <c r="G3690" s="106">
        <f>IF(C3690="M.O.",VLOOKUP(A3690,INSUMOS_AUX!A:F,6,0),0)</f>
        <v>0</v>
      </c>
    </row>
    <row r="3691" spans="1:7" ht="21">
      <c r="A3691" s="177">
        <v>43460</v>
      </c>
      <c r="B3691" s="233" t="s">
        <v>158</v>
      </c>
      <c r="C3691" s="176" t="s">
        <v>123</v>
      </c>
      <c r="D3691" s="176" t="s">
        <v>134</v>
      </c>
      <c r="E3691" s="177">
        <v>0.63400000000000001</v>
      </c>
      <c r="F3691" s="107">
        <f>IF(C3691="MAT.",VLOOKUP(A3691,INSUMOS_AUX!A:F,6,0),0)</f>
        <v>0.86</v>
      </c>
      <c r="G3691" s="106">
        <f>IF(C3691="M.O.",VLOOKUP(A3691,INSUMOS_AUX!A:F,6,0),0)</f>
        <v>0</v>
      </c>
    </row>
    <row r="3692" spans="1:7" ht="21">
      <c r="A3692" s="177">
        <v>43484</v>
      </c>
      <c r="B3692" s="233" t="s">
        <v>159</v>
      </c>
      <c r="C3692" s="176" t="s">
        <v>123</v>
      </c>
      <c r="D3692" s="176" t="s">
        <v>134</v>
      </c>
      <c r="E3692" s="177">
        <v>0.63400000000000001</v>
      </c>
      <c r="F3692" s="107">
        <f>IF(C3692="MAT.",VLOOKUP(A3692,INSUMOS_AUX!A:F,6,0),0)</f>
        <v>1.26</v>
      </c>
      <c r="G3692" s="106">
        <f>IF(C3692="M.O.",VLOOKUP(A3692,INSUMOS_AUX!A:F,6,0),0)</f>
        <v>0</v>
      </c>
    </row>
    <row r="3693" spans="1:7">
      <c r="A3693" s="182"/>
      <c r="B3693" s="230"/>
      <c r="C3693" s="183"/>
      <c r="D3693" s="183"/>
      <c r="E3693" s="183"/>
      <c r="F3693" s="183"/>
      <c r="G3693" s="183"/>
    </row>
    <row r="3694" spans="1:7" ht="21">
      <c r="A3694" s="179" t="s">
        <v>979</v>
      </c>
      <c r="B3694" s="232" t="s">
        <v>980</v>
      </c>
      <c r="C3694" s="180" t="s">
        <v>46</v>
      </c>
      <c r="D3694" s="180" t="s">
        <v>23</v>
      </c>
      <c r="E3694" s="181">
        <v>2</v>
      </c>
      <c r="F3694" s="181">
        <f t="shared" ref="F3694:G3694" si="241">SUMPRODUCT($E3695:$E3705,F3695:F3705)</f>
        <v>28.335999999999999</v>
      </c>
      <c r="G3694" s="181">
        <f t="shared" si="241"/>
        <v>27.01907404</v>
      </c>
    </row>
    <row r="3695" spans="1:7">
      <c r="A3695" s="177">
        <v>2436</v>
      </c>
      <c r="B3695" s="233" t="s">
        <v>157</v>
      </c>
      <c r="C3695" s="176" t="s">
        <v>124</v>
      </c>
      <c r="D3695" s="176" t="s">
        <v>134</v>
      </c>
      <c r="E3695" s="177">
        <v>0.72612399999999999</v>
      </c>
      <c r="F3695" s="107">
        <f>IF(C3695="MAT.",VLOOKUP(A3695,INSUMOS_AUX!A:F,6,0),0)</f>
        <v>0</v>
      </c>
      <c r="G3695" s="106">
        <f>IF(C3695="M.O.",VLOOKUP(A3695,INSUMOS_AUX!A:F,6,0),0)</f>
        <v>22.48</v>
      </c>
    </row>
    <row r="3696" spans="1:7">
      <c r="A3696" s="177">
        <v>247</v>
      </c>
      <c r="B3696" s="233" t="s">
        <v>184</v>
      </c>
      <c r="C3696" s="176" t="s">
        <v>124</v>
      </c>
      <c r="D3696" s="176" t="s">
        <v>134</v>
      </c>
      <c r="E3696" s="177">
        <v>0.72612399999999999</v>
      </c>
      <c r="F3696" s="107">
        <f>IF(C3696="MAT.",VLOOKUP(A3696,INSUMOS_AUX!A:F,6,0),0)</f>
        <v>0</v>
      </c>
      <c r="G3696" s="106">
        <f>IF(C3696="M.O.",VLOOKUP(A3696,INSUMOS_AUX!A:F,6,0),0)</f>
        <v>14.73</v>
      </c>
    </row>
    <row r="3697" spans="1:7" ht="21">
      <c r="A3697" s="177">
        <v>37370</v>
      </c>
      <c r="B3697" s="233" t="s">
        <v>494</v>
      </c>
      <c r="C3697" s="176" t="s">
        <v>123</v>
      </c>
      <c r="D3697" s="176" t="s">
        <v>134</v>
      </c>
      <c r="E3697" s="177">
        <v>1.4</v>
      </c>
      <c r="F3697" s="107">
        <f>IF(C3697="MAT.",VLOOKUP(A3697,INSUMOS_AUX!A:F,6,0),0)</f>
        <v>3.32</v>
      </c>
      <c r="G3697" s="106">
        <f>IF(C3697="M.O.",VLOOKUP(A3697,INSUMOS_AUX!A:F,6,0),0)</f>
        <v>0</v>
      </c>
    </row>
    <row r="3698" spans="1:7" ht="21">
      <c r="A3698" s="177">
        <v>37371</v>
      </c>
      <c r="B3698" s="233" t="s">
        <v>495</v>
      </c>
      <c r="C3698" s="176" t="s">
        <v>123</v>
      </c>
      <c r="D3698" s="176" t="s">
        <v>134</v>
      </c>
      <c r="E3698" s="177">
        <v>1.4</v>
      </c>
      <c r="F3698" s="107">
        <f>IF(C3698="MAT.",VLOOKUP(A3698,INSUMOS_AUX!A:F,6,0),0)</f>
        <v>0.59</v>
      </c>
      <c r="G3698" s="106">
        <f>IF(C3698="M.O.",VLOOKUP(A3698,INSUMOS_AUX!A:F,6,0),0)</f>
        <v>0</v>
      </c>
    </row>
    <row r="3699" spans="1:7" ht="21">
      <c r="A3699" s="177">
        <v>37372</v>
      </c>
      <c r="B3699" s="233" t="s">
        <v>496</v>
      </c>
      <c r="C3699" s="176" t="s">
        <v>123</v>
      </c>
      <c r="D3699" s="176" t="s">
        <v>134</v>
      </c>
      <c r="E3699" s="177">
        <v>1.4</v>
      </c>
      <c r="F3699" s="107">
        <f>IF(C3699="MAT.",VLOOKUP(A3699,INSUMOS_AUX!A:F,6,0),0)</f>
        <v>1.43</v>
      </c>
      <c r="G3699" s="106">
        <f>IF(C3699="M.O.",VLOOKUP(A3699,INSUMOS_AUX!A:F,6,0),0)</f>
        <v>0</v>
      </c>
    </row>
    <row r="3700" spans="1:7" ht="21">
      <c r="A3700" s="177">
        <v>37373</v>
      </c>
      <c r="B3700" s="233" t="s">
        <v>497</v>
      </c>
      <c r="C3700" s="176" t="s">
        <v>123</v>
      </c>
      <c r="D3700" s="176" t="s">
        <v>134</v>
      </c>
      <c r="E3700" s="177">
        <v>1.4</v>
      </c>
      <c r="F3700" s="107">
        <f>IF(C3700="MAT.",VLOOKUP(A3700,INSUMOS_AUX!A:F,6,0),0)</f>
        <v>0.08</v>
      </c>
      <c r="G3700" s="106">
        <f>IF(C3700="M.O.",VLOOKUP(A3700,INSUMOS_AUX!A:F,6,0),0)</f>
        <v>0</v>
      </c>
    </row>
    <row r="3701" spans="1:7" ht="21">
      <c r="A3701" s="177">
        <v>38094</v>
      </c>
      <c r="B3701" s="233" t="s">
        <v>192</v>
      </c>
      <c r="C3701" s="176" t="s">
        <v>123</v>
      </c>
      <c r="D3701" s="176" t="s">
        <v>23</v>
      </c>
      <c r="E3701" s="177">
        <v>1</v>
      </c>
      <c r="F3701" s="107">
        <f>IF(C3701="MAT.",VLOOKUP(A3701,INSUMOS_AUX!A:F,6,0),0)</f>
        <v>2.58</v>
      </c>
      <c r="G3701" s="106">
        <f>IF(C3701="M.O.",VLOOKUP(A3701,INSUMOS_AUX!A:F,6,0),0)</f>
        <v>0</v>
      </c>
    </row>
    <row r="3702" spans="1:7" ht="31.5">
      <c r="A3702" s="177">
        <v>38099</v>
      </c>
      <c r="B3702" s="233" t="s">
        <v>193</v>
      </c>
      <c r="C3702" s="176" t="s">
        <v>123</v>
      </c>
      <c r="D3702" s="176" t="s">
        <v>23</v>
      </c>
      <c r="E3702" s="177">
        <v>1</v>
      </c>
      <c r="F3702" s="107">
        <f>IF(C3702="MAT.",VLOOKUP(A3702,INSUMOS_AUX!A:F,6,0),0)</f>
        <v>1.34</v>
      </c>
      <c r="G3702" s="106">
        <f>IF(C3702="M.O.",VLOOKUP(A3702,INSUMOS_AUX!A:F,6,0),0)</f>
        <v>0</v>
      </c>
    </row>
    <row r="3703" spans="1:7">
      <c r="A3703" s="177">
        <v>38101</v>
      </c>
      <c r="B3703" s="233" t="s">
        <v>195</v>
      </c>
      <c r="C3703" s="176" t="s">
        <v>123</v>
      </c>
      <c r="D3703" s="176" t="s">
        <v>23</v>
      </c>
      <c r="E3703" s="177">
        <v>2</v>
      </c>
      <c r="F3703" s="107">
        <f>IF(C3703="MAT.",VLOOKUP(A3703,INSUMOS_AUX!A:F,6,0),0)</f>
        <v>6.93</v>
      </c>
      <c r="G3703" s="106">
        <f>IF(C3703="M.O.",VLOOKUP(A3703,INSUMOS_AUX!A:F,6,0),0)</f>
        <v>0</v>
      </c>
    </row>
    <row r="3704" spans="1:7" ht="21">
      <c r="A3704" s="177">
        <v>43460</v>
      </c>
      <c r="B3704" s="233" t="s">
        <v>158</v>
      </c>
      <c r="C3704" s="176" t="s">
        <v>123</v>
      </c>
      <c r="D3704" s="176" t="s">
        <v>134</v>
      </c>
      <c r="E3704" s="177">
        <v>1.4</v>
      </c>
      <c r="F3704" s="107">
        <f>IF(C3704="MAT.",VLOOKUP(A3704,INSUMOS_AUX!A:F,6,0),0)</f>
        <v>0.86</v>
      </c>
      <c r="G3704" s="106">
        <f>IF(C3704="M.O.",VLOOKUP(A3704,INSUMOS_AUX!A:F,6,0),0)</f>
        <v>0</v>
      </c>
    </row>
    <row r="3705" spans="1:7" ht="21">
      <c r="A3705" s="177">
        <v>43484</v>
      </c>
      <c r="B3705" s="233" t="s">
        <v>159</v>
      </c>
      <c r="C3705" s="176" t="s">
        <v>123</v>
      </c>
      <c r="D3705" s="176" t="s">
        <v>134</v>
      </c>
      <c r="E3705" s="177">
        <v>1.4</v>
      </c>
      <c r="F3705" s="107">
        <f>IF(C3705="MAT.",VLOOKUP(A3705,INSUMOS_AUX!A:F,6,0),0)</f>
        <v>1.26</v>
      </c>
      <c r="G3705" s="106">
        <f>IF(C3705="M.O.",VLOOKUP(A3705,INSUMOS_AUX!A:F,6,0),0)</f>
        <v>0</v>
      </c>
    </row>
    <row r="3706" spans="1:7">
      <c r="A3706" s="182"/>
      <c r="B3706" s="230"/>
      <c r="C3706" s="183"/>
      <c r="D3706" s="183"/>
      <c r="E3706" s="183"/>
      <c r="F3706" s="183"/>
      <c r="G3706" s="183"/>
    </row>
    <row r="3707" spans="1:7" ht="21">
      <c r="A3707" s="179" t="s">
        <v>452</v>
      </c>
      <c r="B3707" s="232" t="s">
        <v>392</v>
      </c>
      <c r="C3707" s="180" t="s">
        <v>46</v>
      </c>
      <c r="D3707" s="180" t="s">
        <v>23</v>
      </c>
      <c r="E3707" s="181">
        <v>13</v>
      </c>
      <c r="F3707" s="181">
        <f t="shared" ref="F3707:G3707" si="242">SUMPRODUCT($E3708:$E3718,F3708:F3718)</f>
        <v>26.058919999999997</v>
      </c>
      <c r="G3707" s="181">
        <f t="shared" si="242"/>
        <v>21.190673782799998</v>
      </c>
    </row>
    <row r="3708" spans="1:7">
      <c r="A3708" s="177">
        <v>2436</v>
      </c>
      <c r="B3708" s="233" t="s">
        <v>157</v>
      </c>
      <c r="C3708" s="176" t="s">
        <v>124</v>
      </c>
      <c r="D3708" s="176" t="s">
        <v>134</v>
      </c>
      <c r="E3708" s="177">
        <v>0.56948867999999997</v>
      </c>
      <c r="F3708" s="107">
        <f>IF(C3708="MAT.",VLOOKUP(A3708,INSUMOS_AUX!A:F,6,0),0)</f>
        <v>0</v>
      </c>
      <c r="G3708" s="106">
        <f>IF(C3708="M.O.",VLOOKUP(A3708,INSUMOS_AUX!A:F,6,0),0)</f>
        <v>22.48</v>
      </c>
    </row>
    <row r="3709" spans="1:7">
      <c r="A3709" s="177">
        <v>247</v>
      </c>
      <c r="B3709" s="233" t="s">
        <v>184</v>
      </c>
      <c r="C3709" s="176" t="s">
        <v>124</v>
      </c>
      <c r="D3709" s="176" t="s">
        <v>134</v>
      </c>
      <c r="E3709" s="177">
        <v>0.56948867999999997</v>
      </c>
      <c r="F3709" s="107">
        <f>IF(C3709="MAT.",VLOOKUP(A3709,INSUMOS_AUX!A:F,6,0),0)</f>
        <v>0</v>
      </c>
      <c r="G3709" s="106">
        <f>IF(C3709="M.O.",VLOOKUP(A3709,INSUMOS_AUX!A:F,6,0),0)</f>
        <v>14.73</v>
      </c>
    </row>
    <row r="3710" spans="1:7" ht="21">
      <c r="A3710" s="177">
        <v>37370</v>
      </c>
      <c r="B3710" s="233" t="s">
        <v>494</v>
      </c>
      <c r="C3710" s="176" t="s">
        <v>123</v>
      </c>
      <c r="D3710" s="176" t="s">
        <v>134</v>
      </c>
      <c r="E3710" s="177">
        <v>1.0980000000000001</v>
      </c>
      <c r="F3710" s="107">
        <f>IF(C3710="MAT.",VLOOKUP(A3710,INSUMOS_AUX!A:F,6,0),0)</f>
        <v>3.32</v>
      </c>
      <c r="G3710" s="106">
        <f>IF(C3710="M.O.",VLOOKUP(A3710,INSUMOS_AUX!A:F,6,0),0)</f>
        <v>0</v>
      </c>
    </row>
    <row r="3711" spans="1:7" ht="21">
      <c r="A3711" s="177">
        <v>37371</v>
      </c>
      <c r="B3711" s="233" t="s">
        <v>495</v>
      </c>
      <c r="C3711" s="176" t="s">
        <v>123</v>
      </c>
      <c r="D3711" s="176" t="s">
        <v>134</v>
      </c>
      <c r="E3711" s="177">
        <v>1.0980000000000001</v>
      </c>
      <c r="F3711" s="107">
        <f>IF(C3711="MAT.",VLOOKUP(A3711,INSUMOS_AUX!A:F,6,0),0)</f>
        <v>0.59</v>
      </c>
      <c r="G3711" s="106">
        <f>IF(C3711="M.O.",VLOOKUP(A3711,INSUMOS_AUX!A:F,6,0),0)</f>
        <v>0</v>
      </c>
    </row>
    <row r="3712" spans="1:7" ht="21">
      <c r="A3712" s="177">
        <v>37372</v>
      </c>
      <c r="B3712" s="233" t="s">
        <v>496</v>
      </c>
      <c r="C3712" s="176" t="s">
        <v>123</v>
      </c>
      <c r="D3712" s="176" t="s">
        <v>134</v>
      </c>
      <c r="E3712" s="177">
        <v>1.0980000000000001</v>
      </c>
      <c r="F3712" s="107">
        <f>IF(C3712="MAT.",VLOOKUP(A3712,INSUMOS_AUX!A:F,6,0),0)</f>
        <v>1.43</v>
      </c>
      <c r="G3712" s="106">
        <f>IF(C3712="M.O.",VLOOKUP(A3712,INSUMOS_AUX!A:F,6,0),0)</f>
        <v>0</v>
      </c>
    </row>
    <row r="3713" spans="1:7" ht="21">
      <c r="A3713" s="177">
        <v>37373</v>
      </c>
      <c r="B3713" s="233" t="s">
        <v>497</v>
      </c>
      <c r="C3713" s="176" t="s">
        <v>123</v>
      </c>
      <c r="D3713" s="176" t="s">
        <v>134</v>
      </c>
      <c r="E3713" s="177">
        <v>1.0980000000000001</v>
      </c>
      <c r="F3713" s="107">
        <f>IF(C3713="MAT.",VLOOKUP(A3713,INSUMOS_AUX!A:F,6,0),0)</f>
        <v>0.08</v>
      </c>
      <c r="G3713" s="106">
        <f>IF(C3713="M.O.",VLOOKUP(A3713,INSUMOS_AUX!A:F,6,0),0)</f>
        <v>0</v>
      </c>
    </row>
    <row r="3714" spans="1:7" ht="21">
      <c r="A3714" s="177">
        <v>38094</v>
      </c>
      <c r="B3714" s="233" t="s">
        <v>192</v>
      </c>
      <c r="C3714" s="176" t="s">
        <v>123</v>
      </c>
      <c r="D3714" s="176" t="s">
        <v>23</v>
      </c>
      <c r="E3714" s="177">
        <v>1</v>
      </c>
      <c r="F3714" s="107">
        <f>IF(C3714="MAT.",VLOOKUP(A3714,INSUMOS_AUX!A:F,6,0),0)</f>
        <v>2.58</v>
      </c>
      <c r="G3714" s="106">
        <f>IF(C3714="M.O.",VLOOKUP(A3714,INSUMOS_AUX!A:F,6,0),0)</f>
        <v>0</v>
      </c>
    </row>
    <row r="3715" spans="1:7" ht="31.5">
      <c r="A3715" s="177">
        <v>38099</v>
      </c>
      <c r="B3715" s="233" t="s">
        <v>193</v>
      </c>
      <c r="C3715" s="176" t="s">
        <v>123</v>
      </c>
      <c r="D3715" s="176" t="s">
        <v>23</v>
      </c>
      <c r="E3715" s="177">
        <v>1</v>
      </c>
      <c r="F3715" s="107">
        <f>IF(C3715="MAT.",VLOOKUP(A3715,INSUMOS_AUX!A:F,6,0),0)</f>
        <v>1.34</v>
      </c>
      <c r="G3715" s="106">
        <f>IF(C3715="M.O.",VLOOKUP(A3715,INSUMOS_AUX!A:F,6,0),0)</f>
        <v>0</v>
      </c>
    </row>
    <row r="3716" spans="1:7">
      <c r="A3716" s="177">
        <v>38101</v>
      </c>
      <c r="B3716" s="233" t="s">
        <v>195</v>
      </c>
      <c r="C3716" s="176" t="s">
        <v>123</v>
      </c>
      <c r="D3716" s="176" t="s">
        <v>23</v>
      </c>
      <c r="E3716" s="177">
        <v>2</v>
      </c>
      <c r="F3716" s="107">
        <f>IF(C3716="MAT.",VLOOKUP(A3716,INSUMOS_AUX!A:F,6,0),0)</f>
        <v>6.93</v>
      </c>
      <c r="G3716" s="106">
        <f>IF(C3716="M.O.",VLOOKUP(A3716,INSUMOS_AUX!A:F,6,0),0)</f>
        <v>0</v>
      </c>
    </row>
    <row r="3717" spans="1:7" ht="21">
      <c r="A3717" s="177">
        <v>43460</v>
      </c>
      <c r="B3717" s="233" t="s">
        <v>158</v>
      </c>
      <c r="C3717" s="176" t="s">
        <v>123</v>
      </c>
      <c r="D3717" s="176" t="s">
        <v>134</v>
      </c>
      <c r="E3717" s="177">
        <v>1.0980000000000001</v>
      </c>
      <c r="F3717" s="107">
        <f>IF(C3717="MAT.",VLOOKUP(A3717,INSUMOS_AUX!A:F,6,0),0)</f>
        <v>0.86</v>
      </c>
      <c r="G3717" s="106">
        <f>IF(C3717="M.O.",VLOOKUP(A3717,INSUMOS_AUX!A:F,6,0),0)</f>
        <v>0</v>
      </c>
    </row>
    <row r="3718" spans="1:7" ht="21">
      <c r="A3718" s="177">
        <v>43484</v>
      </c>
      <c r="B3718" s="233" t="s">
        <v>159</v>
      </c>
      <c r="C3718" s="176" t="s">
        <v>123</v>
      </c>
      <c r="D3718" s="176" t="s">
        <v>134</v>
      </c>
      <c r="E3718" s="177">
        <v>1.0980000000000001</v>
      </c>
      <c r="F3718" s="107">
        <f>IF(C3718="MAT.",VLOOKUP(A3718,INSUMOS_AUX!A:F,6,0),0)</f>
        <v>1.26</v>
      </c>
      <c r="G3718" s="106">
        <f>IF(C3718="M.O.",VLOOKUP(A3718,INSUMOS_AUX!A:F,6,0),0)</f>
        <v>0</v>
      </c>
    </row>
    <row r="3719" spans="1:7">
      <c r="A3719" s="182"/>
      <c r="B3719" s="230"/>
      <c r="C3719" s="183"/>
      <c r="D3719" s="183"/>
      <c r="E3719" s="183"/>
      <c r="F3719" s="183"/>
      <c r="G3719" s="183"/>
    </row>
    <row r="3720" spans="1:7" ht="21">
      <c r="A3720" s="179" t="s">
        <v>981</v>
      </c>
      <c r="B3720" s="232" t="s">
        <v>982</v>
      </c>
      <c r="C3720" s="180" t="s">
        <v>46</v>
      </c>
      <c r="D3720" s="180" t="s">
        <v>23</v>
      </c>
      <c r="E3720" s="181">
        <v>6</v>
      </c>
      <c r="F3720" s="181">
        <f t="shared" ref="F3720:G3720" si="243">SUMPRODUCT($E3721:$E3730,F3721:F3730)</f>
        <v>10.347808000000002</v>
      </c>
      <c r="G3720" s="181">
        <f t="shared" si="243"/>
        <v>1.8372970347199997</v>
      </c>
    </row>
    <row r="3721" spans="1:7" ht="21">
      <c r="A3721" s="177">
        <v>1570</v>
      </c>
      <c r="B3721" s="233" t="s">
        <v>160</v>
      </c>
      <c r="C3721" s="176" t="s">
        <v>123</v>
      </c>
      <c r="D3721" s="176" t="s">
        <v>23</v>
      </c>
      <c r="E3721" s="177">
        <v>1</v>
      </c>
      <c r="F3721" s="107">
        <f>IF(C3721="MAT.",VLOOKUP(A3721,INSUMOS_AUX!A:F,6,0),0)</f>
        <v>1.05</v>
      </c>
      <c r="G3721" s="106">
        <f>IF(C3721="M.O.",VLOOKUP(A3721,INSUMOS_AUX!A:F,6,0),0)</f>
        <v>0</v>
      </c>
    </row>
    <row r="3722" spans="1:7">
      <c r="A3722" s="177">
        <v>2436</v>
      </c>
      <c r="B3722" s="233" t="s">
        <v>157</v>
      </c>
      <c r="C3722" s="176" t="s">
        <v>124</v>
      </c>
      <c r="D3722" s="176" t="s">
        <v>134</v>
      </c>
      <c r="E3722" s="177">
        <v>4.9376431999999998E-2</v>
      </c>
      <c r="F3722" s="107">
        <f>IF(C3722="MAT.",VLOOKUP(A3722,INSUMOS_AUX!A:F,6,0),0)</f>
        <v>0</v>
      </c>
      <c r="G3722" s="106">
        <f>IF(C3722="M.O.",VLOOKUP(A3722,INSUMOS_AUX!A:F,6,0),0)</f>
        <v>22.48</v>
      </c>
    </row>
    <row r="3723" spans="1:7">
      <c r="A3723" s="177">
        <v>247</v>
      </c>
      <c r="B3723" s="233" t="s">
        <v>184</v>
      </c>
      <c r="C3723" s="176" t="s">
        <v>124</v>
      </c>
      <c r="D3723" s="176" t="s">
        <v>134</v>
      </c>
      <c r="E3723" s="177">
        <v>4.9376431999999998E-2</v>
      </c>
      <c r="F3723" s="107">
        <f>IF(C3723="MAT.",VLOOKUP(A3723,INSUMOS_AUX!A:F,6,0),0)</f>
        <v>0</v>
      </c>
      <c r="G3723" s="106">
        <f>IF(C3723="M.O.",VLOOKUP(A3723,INSUMOS_AUX!A:F,6,0),0)</f>
        <v>14.73</v>
      </c>
    </row>
    <row r="3724" spans="1:7">
      <c r="A3724" s="177">
        <v>34653</v>
      </c>
      <c r="B3724" s="233" t="s">
        <v>197</v>
      </c>
      <c r="C3724" s="176" t="s">
        <v>123</v>
      </c>
      <c r="D3724" s="176" t="s">
        <v>23</v>
      </c>
      <c r="E3724" s="177">
        <v>1</v>
      </c>
      <c r="F3724" s="107">
        <f>IF(C3724="MAT.",VLOOKUP(A3724,INSUMOS_AUX!A:F,6,0),0)</f>
        <v>8.58</v>
      </c>
      <c r="G3724" s="106">
        <f>IF(C3724="M.O.",VLOOKUP(A3724,INSUMOS_AUX!A:F,6,0),0)</f>
        <v>0</v>
      </c>
    </row>
    <row r="3725" spans="1:7" ht="21">
      <c r="A3725" s="177">
        <v>37370</v>
      </c>
      <c r="B3725" s="233" t="s">
        <v>494</v>
      </c>
      <c r="C3725" s="176" t="s">
        <v>123</v>
      </c>
      <c r="D3725" s="176" t="s">
        <v>134</v>
      </c>
      <c r="E3725" s="177">
        <v>9.5200000000000007E-2</v>
      </c>
      <c r="F3725" s="107">
        <f>IF(C3725="MAT.",VLOOKUP(A3725,INSUMOS_AUX!A:F,6,0),0)</f>
        <v>3.32</v>
      </c>
      <c r="G3725" s="106">
        <f>IF(C3725="M.O.",VLOOKUP(A3725,INSUMOS_AUX!A:F,6,0),0)</f>
        <v>0</v>
      </c>
    </row>
    <row r="3726" spans="1:7" ht="21">
      <c r="A3726" s="177">
        <v>37371</v>
      </c>
      <c r="B3726" s="233" t="s">
        <v>495</v>
      </c>
      <c r="C3726" s="176" t="s">
        <v>123</v>
      </c>
      <c r="D3726" s="176" t="s">
        <v>134</v>
      </c>
      <c r="E3726" s="177">
        <v>9.5200000000000007E-2</v>
      </c>
      <c r="F3726" s="107">
        <f>IF(C3726="MAT.",VLOOKUP(A3726,INSUMOS_AUX!A:F,6,0),0)</f>
        <v>0.59</v>
      </c>
      <c r="G3726" s="106">
        <f>IF(C3726="M.O.",VLOOKUP(A3726,INSUMOS_AUX!A:F,6,0),0)</f>
        <v>0</v>
      </c>
    </row>
    <row r="3727" spans="1:7" ht="21">
      <c r="A3727" s="177">
        <v>37372</v>
      </c>
      <c r="B3727" s="233" t="s">
        <v>496</v>
      </c>
      <c r="C3727" s="176" t="s">
        <v>123</v>
      </c>
      <c r="D3727" s="176" t="s">
        <v>134</v>
      </c>
      <c r="E3727" s="177">
        <v>9.5200000000000007E-2</v>
      </c>
      <c r="F3727" s="107">
        <f>IF(C3727="MAT.",VLOOKUP(A3727,INSUMOS_AUX!A:F,6,0),0)</f>
        <v>1.43</v>
      </c>
      <c r="G3727" s="106">
        <f>IF(C3727="M.O.",VLOOKUP(A3727,INSUMOS_AUX!A:F,6,0),0)</f>
        <v>0</v>
      </c>
    </row>
    <row r="3728" spans="1:7" ht="21">
      <c r="A3728" s="177">
        <v>37373</v>
      </c>
      <c r="B3728" s="233" t="s">
        <v>497</v>
      </c>
      <c r="C3728" s="176" t="s">
        <v>123</v>
      </c>
      <c r="D3728" s="176" t="s">
        <v>134</v>
      </c>
      <c r="E3728" s="177">
        <v>9.5200000000000007E-2</v>
      </c>
      <c r="F3728" s="107">
        <f>IF(C3728="MAT.",VLOOKUP(A3728,INSUMOS_AUX!A:F,6,0),0)</f>
        <v>0.08</v>
      </c>
      <c r="G3728" s="106">
        <f>IF(C3728="M.O.",VLOOKUP(A3728,INSUMOS_AUX!A:F,6,0),0)</f>
        <v>0</v>
      </c>
    </row>
    <row r="3729" spans="1:7" ht="21">
      <c r="A3729" s="177">
        <v>43460</v>
      </c>
      <c r="B3729" s="233" t="s">
        <v>158</v>
      </c>
      <c r="C3729" s="176" t="s">
        <v>123</v>
      </c>
      <c r="D3729" s="176" t="s">
        <v>134</v>
      </c>
      <c r="E3729" s="177">
        <v>9.5200000000000007E-2</v>
      </c>
      <c r="F3729" s="107">
        <f>IF(C3729="MAT.",VLOOKUP(A3729,INSUMOS_AUX!A:F,6,0),0)</f>
        <v>0.86</v>
      </c>
      <c r="G3729" s="106">
        <f>IF(C3729="M.O.",VLOOKUP(A3729,INSUMOS_AUX!A:F,6,0),0)</f>
        <v>0</v>
      </c>
    </row>
    <row r="3730" spans="1:7" ht="21">
      <c r="A3730" s="177">
        <v>43484</v>
      </c>
      <c r="B3730" s="233" t="s">
        <v>159</v>
      </c>
      <c r="C3730" s="176" t="s">
        <v>123</v>
      </c>
      <c r="D3730" s="176" t="s">
        <v>134</v>
      </c>
      <c r="E3730" s="177">
        <v>9.5200000000000007E-2</v>
      </c>
      <c r="F3730" s="107">
        <f>IF(C3730="MAT.",VLOOKUP(A3730,INSUMOS_AUX!A:F,6,0),0)</f>
        <v>1.26</v>
      </c>
      <c r="G3730" s="106">
        <f>IF(C3730="M.O.",VLOOKUP(A3730,INSUMOS_AUX!A:F,6,0),0)</f>
        <v>0</v>
      </c>
    </row>
    <row r="3731" spans="1:7">
      <c r="A3731" s="182"/>
      <c r="B3731" s="230"/>
      <c r="C3731" s="183"/>
      <c r="D3731" s="183"/>
      <c r="E3731" s="183"/>
      <c r="F3731" s="183"/>
      <c r="G3731" s="183"/>
    </row>
    <row r="3732" spans="1:7" ht="21">
      <c r="A3732" s="179" t="s">
        <v>97</v>
      </c>
      <c r="B3732" s="232" t="s">
        <v>98</v>
      </c>
      <c r="C3732" s="180" t="s">
        <v>46</v>
      </c>
      <c r="D3732" s="180" t="s">
        <v>23</v>
      </c>
      <c r="E3732" s="181">
        <v>5</v>
      </c>
      <c r="F3732" s="181">
        <f t="shared" ref="F3732:G3732" si="244">SUMPRODUCT($E3733:$E3742,F3733:F3742)</f>
        <v>10.939803999999999</v>
      </c>
      <c r="G3732" s="181">
        <f t="shared" si="244"/>
        <v>2.5590922983600004</v>
      </c>
    </row>
    <row r="3733" spans="1:7" ht="21">
      <c r="A3733" s="177">
        <v>1571</v>
      </c>
      <c r="B3733" s="233" t="s">
        <v>196</v>
      </c>
      <c r="C3733" s="176" t="s">
        <v>123</v>
      </c>
      <c r="D3733" s="176" t="s">
        <v>23</v>
      </c>
      <c r="E3733" s="177">
        <v>1</v>
      </c>
      <c r="F3733" s="107">
        <f>IF(C3733="MAT.",VLOOKUP(A3733,INSUMOS_AUX!A:F,6,0),0)</f>
        <v>1.36</v>
      </c>
      <c r="G3733" s="106">
        <f>IF(C3733="M.O.",VLOOKUP(A3733,INSUMOS_AUX!A:F,6,0),0)</f>
        <v>0</v>
      </c>
    </row>
    <row r="3734" spans="1:7">
      <c r="A3734" s="177">
        <v>2436</v>
      </c>
      <c r="B3734" s="233" t="s">
        <v>157</v>
      </c>
      <c r="C3734" s="176" t="s">
        <v>124</v>
      </c>
      <c r="D3734" s="176" t="s">
        <v>134</v>
      </c>
      <c r="E3734" s="177">
        <v>6.8774316000000002E-2</v>
      </c>
      <c r="F3734" s="107">
        <f>IF(C3734="MAT.",VLOOKUP(A3734,INSUMOS_AUX!A:F,6,0),0)</f>
        <v>0</v>
      </c>
      <c r="G3734" s="106">
        <f>IF(C3734="M.O.",VLOOKUP(A3734,INSUMOS_AUX!A:F,6,0),0)</f>
        <v>22.48</v>
      </c>
    </row>
    <row r="3735" spans="1:7">
      <c r="A3735" s="177">
        <v>247</v>
      </c>
      <c r="B3735" s="233" t="s">
        <v>184</v>
      </c>
      <c r="C3735" s="176" t="s">
        <v>124</v>
      </c>
      <c r="D3735" s="176" t="s">
        <v>134</v>
      </c>
      <c r="E3735" s="177">
        <v>6.8774316000000002E-2</v>
      </c>
      <c r="F3735" s="107">
        <f>IF(C3735="MAT.",VLOOKUP(A3735,INSUMOS_AUX!A:F,6,0),0)</f>
        <v>0</v>
      </c>
      <c r="G3735" s="106">
        <f>IF(C3735="M.O.",VLOOKUP(A3735,INSUMOS_AUX!A:F,6,0),0)</f>
        <v>14.73</v>
      </c>
    </row>
    <row r="3736" spans="1:7">
      <c r="A3736" s="177">
        <v>34653</v>
      </c>
      <c r="B3736" s="233" t="s">
        <v>197</v>
      </c>
      <c r="C3736" s="176" t="s">
        <v>123</v>
      </c>
      <c r="D3736" s="176" t="s">
        <v>23</v>
      </c>
      <c r="E3736" s="177">
        <v>1</v>
      </c>
      <c r="F3736" s="107">
        <f>IF(C3736="MAT.",VLOOKUP(A3736,INSUMOS_AUX!A:F,6,0),0)</f>
        <v>8.58</v>
      </c>
      <c r="G3736" s="106">
        <f>IF(C3736="M.O.",VLOOKUP(A3736,INSUMOS_AUX!A:F,6,0),0)</f>
        <v>0</v>
      </c>
    </row>
    <row r="3737" spans="1:7" ht="21">
      <c r="A3737" s="177">
        <v>37370</v>
      </c>
      <c r="B3737" s="233" t="s">
        <v>494</v>
      </c>
      <c r="C3737" s="176" t="s">
        <v>123</v>
      </c>
      <c r="D3737" s="176" t="s">
        <v>134</v>
      </c>
      <c r="E3737" s="177">
        <v>0.1326</v>
      </c>
      <c r="F3737" s="107">
        <f>IF(C3737="MAT.",VLOOKUP(A3737,INSUMOS_AUX!A:F,6,0),0)</f>
        <v>3.32</v>
      </c>
      <c r="G3737" s="106">
        <f>IF(C3737="M.O.",VLOOKUP(A3737,INSUMOS_AUX!A:F,6,0),0)</f>
        <v>0</v>
      </c>
    </row>
    <row r="3738" spans="1:7" ht="21">
      <c r="A3738" s="177">
        <v>37371</v>
      </c>
      <c r="B3738" s="233" t="s">
        <v>495</v>
      </c>
      <c r="C3738" s="176" t="s">
        <v>123</v>
      </c>
      <c r="D3738" s="176" t="s">
        <v>134</v>
      </c>
      <c r="E3738" s="177">
        <v>0.1326</v>
      </c>
      <c r="F3738" s="107">
        <f>IF(C3738="MAT.",VLOOKUP(A3738,INSUMOS_AUX!A:F,6,0),0)</f>
        <v>0.59</v>
      </c>
      <c r="G3738" s="106">
        <f>IF(C3738="M.O.",VLOOKUP(A3738,INSUMOS_AUX!A:F,6,0),0)</f>
        <v>0</v>
      </c>
    </row>
    <row r="3739" spans="1:7" ht="21">
      <c r="A3739" s="177">
        <v>37372</v>
      </c>
      <c r="B3739" s="233" t="s">
        <v>496</v>
      </c>
      <c r="C3739" s="176" t="s">
        <v>123</v>
      </c>
      <c r="D3739" s="176" t="s">
        <v>134</v>
      </c>
      <c r="E3739" s="177">
        <v>0.1326</v>
      </c>
      <c r="F3739" s="107">
        <f>IF(C3739="MAT.",VLOOKUP(A3739,INSUMOS_AUX!A:F,6,0),0)</f>
        <v>1.43</v>
      </c>
      <c r="G3739" s="106">
        <f>IF(C3739="M.O.",VLOOKUP(A3739,INSUMOS_AUX!A:F,6,0),0)</f>
        <v>0</v>
      </c>
    </row>
    <row r="3740" spans="1:7" ht="21">
      <c r="A3740" s="177">
        <v>37373</v>
      </c>
      <c r="B3740" s="233" t="s">
        <v>497</v>
      </c>
      <c r="C3740" s="176" t="s">
        <v>123</v>
      </c>
      <c r="D3740" s="176" t="s">
        <v>134</v>
      </c>
      <c r="E3740" s="177">
        <v>0.1326</v>
      </c>
      <c r="F3740" s="107">
        <f>IF(C3740="MAT.",VLOOKUP(A3740,INSUMOS_AUX!A:F,6,0),0)</f>
        <v>0.08</v>
      </c>
      <c r="G3740" s="106">
        <f>IF(C3740="M.O.",VLOOKUP(A3740,INSUMOS_AUX!A:F,6,0),0)</f>
        <v>0</v>
      </c>
    </row>
    <row r="3741" spans="1:7" ht="21">
      <c r="A3741" s="177">
        <v>43460</v>
      </c>
      <c r="B3741" s="233" t="s">
        <v>158</v>
      </c>
      <c r="C3741" s="176" t="s">
        <v>123</v>
      </c>
      <c r="D3741" s="176" t="s">
        <v>134</v>
      </c>
      <c r="E3741" s="177">
        <v>0.1326</v>
      </c>
      <c r="F3741" s="107">
        <f>IF(C3741="MAT.",VLOOKUP(A3741,INSUMOS_AUX!A:F,6,0),0)</f>
        <v>0.86</v>
      </c>
      <c r="G3741" s="106">
        <f>IF(C3741="M.O.",VLOOKUP(A3741,INSUMOS_AUX!A:F,6,0),0)</f>
        <v>0</v>
      </c>
    </row>
    <row r="3742" spans="1:7" ht="21">
      <c r="A3742" s="177">
        <v>43484</v>
      </c>
      <c r="B3742" s="233" t="s">
        <v>159</v>
      </c>
      <c r="C3742" s="176" t="s">
        <v>123</v>
      </c>
      <c r="D3742" s="176" t="s">
        <v>134</v>
      </c>
      <c r="E3742" s="177">
        <v>0.1326</v>
      </c>
      <c r="F3742" s="107">
        <f>IF(C3742="MAT.",VLOOKUP(A3742,INSUMOS_AUX!A:F,6,0),0)</f>
        <v>1.26</v>
      </c>
      <c r="G3742" s="106">
        <f>IF(C3742="M.O.",VLOOKUP(A3742,INSUMOS_AUX!A:F,6,0),0)</f>
        <v>0</v>
      </c>
    </row>
    <row r="3743" spans="1:7">
      <c r="A3743" s="182"/>
      <c r="B3743" s="230"/>
      <c r="C3743" s="183"/>
      <c r="D3743" s="183"/>
      <c r="E3743" s="183"/>
      <c r="F3743" s="183"/>
      <c r="G3743" s="183"/>
    </row>
    <row r="3744" spans="1:7" ht="21">
      <c r="A3744" s="179" t="s">
        <v>983</v>
      </c>
      <c r="B3744" s="232" t="s">
        <v>387</v>
      </c>
      <c r="C3744" s="180" t="s">
        <v>46</v>
      </c>
      <c r="D3744" s="180" t="s">
        <v>23</v>
      </c>
      <c r="E3744" s="181">
        <v>3</v>
      </c>
      <c r="F3744" s="181">
        <f t="shared" ref="F3744:G3744" si="245">SUMPRODUCT($E3745:$E3754,F3745:F3754)</f>
        <v>17.663135999999998</v>
      </c>
      <c r="G3744" s="181">
        <f t="shared" si="245"/>
        <v>7.3028697262400009</v>
      </c>
    </row>
    <row r="3745" spans="1:7" ht="21">
      <c r="A3745" s="177">
        <v>1575</v>
      </c>
      <c r="B3745" s="233" t="s">
        <v>356</v>
      </c>
      <c r="C3745" s="176" t="s">
        <v>123</v>
      </c>
      <c r="D3745" s="176" t="s">
        <v>23</v>
      </c>
      <c r="E3745" s="177">
        <v>1</v>
      </c>
      <c r="F3745" s="107">
        <f>IF(C3745="MAT.",VLOOKUP(A3745,INSUMOS_AUX!A:F,6,0),0)</f>
        <v>2.09</v>
      </c>
      <c r="G3745" s="106">
        <f>IF(C3745="M.O.",VLOOKUP(A3745,INSUMOS_AUX!A:F,6,0),0)</f>
        <v>0</v>
      </c>
    </row>
    <row r="3746" spans="1:7">
      <c r="A3746" s="177">
        <v>2436</v>
      </c>
      <c r="B3746" s="233" t="s">
        <v>157</v>
      </c>
      <c r="C3746" s="176" t="s">
        <v>124</v>
      </c>
      <c r="D3746" s="176" t="s">
        <v>134</v>
      </c>
      <c r="E3746" s="177">
        <v>0.19626094399999999</v>
      </c>
      <c r="F3746" s="107">
        <f>IF(C3746="MAT.",VLOOKUP(A3746,INSUMOS_AUX!A:F,6,0),0)</f>
        <v>0</v>
      </c>
      <c r="G3746" s="106">
        <f>IF(C3746="M.O.",VLOOKUP(A3746,INSUMOS_AUX!A:F,6,0),0)</f>
        <v>22.48</v>
      </c>
    </row>
    <row r="3747" spans="1:7">
      <c r="A3747" s="177">
        <v>247</v>
      </c>
      <c r="B3747" s="233" t="s">
        <v>184</v>
      </c>
      <c r="C3747" s="176" t="s">
        <v>124</v>
      </c>
      <c r="D3747" s="176" t="s">
        <v>134</v>
      </c>
      <c r="E3747" s="177">
        <v>0.19626094399999999</v>
      </c>
      <c r="F3747" s="107">
        <f>IF(C3747="MAT.",VLOOKUP(A3747,INSUMOS_AUX!A:F,6,0),0)</f>
        <v>0</v>
      </c>
      <c r="G3747" s="106">
        <f>IF(C3747="M.O.",VLOOKUP(A3747,INSUMOS_AUX!A:F,6,0),0)</f>
        <v>14.73</v>
      </c>
    </row>
    <row r="3748" spans="1:7">
      <c r="A3748" s="177">
        <v>34686</v>
      </c>
      <c r="B3748" s="233" t="s">
        <v>1515</v>
      </c>
      <c r="C3748" s="176" t="s">
        <v>123</v>
      </c>
      <c r="D3748" s="176" t="s">
        <v>23</v>
      </c>
      <c r="E3748" s="177">
        <v>1</v>
      </c>
      <c r="F3748" s="107">
        <f>IF(C3748="MAT.",VLOOKUP(A3748,INSUMOS_AUX!A:F,6,0),0)</f>
        <v>12.72</v>
      </c>
      <c r="G3748" s="106">
        <f>IF(C3748="M.O.",VLOOKUP(A3748,INSUMOS_AUX!A:F,6,0),0)</f>
        <v>0</v>
      </c>
    </row>
    <row r="3749" spans="1:7" ht="21">
      <c r="A3749" s="177">
        <v>37370</v>
      </c>
      <c r="B3749" s="233" t="s">
        <v>494</v>
      </c>
      <c r="C3749" s="176" t="s">
        <v>123</v>
      </c>
      <c r="D3749" s="176" t="s">
        <v>134</v>
      </c>
      <c r="E3749" s="177">
        <v>0.37840000000000001</v>
      </c>
      <c r="F3749" s="107">
        <f>IF(C3749="MAT.",VLOOKUP(A3749,INSUMOS_AUX!A:F,6,0),0)</f>
        <v>3.32</v>
      </c>
      <c r="G3749" s="106">
        <f>IF(C3749="M.O.",VLOOKUP(A3749,INSUMOS_AUX!A:F,6,0),0)</f>
        <v>0</v>
      </c>
    </row>
    <row r="3750" spans="1:7" ht="21">
      <c r="A3750" s="177">
        <v>37371</v>
      </c>
      <c r="B3750" s="233" t="s">
        <v>495</v>
      </c>
      <c r="C3750" s="176" t="s">
        <v>123</v>
      </c>
      <c r="D3750" s="176" t="s">
        <v>134</v>
      </c>
      <c r="E3750" s="177">
        <v>0.37840000000000001</v>
      </c>
      <c r="F3750" s="107">
        <f>IF(C3750="MAT.",VLOOKUP(A3750,INSUMOS_AUX!A:F,6,0),0)</f>
        <v>0.59</v>
      </c>
      <c r="G3750" s="106">
        <f>IF(C3750="M.O.",VLOOKUP(A3750,INSUMOS_AUX!A:F,6,0),0)</f>
        <v>0</v>
      </c>
    </row>
    <row r="3751" spans="1:7" ht="21">
      <c r="A3751" s="177">
        <v>37372</v>
      </c>
      <c r="B3751" s="233" t="s">
        <v>496</v>
      </c>
      <c r="C3751" s="176" t="s">
        <v>123</v>
      </c>
      <c r="D3751" s="176" t="s">
        <v>134</v>
      </c>
      <c r="E3751" s="177">
        <v>0.37840000000000001</v>
      </c>
      <c r="F3751" s="107">
        <f>IF(C3751="MAT.",VLOOKUP(A3751,INSUMOS_AUX!A:F,6,0),0)</f>
        <v>1.43</v>
      </c>
      <c r="G3751" s="106">
        <f>IF(C3751="M.O.",VLOOKUP(A3751,INSUMOS_AUX!A:F,6,0),0)</f>
        <v>0</v>
      </c>
    </row>
    <row r="3752" spans="1:7" ht="21">
      <c r="A3752" s="177">
        <v>37373</v>
      </c>
      <c r="B3752" s="233" t="s">
        <v>497</v>
      </c>
      <c r="C3752" s="176" t="s">
        <v>123</v>
      </c>
      <c r="D3752" s="176" t="s">
        <v>134</v>
      </c>
      <c r="E3752" s="177">
        <v>0.37840000000000001</v>
      </c>
      <c r="F3752" s="107">
        <f>IF(C3752="MAT.",VLOOKUP(A3752,INSUMOS_AUX!A:F,6,0),0)</f>
        <v>0.08</v>
      </c>
      <c r="G3752" s="106">
        <f>IF(C3752="M.O.",VLOOKUP(A3752,INSUMOS_AUX!A:F,6,0),0)</f>
        <v>0</v>
      </c>
    </row>
    <row r="3753" spans="1:7" ht="21">
      <c r="A3753" s="177">
        <v>43460</v>
      </c>
      <c r="B3753" s="233" t="s">
        <v>158</v>
      </c>
      <c r="C3753" s="176" t="s">
        <v>123</v>
      </c>
      <c r="D3753" s="176" t="s">
        <v>134</v>
      </c>
      <c r="E3753" s="177">
        <v>0.37840000000000001</v>
      </c>
      <c r="F3753" s="107">
        <f>IF(C3753="MAT.",VLOOKUP(A3753,INSUMOS_AUX!A:F,6,0),0)</f>
        <v>0.86</v>
      </c>
      <c r="G3753" s="106">
        <f>IF(C3753="M.O.",VLOOKUP(A3753,INSUMOS_AUX!A:F,6,0),0)</f>
        <v>0</v>
      </c>
    </row>
    <row r="3754" spans="1:7" ht="21">
      <c r="A3754" s="177">
        <v>43484</v>
      </c>
      <c r="B3754" s="233" t="s">
        <v>159</v>
      </c>
      <c r="C3754" s="176" t="s">
        <v>123</v>
      </c>
      <c r="D3754" s="176" t="s">
        <v>134</v>
      </c>
      <c r="E3754" s="177">
        <v>0.37840000000000001</v>
      </c>
      <c r="F3754" s="107">
        <f>IF(C3754="MAT.",VLOOKUP(A3754,INSUMOS_AUX!A:F,6,0),0)</f>
        <v>1.26</v>
      </c>
      <c r="G3754" s="106">
        <f>IF(C3754="M.O.",VLOOKUP(A3754,INSUMOS_AUX!A:F,6,0),0)</f>
        <v>0</v>
      </c>
    </row>
    <row r="3755" spans="1:7">
      <c r="A3755" s="182"/>
      <c r="B3755" s="230"/>
      <c r="C3755" s="183"/>
      <c r="D3755" s="183"/>
      <c r="E3755" s="183"/>
      <c r="F3755" s="183"/>
      <c r="G3755" s="183"/>
    </row>
    <row r="3756" spans="1:7">
      <c r="A3756" s="179" t="s">
        <v>984</v>
      </c>
      <c r="B3756" s="232" t="s">
        <v>447</v>
      </c>
      <c r="C3756" s="180" t="s">
        <v>46</v>
      </c>
      <c r="D3756" s="180" t="s">
        <v>65</v>
      </c>
      <c r="E3756" s="181">
        <v>32</v>
      </c>
      <c r="F3756" s="181">
        <f t="shared" ref="F3756:G3756" si="246">SUMPRODUCT($E3757:$E3765,F3757:F3765)</f>
        <v>11.241200000000001</v>
      </c>
      <c r="G3756" s="181">
        <f t="shared" si="246"/>
        <v>5.4038148079999999</v>
      </c>
    </row>
    <row r="3757" spans="1:7">
      <c r="A3757" s="177">
        <v>2436</v>
      </c>
      <c r="B3757" s="233" t="s">
        <v>157</v>
      </c>
      <c r="C3757" s="176" t="s">
        <v>124</v>
      </c>
      <c r="D3757" s="176" t="s">
        <v>134</v>
      </c>
      <c r="E3757" s="177">
        <v>0.14522479999999999</v>
      </c>
      <c r="F3757" s="107">
        <f>IF(C3757="MAT.",VLOOKUP(A3757,INSUMOS_AUX!A:F,6,0),0)</f>
        <v>0</v>
      </c>
      <c r="G3757" s="106">
        <f>IF(C3757="M.O.",VLOOKUP(A3757,INSUMOS_AUX!A:F,6,0),0)</f>
        <v>22.48</v>
      </c>
    </row>
    <row r="3758" spans="1:7">
      <c r="A3758" s="177">
        <v>247</v>
      </c>
      <c r="B3758" s="233" t="s">
        <v>184</v>
      </c>
      <c r="C3758" s="176" t="s">
        <v>124</v>
      </c>
      <c r="D3758" s="176" t="s">
        <v>134</v>
      </c>
      <c r="E3758" s="177">
        <v>0.14522479999999999</v>
      </c>
      <c r="F3758" s="107">
        <f>IF(C3758="MAT.",VLOOKUP(A3758,INSUMOS_AUX!A:F,6,0),0)</f>
        <v>0</v>
      </c>
      <c r="G3758" s="106">
        <f>IF(C3758="M.O.",VLOOKUP(A3758,INSUMOS_AUX!A:F,6,0),0)</f>
        <v>14.73</v>
      </c>
    </row>
    <row r="3759" spans="1:7" ht="21">
      <c r="A3759" s="177">
        <v>37370</v>
      </c>
      <c r="B3759" s="233" t="s">
        <v>494</v>
      </c>
      <c r="C3759" s="176" t="s">
        <v>123</v>
      </c>
      <c r="D3759" s="176" t="s">
        <v>134</v>
      </c>
      <c r="E3759" s="177">
        <v>0.28000000000000003</v>
      </c>
      <c r="F3759" s="107">
        <f>IF(C3759="MAT.",VLOOKUP(A3759,INSUMOS_AUX!A:F,6,0),0)</f>
        <v>3.32</v>
      </c>
      <c r="G3759" s="106">
        <f>IF(C3759="M.O.",VLOOKUP(A3759,INSUMOS_AUX!A:F,6,0),0)</f>
        <v>0</v>
      </c>
    </row>
    <row r="3760" spans="1:7" ht="21">
      <c r="A3760" s="177">
        <v>37371</v>
      </c>
      <c r="B3760" s="233" t="s">
        <v>495</v>
      </c>
      <c r="C3760" s="176" t="s">
        <v>123</v>
      </c>
      <c r="D3760" s="176" t="s">
        <v>134</v>
      </c>
      <c r="E3760" s="177">
        <v>0.28000000000000003</v>
      </c>
      <c r="F3760" s="107">
        <f>IF(C3760="MAT.",VLOOKUP(A3760,INSUMOS_AUX!A:F,6,0),0)</f>
        <v>0.59</v>
      </c>
      <c r="G3760" s="106">
        <f>IF(C3760="M.O.",VLOOKUP(A3760,INSUMOS_AUX!A:F,6,0),0)</f>
        <v>0</v>
      </c>
    </row>
    <row r="3761" spans="1:7" ht="21">
      <c r="A3761" s="177">
        <v>37372</v>
      </c>
      <c r="B3761" s="233" t="s">
        <v>496</v>
      </c>
      <c r="C3761" s="176" t="s">
        <v>123</v>
      </c>
      <c r="D3761" s="176" t="s">
        <v>134</v>
      </c>
      <c r="E3761" s="177">
        <v>0.28000000000000003</v>
      </c>
      <c r="F3761" s="107">
        <f>IF(C3761="MAT.",VLOOKUP(A3761,INSUMOS_AUX!A:F,6,0),0)</f>
        <v>1.43</v>
      </c>
      <c r="G3761" s="106">
        <f>IF(C3761="M.O.",VLOOKUP(A3761,INSUMOS_AUX!A:F,6,0),0)</f>
        <v>0</v>
      </c>
    </row>
    <row r="3762" spans="1:7" ht="21">
      <c r="A3762" s="177">
        <v>37373</v>
      </c>
      <c r="B3762" s="233" t="s">
        <v>497</v>
      </c>
      <c r="C3762" s="176" t="s">
        <v>123</v>
      </c>
      <c r="D3762" s="176" t="s">
        <v>134</v>
      </c>
      <c r="E3762" s="177">
        <v>0.28000000000000003</v>
      </c>
      <c r="F3762" s="107">
        <f>IF(C3762="MAT.",VLOOKUP(A3762,INSUMOS_AUX!A:F,6,0),0)</f>
        <v>0.08</v>
      </c>
      <c r="G3762" s="106">
        <f>IF(C3762="M.O.",VLOOKUP(A3762,INSUMOS_AUX!A:F,6,0),0)</f>
        <v>0</v>
      </c>
    </row>
    <row r="3763" spans="1:7" ht="31.5">
      <c r="A3763" s="177">
        <v>39258</v>
      </c>
      <c r="B3763" s="233" t="s">
        <v>301</v>
      </c>
      <c r="C3763" s="176" t="s">
        <v>123</v>
      </c>
      <c r="D3763" s="176" t="s">
        <v>65</v>
      </c>
      <c r="E3763" s="177">
        <v>1</v>
      </c>
      <c r="F3763" s="107">
        <f>IF(C3763="MAT.",VLOOKUP(A3763,INSUMOS_AUX!A:F,6,0),0)</f>
        <v>9.1300000000000008</v>
      </c>
      <c r="G3763" s="106">
        <f>IF(C3763="M.O.",VLOOKUP(A3763,INSUMOS_AUX!A:F,6,0),0)</f>
        <v>0</v>
      </c>
    </row>
    <row r="3764" spans="1:7" ht="21">
      <c r="A3764" s="177">
        <v>43460</v>
      </c>
      <c r="B3764" s="233" t="s">
        <v>158</v>
      </c>
      <c r="C3764" s="176" t="s">
        <v>123</v>
      </c>
      <c r="D3764" s="176" t="s">
        <v>134</v>
      </c>
      <c r="E3764" s="177">
        <v>0.28000000000000003</v>
      </c>
      <c r="F3764" s="107">
        <f>IF(C3764="MAT.",VLOOKUP(A3764,INSUMOS_AUX!A:F,6,0),0)</f>
        <v>0.86</v>
      </c>
      <c r="G3764" s="106">
        <f>IF(C3764="M.O.",VLOOKUP(A3764,INSUMOS_AUX!A:F,6,0),0)</f>
        <v>0</v>
      </c>
    </row>
    <row r="3765" spans="1:7" ht="21">
      <c r="A3765" s="177">
        <v>43484</v>
      </c>
      <c r="B3765" s="233" t="s">
        <v>159</v>
      </c>
      <c r="C3765" s="176" t="s">
        <v>123</v>
      </c>
      <c r="D3765" s="176" t="s">
        <v>134</v>
      </c>
      <c r="E3765" s="177">
        <v>0.28000000000000003</v>
      </c>
      <c r="F3765" s="107">
        <f>IF(C3765="MAT.",VLOOKUP(A3765,INSUMOS_AUX!A:F,6,0),0)</f>
        <v>1.26</v>
      </c>
      <c r="G3765" s="106">
        <f>IF(C3765="M.O.",VLOOKUP(A3765,INSUMOS_AUX!A:F,6,0),0)</f>
        <v>0</v>
      </c>
    </row>
    <row r="3766" spans="1:7">
      <c r="A3766" s="182"/>
      <c r="B3766" s="230"/>
      <c r="C3766" s="183"/>
      <c r="D3766" s="183"/>
      <c r="E3766" s="183"/>
      <c r="F3766" s="183"/>
      <c r="G3766" s="183"/>
    </row>
    <row r="3767" spans="1:7">
      <c r="A3767" s="179" t="s">
        <v>445</v>
      </c>
      <c r="B3767" s="232" t="s">
        <v>446</v>
      </c>
      <c r="C3767" s="180" t="s">
        <v>46</v>
      </c>
      <c r="D3767" s="180" t="s">
        <v>23</v>
      </c>
      <c r="E3767" s="181">
        <v>1</v>
      </c>
      <c r="F3767" s="181">
        <f t="shared" ref="F3767:G3767" si="247">SUMPRODUCT($E3768:$E3783,F3768:F3783)</f>
        <v>854.64636400000018</v>
      </c>
      <c r="G3767" s="181">
        <f t="shared" si="247"/>
        <v>58.797364978760001</v>
      </c>
    </row>
    <row r="3768" spans="1:7" ht="21">
      <c r="A3768" s="177">
        <v>1535</v>
      </c>
      <c r="B3768" s="233" t="s">
        <v>358</v>
      </c>
      <c r="C3768" s="176" t="s">
        <v>123</v>
      </c>
      <c r="D3768" s="176" t="s">
        <v>23</v>
      </c>
      <c r="E3768" s="177">
        <v>15</v>
      </c>
      <c r="F3768" s="107">
        <f>IF(C3768="MAT.",VLOOKUP(A3768,INSUMOS_AUX!A:F,6,0),0)</f>
        <v>5.76</v>
      </c>
      <c r="G3768" s="106">
        <f>IF(C3768="M.O.",VLOOKUP(A3768,INSUMOS_AUX!A:F,6,0),0)</f>
        <v>0</v>
      </c>
    </row>
    <row r="3769" spans="1:7">
      <c r="A3769" s="177">
        <v>2436</v>
      </c>
      <c r="B3769" s="233" t="s">
        <v>157</v>
      </c>
      <c r="C3769" s="176" t="s">
        <v>124</v>
      </c>
      <c r="D3769" s="176" t="s">
        <v>134</v>
      </c>
      <c r="E3769" s="177">
        <v>1.5801495560000001</v>
      </c>
      <c r="F3769" s="107">
        <f>IF(C3769="MAT.",VLOOKUP(A3769,INSUMOS_AUX!A:F,6,0),0)</f>
        <v>0</v>
      </c>
      <c r="G3769" s="106">
        <f>IF(C3769="M.O.",VLOOKUP(A3769,INSUMOS_AUX!A:F,6,0),0)</f>
        <v>22.48</v>
      </c>
    </row>
    <row r="3770" spans="1:7">
      <c r="A3770" s="177">
        <v>247</v>
      </c>
      <c r="B3770" s="233" t="s">
        <v>184</v>
      </c>
      <c r="C3770" s="176" t="s">
        <v>124</v>
      </c>
      <c r="D3770" s="176" t="s">
        <v>134</v>
      </c>
      <c r="E3770" s="177">
        <v>1.5801495560000001</v>
      </c>
      <c r="F3770" s="107">
        <f>IF(C3770="MAT.",VLOOKUP(A3770,INSUMOS_AUX!A:F,6,0),0)</f>
        <v>0</v>
      </c>
      <c r="G3770" s="106">
        <f>IF(C3770="M.O.",VLOOKUP(A3770,INSUMOS_AUX!A:F,6,0),0)</f>
        <v>14.73</v>
      </c>
    </row>
    <row r="3771" spans="1:7">
      <c r="A3771" s="177" t="s">
        <v>512</v>
      </c>
      <c r="B3771" s="233" t="s">
        <v>513</v>
      </c>
      <c r="C3771" s="176" t="s">
        <v>123</v>
      </c>
      <c r="D3771" s="176" t="s">
        <v>65</v>
      </c>
      <c r="E3771" s="177">
        <v>0.4</v>
      </c>
      <c r="F3771" s="107">
        <f>IF(C3771="MAT.",VLOOKUP(A3771,INSUMOS_AUX!A:F,6,0),0)</f>
        <v>113.62</v>
      </c>
      <c r="G3771" s="106">
        <f>IF(C3771="M.O.",VLOOKUP(A3771,INSUMOS_AUX!A:F,6,0),0)</f>
        <v>0</v>
      </c>
    </row>
    <row r="3772" spans="1:7" ht="21">
      <c r="A3772" s="177" t="s">
        <v>1516</v>
      </c>
      <c r="B3772" s="233" t="s">
        <v>1517</v>
      </c>
      <c r="C3772" s="176" t="s">
        <v>123</v>
      </c>
      <c r="D3772" s="176" t="s">
        <v>23</v>
      </c>
      <c r="E3772" s="177">
        <v>1</v>
      </c>
      <c r="F3772" s="107">
        <f>IF(C3772="MAT.",VLOOKUP(A3772,INSUMOS_AUX!A:F,6,0),0)</f>
        <v>510.44</v>
      </c>
      <c r="G3772" s="106">
        <f>IF(C3772="M.O.",VLOOKUP(A3772,INSUMOS_AUX!A:F,6,0),0)</f>
        <v>0</v>
      </c>
    </row>
    <row r="3773" spans="1:7">
      <c r="A3773" s="177" t="s">
        <v>514</v>
      </c>
      <c r="B3773" s="233" t="s">
        <v>515</v>
      </c>
      <c r="C3773" s="176" t="s">
        <v>123</v>
      </c>
      <c r="D3773" s="176" t="s">
        <v>23</v>
      </c>
      <c r="E3773" s="177">
        <v>4</v>
      </c>
      <c r="F3773" s="107">
        <f>IF(C3773="MAT.",VLOOKUP(A3773,INSUMOS_AUX!A:F,6,0),0)</f>
        <v>4.53</v>
      </c>
      <c r="G3773" s="106">
        <f>IF(C3773="M.O.",VLOOKUP(A3773,INSUMOS_AUX!A:F,6,0),0)</f>
        <v>0</v>
      </c>
    </row>
    <row r="3774" spans="1:7">
      <c r="A3774" s="177" t="s">
        <v>516</v>
      </c>
      <c r="B3774" s="233" t="s">
        <v>517</v>
      </c>
      <c r="C3774" s="176" t="s">
        <v>123</v>
      </c>
      <c r="D3774" s="176" t="s">
        <v>23</v>
      </c>
      <c r="E3774" s="177">
        <v>50</v>
      </c>
      <c r="F3774" s="107">
        <f>IF(C3774="MAT.",VLOOKUP(A3774,INSUMOS_AUX!A:F,6,0),0)</f>
        <v>0.61</v>
      </c>
      <c r="G3774" s="106">
        <f>IF(C3774="M.O.",VLOOKUP(A3774,INSUMOS_AUX!A:F,6,0),0)</f>
        <v>0</v>
      </c>
    </row>
    <row r="3775" spans="1:7">
      <c r="A3775" s="177" t="s">
        <v>518</v>
      </c>
      <c r="B3775" s="233" t="s">
        <v>519</v>
      </c>
      <c r="C3775" s="176" t="s">
        <v>123</v>
      </c>
      <c r="D3775" s="176" t="s">
        <v>65</v>
      </c>
      <c r="E3775" s="177">
        <v>0.3</v>
      </c>
      <c r="F3775" s="107">
        <f>IF(C3775="MAT.",VLOOKUP(A3775,INSUMOS_AUX!A:F,6,0),0)</f>
        <v>12.07</v>
      </c>
      <c r="G3775" s="106">
        <f>IF(C3775="M.O.",VLOOKUP(A3775,INSUMOS_AUX!A:F,6,0),0)</f>
        <v>0</v>
      </c>
    </row>
    <row r="3776" spans="1:7" ht="21">
      <c r="A3776" s="177">
        <v>37370</v>
      </c>
      <c r="B3776" s="233" t="s">
        <v>494</v>
      </c>
      <c r="C3776" s="176" t="s">
        <v>123</v>
      </c>
      <c r="D3776" s="176" t="s">
        <v>134</v>
      </c>
      <c r="E3776" s="177">
        <v>3.0466000000000002</v>
      </c>
      <c r="F3776" s="107">
        <f>IF(C3776="MAT.",VLOOKUP(A3776,INSUMOS_AUX!A:F,6,0),0)</f>
        <v>3.32</v>
      </c>
      <c r="G3776" s="106">
        <f>IF(C3776="M.O.",VLOOKUP(A3776,INSUMOS_AUX!A:F,6,0),0)</f>
        <v>0</v>
      </c>
    </row>
    <row r="3777" spans="1:7" ht="21">
      <c r="A3777" s="177">
        <v>37371</v>
      </c>
      <c r="B3777" s="233" t="s">
        <v>495</v>
      </c>
      <c r="C3777" s="176" t="s">
        <v>123</v>
      </c>
      <c r="D3777" s="176" t="s">
        <v>134</v>
      </c>
      <c r="E3777" s="177">
        <v>3.0466000000000002</v>
      </c>
      <c r="F3777" s="107">
        <f>IF(C3777="MAT.",VLOOKUP(A3777,INSUMOS_AUX!A:F,6,0),0)</f>
        <v>0.59</v>
      </c>
      <c r="G3777" s="106">
        <f>IF(C3777="M.O.",VLOOKUP(A3777,INSUMOS_AUX!A:F,6,0),0)</f>
        <v>0</v>
      </c>
    </row>
    <row r="3778" spans="1:7" ht="21">
      <c r="A3778" s="177">
        <v>37372</v>
      </c>
      <c r="B3778" s="233" t="s">
        <v>496</v>
      </c>
      <c r="C3778" s="176" t="s">
        <v>123</v>
      </c>
      <c r="D3778" s="176" t="s">
        <v>134</v>
      </c>
      <c r="E3778" s="177">
        <v>3.0466000000000002</v>
      </c>
      <c r="F3778" s="107">
        <f>IF(C3778="MAT.",VLOOKUP(A3778,INSUMOS_AUX!A:F,6,0),0)</f>
        <v>1.43</v>
      </c>
      <c r="G3778" s="106">
        <f>IF(C3778="M.O.",VLOOKUP(A3778,INSUMOS_AUX!A:F,6,0),0)</f>
        <v>0</v>
      </c>
    </row>
    <row r="3779" spans="1:7" ht="21">
      <c r="A3779" s="177">
        <v>37373</v>
      </c>
      <c r="B3779" s="233" t="s">
        <v>497</v>
      </c>
      <c r="C3779" s="176" t="s">
        <v>123</v>
      </c>
      <c r="D3779" s="176" t="s">
        <v>134</v>
      </c>
      <c r="E3779" s="177">
        <v>3.0466000000000002</v>
      </c>
      <c r="F3779" s="107">
        <f>IF(C3779="MAT.",VLOOKUP(A3779,INSUMOS_AUX!A:F,6,0),0)</f>
        <v>0.08</v>
      </c>
      <c r="G3779" s="106">
        <f>IF(C3779="M.O.",VLOOKUP(A3779,INSUMOS_AUX!A:F,6,0),0)</f>
        <v>0</v>
      </c>
    </row>
    <row r="3780" spans="1:7" ht="21">
      <c r="A3780" s="177">
        <v>43460</v>
      </c>
      <c r="B3780" s="233" t="s">
        <v>158</v>
      </c>
      <c r="C3780" s="176" t="s">
        <v>123</v>
      </c>
      <c r="D3780" s="176" t="s">
        <v>134</v>
      </c>
      <c r="E3780" s="177">
        <v>3.0466000000000002</v>
      </c>
      <c r="F3780" s="107">
        <f>IF(C3780="MAT.",VLOOKUP(A3780,INSUMOS_AUX!A:F,6,0),0)</f>
        <v>0.86</v>
      </c>
      <c r="G3780" s="106">
        <f>IF(C3780="M.O.",VLOOKUP(A3780,INSUMOS_AUX!A:F,6,0),0)</f>
        <v>0</v>
      </c>
    </row>
    <row r="3781" spans="1:7" ht="21">
      <c r="A3781" s="177">
        <v>43484</v>
      </c>
      <c r="B3781" s="233" t="s">
        <v>159</v>
      </c>
      <c r="C3781" s="176" t="s">
        <v>123</v>
      </c>
      <c r="D3781" s="176" t="s">
        <v>134</v>
      </c>
      <c r="E3781" s="177">
        <v>3.0466000000000002</v>
      </c>
      <c r="F3781" s="107">
        <f>IF(C3781="MAT.",VLOOKUP(A3781,INSUMOS_AUX!A:F,6,0),0)</f>
        <v>1.26</v>
      </c>
      <c r="G3781" s="106">
        <f>IF(C3781="M.O.",VLOOKUP(A3781,INSUMOS_AUX!A:F,6,0),0)</f>
        <v>0</v>
      </c>
    </row>
    <row r="3782" spans="1:7">
      <c r="A3782" s="177" t="s">
        <v>520</v>
      </c>
      <c r="B3782" s="233" t="s">
        <v>521</v>
      </c>
      <c r="C3782" s="176" t="s">
        <v>123</v>
      </c>
      <c r="D3782" s="176" t="s">
        <v>23</v>
      </c>
      <c r="E3782" s="177">
        <v>1</v>
      </c>
      <c r="F3782" s="107">
        <f>IF(C3782="MAT.",VLOOKUP(A3782,INSUMOS_AUX!A:F,6,0),0)</f>
        <v>16.09</v>
      </c>
      <c r="G3782" s="106">
        <f>IF(C3782="M.O.",VLOOKUP(A3782,INSUMOS_AUX!A:F,6,0),0)</f>
        <v>0</v>
      </c>
    </row>
    <row r="3783" spans="1:7">
      <c r="A3783" s="177" t="s">
        <v>522</v>
      </c>
      <c r="B3783" s="233" t="s">
        <v>523</v>
      </c>
      <c r="C3783" s="176" t="s">
        <v>123</v>
      </c>
      <c r="D3783" s="176" t="s">
        <v>99</v>
      </c>
      <c r="E3783" s="177">
        <v>1.6</v>
      </c>
      <c r="F3783" s="107">
        <f>IF(C3783="MAT.",VLOOKUP(A3783,INSUMOS_AUX!A:F,6,0),0)</f>
        <v>75.66</v>
      </c>
      <c r="G3783" s="106">
        <f>IF(C3783="M.O.",VLOOKUP(A3783,INSUMOS_AUX!A:F,6,0),0)</f>
        <v>0</v>
      </c>
    </row>
    <row r="3784" spans="1:7">
      <c r="A3784" s="182"/>
      <c r="B3784" s="230"/>
      <c r="C3784" s="183"/>
      <c r="D3784" s="183"/>
      <c r="E3784" s="183"/>
      <c r="F3784" s="183"/>
      <c r="G3784" s="183"/>
    </row>
    <row r="3785" spans="1:7">
      <c r="A3785" s="179" t="s">
        <v>456</v>
      </c>
      <c r="B3785" s="232" t="s">
        <v>457</v>
      </c>
      <c r="C3785" s="180" t="s">
        <v>46</v>
      </c>
      <c r="D3785" s="180" t="s">
        <v>23</v>
      </c>
      <c r="E3785" s="181">
        <v>11</v>
      </c>
      <c r="F3785" s="181">
        <f t="shared" ref="F3785:G3785" si="248">SUMPRODUCT($E3786:$E3797,F3786:F3797)</f>
        <v>3.8840000000000003</v>
      </c>
      <c r="G3785" s="181">
        <f t="shared" si="248"/>
        <v>1.9299338600000002</v>
      </c>
    </row>
    <row r="3786" spans="1:7">
      <c r="A3786" s="177">
        <v>2436</v>
      </c>
      <c r="B3786" s="233" t="s">
        <v>157</v>
      </c>
      <c r="C3786" s="176" t="s">
        <v>124</v>
      </c>
      <c r="D3786" s="176" t="s">
        <v>134</v>
      </c>
      <c r="E3786" s="177">
        <v>5.1866000000000002E-2</v>
      </c>
      <c r="F3786" s="107">
        <f>IF(C3786="MAT.",VLOOKUP(A3786,INSUMOS_AUX!A:F,6,0),0)</f>
        <v>0</v>
      </c>
      <c r="G3786" s="106">
        <f>IF(C3786="M.O.",VLOOKUP(A3786,INSUMOS_AUX!A:F,6,0),0)</f>
        <v>22.48</v>
      </c>
    </row>
    <row r="3787" spans="1:7">
      <c r="A3787" s="177">
        <v>247</v>
      </c>
      <c r="B3787" s="233" t="s">
        <v>184</v>
      </c>
      <c r="C3787" s="176" t="s">
        <v>124</v>
      </c>
      <c r="D3787" s="176" t="s">
        <v>134</v>
      </c>
      <c r="E3787" s="177">
        <v>5.1866000000000002E-2</v>
      </c>
      <c r="F3787" s="107">
        <f>IF(C3787="MAT.",VLOOKUP(A3787,INSUMOS_AUX!A:F,6,0),0)</f>
        <v>0</v>
      </c>
      <c r="G3787" s="106">
        <f>IF(C3787="M.O.",VLOOKUP(A3787,INSUMOS_AUX!A:F,6,0),0)</f>
        <v>14.73</v>
      </c>
    </row>
    <row r="3788" spans="1:7" ht="21">
      <c r="A3788" s="177">
        <v>37370</v>
      </c>
      <c r="B3788" s="233" t="s">
        <v>494</v>
      </c>
      <c r="C3788" s="176" t="s">
        <v>123</v>
      </c>
      <c r="D3788" s="176" t="s">
        <v>134</v>
      </c>
      <c r="E3788" s="177">
        <v>0.1</v>
      </c>
      <c r="F3788" s="107">
        <f>IF(C3788="MAT.",VLOOKUP(A3788,INSUMOS_AUX!A:F,6,0),0)</f>
        <v>3.32</v>
      </c>
      <c r="G3788" s="106">
        <f>IF(C3788="M.O.",VLOOKUP(A3788,INSUMOS_AUX!A:F,6,0),0)</f>
        <v>0</v>
      </c>
    </row>
    <row r="3789" spans="1:7" ht="21">
      <c r="A3789" s="177">
        <v>37371</v>
      </c>
      <c r="B3789" s="233" t="s">
        <v>495</v>
      </c>
      <c r="C3789" s="176" t="s">
        <v>123</v>
      </c>
      <c r="D3789" s="176" t="s">
        <v>134</v>
      </c>
      <c r="E3789" s="177">
        <v>0.1</v>
      </c>
      <c r="F3789" s="107">
        <f>IF(C3789="MAT.",VLOOKUP(A3789,INSUMOS_AUX!A:F,6,0),0)</f>
        <v>0.59</v>
      </c>
      <c r="G3789" s="106">
        <f>IF(C3789="M.O.",VLOOKUP(A3789,INSUMOS_AUX!A:F,6,0),0)</f>
        <v>0</v>
      </c>
    </row>
    <row r="3790" spans="1:7" ht="21">
      <c r="A3790" s="177">
        <v>37372</v>
      </c>
      <c r="B3790" s="233" t="s">
        <v>496</v>
      </c>
      <c r="C3790" s="176" t="s">
        <v>123</v>
      </c>
      <c r="D3790" s="176" t="s">
        <v>134</v>
      </c>
      <c r="E3790" s="177">
        <v>0.1</v>
      </c>
      <c r="F3790" s="107">
        <f>IF(C3790="MAT.",VLOOKUP(A3790,INSUMOS_AUX!A:F,6,0),0)</f>
        <v>1.43</v>
      </c>
      <c r="G3790" s="106">
        <f>IF(C3790="M.O.",VLOOKUP(A3790,INSUMOS_AUX!A:F,6,0),0)</f>
        <v>0</v>
      </c>
    </row>
    <row r="3791" spans="1:7" ht="21">
      <c r="A3791" s="177">
        <v>37373</v>
      </c>
      <c r="B3791" s="233" t="s">
        <v>497</v>
      </c>
      <c r="C3791" s="176" t="s">
        <v>123</v>
      </c>
      <c r="D3791" s="176" t="s">
        <v>134</v>
      </c>
      <c r="E3791" s="177">
        <v>0.1</v>
      </c>
      <c r="F3791" s="107">
        <f>IF(C3791="MAT.",VLOOKUP(A3791,INSUMOS_AUX!A:F,6,0),0)</f>
        <v>0.08</v>
      </c>
      <c r="G3791" s="106">
        <f>IF(C3791="M.O.",VLOOKUP(A3791,INSUMOS_AUX!A:F,6,0),0)</f>
        <v>0</v>
      </c>
    </row>
    <row r="3792" spans="1:7">
      <c r="A3792" s="177" t="s">
        <v>525</v>
      </c>
      <c r="B3792" s="233" t="s">
        <v>526</v>
      </c>
      <c r="C3792" s="176" t="s">
        <v>123</v>
      </c>
      <c r="D3792" s="176" t="s">
        <v>23</v>
      </c>
      <c r="E3792" s="177">
        <v>2</v>
      </c>
      <c r="F3792" s="107">
        <f>IF(C3792="MAT.",VLOOKUP(A3792,INSUMOS_AUX!A:F,6,0),0)</f>
        <v>0.04</v>
      </c>
      <c r="G3792" s="106">
        <f>IF(C3792="M.O.",VLOOKUP(A3792,INSUMOS_AUX!A:F,6,0),0)</f>
        <v>0</v>
      </c>
    </row>
    <row r="3793" spans="1:7">
      <c r="A3793" s="177" t="s">
        <v>527</v>
      </c>
      <c r="B3793" s="233" t="s">
        <v>528</v>
      </c>
      <c r="C3793" s="176" t="s">
        <v>123</v>
      </c>
      <c r="D3793" s="176" t="s">
        <v>23</v>
      </c>
      <c r="E3793" s="177">
        <v>2</v>
      </c>
      <c r="F3793" s="107">
        <f>IF(C3793="MAT.",VLOOKUP(A3793,INSUMOS_AUX!A:F,6,0),0)</f>
        <v>0.18</v>
      </c>
      <c r="G3793" s="106">
        <f>IF(C3793="M.O.",VLOOKUP(A3793,INSUMOS_AUX!A:F,6,0),0)</f>
        <v>0</v>
      </c>
    </row>
    <row r="3794" spans="1:7">
      <c r="A3794" s="177">
        <v>39997</v>
      </c>
      <c r="B3794" s="233" t="s">
        <v>199</v>
      </c>
      <c r="C3794" s="176" t="s">
        <v>123</v>
      </c>
      <c r="D3794" s="176" t="s">
        <v>23</v>
      </c>
      <c r="E3794" s="177">
        <v>2</v>
      </c>
      <c r="F3794" s="107">
        <f>IF(C3794="MAT.",VLOOKUP(A3794,INSUMOS_AUX!A:F,6,0),0)</f>
        <v>0.35</v>
      </c>
      <c r="G3794" s="106">
        <f>IF(C3794="M.O.",VLOOKUP(A3794,INSUMOS_AUX!A:F,6,0),0)</f>
        <v>0</v>
      </c>
    </row>
    <row r="3795" spans="1:7" ht="21">
      <c r="A3795" s="177">
        <v>43460</v>
      </c>
      <c r="B3795" s="233" t="s">
        <v>158</v>
      </c>
      <c r="C3795" s="176" t="s">
        <v>123</v>
      </c>
      <c r="D3795" s="176" t="s">
        <v>134</v>
      </c>
      <c r="E3795" s="177">
        <v>0.1</v>
      </c>
      <c r="F3795" s="107">
        <f>IF(C3795="MAT.",VLOOKUP(A3795,INSUMOS_AUX!A:F,6,0),0)</f>
        <v>0.86</v>
      </c>
      <c r="G3795" s="106">
        <f>IF(C3795="M.O.",VLOOKUP(A3795,INSUMOS_AUX!A:F,6,0),0)</f>
        <v>0</v>
      </c>
    </row>
    <row r="3796" spans="1:7" ht="21">
      <c r="A3796" s="177">
        <v>43484</v>
      </c>
      <c r="B3796" s="233" t="s">
        <v>159</v>
      </c>
      <c r="C3796" s="176" t="s">
        <v>123</v>
      </c>
      <c r="D3796" s="176" t="s">
        <v>134</v>
      </c>
      <c r="E3796" s="177">
        <v>0.1</v>
      </c>
      <c r="F3796" s="107">
        <f>IF(C3796="MAT.",VLOOKUP(A3796,INSUMOS_AUX!A:F,6,0),0)</f>
        <v>1.26</v>
      </c>
      <c r="G3796" s="106">
        <f>IF(C3796="M.O.",VLOOKUP(A3796,INSUMOS_AUX!A:F,6,0),0)</f>
        <v>0</v>
      </c>
    </row>
    <row r="3797" spans="1:7">
      <c r="A3797" s="207" t="s">
        <v>6450</v>
      </c>
      <c r="B3797" s="207" t="s">
        <v>6451</v>
      </c>
      <c r="C3797" s="176" t="s">
        <v>123</v>
      </c>
      <c r="D3797" s="176" t="s">
        <v>23</v>
      </c>
      <c r="E3797" s="177">
        <v>1</v>
      </c>
      <c r="F3797" s="107">
        <f>IF(C3797="MAT.",VLOOKUP(A3797,INSUMOS_AUX!A:F,6,0),0)</f>
        <v>1.99</v>
      </c>
      <c r="G3797" s="106">
        <f>IF(C3797="M.O.",VLOOKUP(A3797,INSUMOS_AUX!A:F,6,0),0)</f>
        <v>0</v>
      </c>
    </row>
    <row r="3798" spans="1:7">
      <c r="A3798" s="182"/>
      <c r="B3798" s="230"/>
      <c r="C3798" s="183"/>
      <c r="D3798" s="183"/>
      <c r="E3798" s="183"/>
      <c r="F3798" s="183"/>
      <c r="G3798" s="183"/>
    </row>
    <row r="3799" spans="1:7">
      <c r="A3799" s="179" t="s">
        <v>985</v>
      </c>
      <c r="B3799" s="232" t="s">
        <v>986</v>
      </c>
      <c r="C3799" s="180" t="s">
        <v>46</v>
      </c>
      <c r="D3799" s="180" t="s">
        <v>23</v>
      </c>
      <c r="E3799" s="181">
        <v>8</v>
      </c>
      <c r="F3799" s="181">
        <f t="shared" ref="F3799:G3799" si="249">SUMPRODUCT($E3800:$E3808,F3800:F3808)</f>
        <v>27.436</v>
      </c>
      <c r="G3799" s="181">
        <f t="shared" si="249"/>
        <v>7.7197354400000009</v>
      </c>
    </row>
    <row r="3800" spans="1:7">
      <c r="A3800" s="177">
        <v>2436</v>
      </c>
      <c r="B3800" s="233" t="s">
        <v>157</v>
      </c>
      <c r="C3800" s="176" t="s">
        <v>124</v>
      </c>
      <c r="D3800" s="176" t="s">
        <v>134</v>
      </c>
      <c r="E3800" s="177">
        <v>0.20746400000000001</v>
      </c>
      <c r="F3800" s="107">
        <f>IF(C3800="MAT.",VLOOKUP(A3800,INSUMOS_AUX!A:F,6,0),0)</f>
        <v>0</v>
      </c>
      <c r="G3800" s="106">
        <f>IF(C3800="M.O.",VLOOKUP(A3800,INSUMOS_AUX!A:F,6,0),0)</f>
        <v>22.48</v>
      </c>
    </row>
    <row r="3801" spans="1:7">
      <c r="A3801" s="177">
        <v>247</v>
      </c>
      <c r="B3801" s="233" t="s">
        <v>184</v>
      </c>
      <c r="C3801" s="176" t="s">
        <v>124</v>
      </c>
      <c r="D3801" s="176" t="s">
        <v>134</v>
      </c>
      <c r="E3801" s="177">
        <v>0.20746400000000001</v>
      </c>
      <c r="F3801" s="107">
        <f>IF(C3801="MAT.",VLOOKUP(A3801,INSUMOS_AUX!A:F,6,0),0)</f>
        <v>0</v>
      </c>
      <c r="G3801" s="106">
        <f>IF(C3801="M.O.",VLOOKUP(A3801,INSUMOS_AUX!A:F,6,0),0)</f>
        <v>14.73</v>
      </c>
    </row>
    <row r="3802" spans="1:7" ht="21">
      <c r="A3802" s="177">
        <v>37370</v>
      </c>
      <c r="B3802" s="233" t="s">
        <v>494</v>
      </c>
      <c r="C3802" s="176" t="s">
        <v>123</v>
      </c>
      <c r="D3802" s="176" t="s">
        <v>134</v>
      </c>
      <c r="E3802" s="177">
        <v>0.4</v>
      </c>
      <c r="F3802" s="107">
        <f>IF(C3802="MAT.",VLOOKUP(A3802,INSUMOS_AUX!A:F,6,0),0)</f>
        <v>3.32</v>
      </c>
      <c r="G3802" s="106">
        <f>IF(C3802="M.O.",VLOOKUP(A3802,INSUMOS_AUX!A:F,6,0),0)</f>
        <v>0</v>
      </c>
    </row>
    <row r="3803" spans="1:7" ht="21">
      <c r="A3803" s="177">
        <v>37371</v>
      </c>
      <c r="B3803" s="233" t="s">
        <v>495</v>
      </c>
      <c r="C3803" s="176" t="s">
        <v>123</v>
      </c>
      <c r="D3803" s="176" t="s">
        <v>134</v>
      </c>
      <c r="E3803" s="177">
        <v>0.4</v>
      </c>
      <c r="F3803" s="107">
        <f>IF(C3803="MAT.",VLOOKUP(A3803,INSUMOS_AUX!A:F,6,0),0)</f>
        <v>0.59</v>
      </c>
      <c r="G3803" s="106">
        <f>IF(C3803="M.O.",VLOOKUP(A3803,INSUMOS_AUX!A:F,6,0),0)</f>
        <v>0</v>
      </c>
    </row>
    <row r="3804" spans="1:7" ht="21">
      <c r="A3804" s="177">
        <v>37372</v>
      </c>
      <c r="B3804" s="233" t="s">
        <v>496</v>
      </c>
      <c r="C3804" s="176" t="s">
        <v>123</v>
      </c>
      <c r="D3804" s="176" t="s">
        <v>134</v>
      </c>
      <c r="E3804" s="177">
        <v>0.4</v>
      </c>
      <c r="F3804" s="107">
        <f>IF(C3804="MAT.",VLOOKUP(A3804,INSUMOS_AUX!A:F,6,0),0)</f>
        <v>1.43</v>
      </c>
      <c r="G3804" s="106">
        <f>IF(C3804="M.O.",VLOOKUP(A3804,INSUMOS_AUX!A:F,6,0),0)</f>
        <v>0</v>
      </c>
    </row>
    <row r="3805" spans="1:7" ht="21">
      <c r="A3805" s="177">
        <v>37373</v>
      </c>
      <c r="B3805" s="233" t="s">
        <v>497</v>
      </c>
      <c r="C3805" s="176" t="s">
        <v>123</v>
      </c>
      <c r="D3805" s="176" t="s">
        <v>134</v>
      </c>
      <c r="E3805" s="177">
        <v>0.4</v>
      </c>
      <c r="F3805" s="107">
        <f>IF(C3805="MAT.",VLOOKUP(A3805,INSUMOS_AUX!A:F,6,0),0)</f>
        <v>0.08</v>
      </c>
      <c r="G3805" s="106">
        <f>IF(C3805="M.O.",VLOOKUP(A3805,INSUMOS_AUX!A:F,6,0),0)</f>
        <v>0</v>
      </c>
    </row>
    <row r="3806" spans="1:7" ht="21">
      <c r="A3806" s="177">
        <v>43460</v>
      </c>
      <c r="B3806" s="233" t="s">
        <v>158</v>
      </c>
      <c r="C3806" s="176" t="s">
        <v>123</v>
      </c>
      <c r="D3806" s="176" t="s">
        <v>134</v>
      </c>
      <c r="E3806" s="177">
        <v>0.4</v>
      </c>
      <c r="F3806" s="107">
        <f>IF(C3806="MAT.",VLOOKUP(A3806,INSUMOS_AUX!A:F,6,0),0)</f>
        <v>0.86</v>
      </c>
      <c r="G3806" s="106">
        <f>IF(C3806="M.O.",VLOOKUP(A3806,INSUMOS_AUX!A:F,6,0),0)</f>
        <v>0</v>
      </c>
    </row>
    <row r="3807" spans="1:7" ht="21">
      <c r="A3807" s="177">
        <v>43484</v>
      </c>
      <c r="B3807" s="233" t="s">
        <v>159</v>
      </c>
      <c r="C3807" s="176" t="s">
        <v>123</v>
      </c>
      <c r="D3807" s="176" t="s">
        <v>134</v>
      </c>
      <c r="E3807" s="177">
        <v>0.4</v>
      </c>
      <c r="F3807" s="107">
        <f>IF(C3807="MAT.",VLOOKUP(A3807,INSUMOS_AUX!A:F,6,0),0)</f>
        <v>1.26</v>
      </c>
      <c r="G3807" s="106">
        <f>IF(C3807="M.O.",VLOOKUP(A3807,INSUMOS_AUX!A:F,6,0),0)</f>
        <v>0</v>
      </c>
    </row>
    <row r="3808" spans="1:7">
      <c r="A3808" s="177" t="s">
        <v>1518</v>
      </c>
      <c r="B3808" s="233" t="s">
        <v>986</v>
      </c>
      <c r="C3808" s="176" t="s">
        <v>123</v>
      </c>
      <c r="D3808" s="176" t="s">
        <v>23</v>
      </c>
      <c r="E3808" s="177">
        <v>1</v>
      </c>
      <c r="F3808" s="107">
        <f>IF(C3808="MAT.",VLOOKUP(A3808,INSUMOS_AUX!A:F,6,0),0)</f>
        <v>24.42</v>
      </c>
      <c r="G3808" s="106">
        <f>IF(C3808="M.O.",VLOOKUP(A3808,INSUMOS_AUX!A:F,6,0),0)</f>
        <v>0</v>
      </c>
    </row>
    <row r="3809" spans="1:7">
      <c r="A3809" s="182"/>
      <c r="B3809" s="230"/>
      <c r="C3809" s="183"/>
      <c r="D3809" s="183"/>
      <c r="E3809" s="183"/>
      <c r="F3809" s="183"/>
      <c r="G3809" s="183"/>
    </row>
    <row r="3810" spans="1:7">
      <c r="A3810" s="179" t="s">
        <v>987</v>
      </c>
      <c r="B3810" s="232" t="s">
        <v>988</v>
      </c>
      <c r="C3810" s="180" t="s">
        <v>46</v>
      </c>
      <c r="D3810" s="180" t="s">
        <v>23</v>
      </c>
      <c r="E3810" s="181">
        <v>40</v>
      </c>
      <c r="F3810" s="181">
        <f t="shared" ref="F3810:G3810" si="250">SUMPRODUCT($E3811:$E3822,F3811:F3822)</f>
        <v>7.2840000000000007</v>
      </c>
      <c r="G3810" s="181">
        <f t="shared" si="250"/>
        <v>1.9299338600000002</v>
      </c>
    </row>
    <row r="3811" spans="1:7">
      <c r="A3811" s="177">
        <v>2436</v>
      </c>
      <c r="B3811" s="233" t="s">
        <v>157</v>
      </c>
      <c r="C3811" s="176" t="s">
        <v>124</v>
      </c>
      <c r="D3811" s="176" t="s">
        <v>134</v>
      </c>
      <c r="E3811" s="177">
        <v>5.1866000000000002E-2</v>
      </c>
      <c r="F3811" s="107">
        <f>IF(C3811="MAT.",VLOOKUP(A3811,INSUMOS_AUX!A:F,6,0),0)</f>
        <v>0</v>
      </c>
      <c r="G3811" s="106">
        <f>IF(C3811="M.O.",VLOOKUP(A3811,INSUMOS_AUX!A:F,6,0),0)</f>
        <v>22.48</v>
      </c>
    </row>
    <row r="3812" spans="1:7">
      <c r="A3812" s="177">
        <v>247</v>
      </c>
      <c r="B3812" s="233" t="s">
        <v>184</v>
      </c>
      <c r="C3812" s="176" t="s">
        <v>124</v>
      </c>
      <c r="D3812" s="176" t="s">
        <v>134</v>
      </c>
      <c r="E3812" s="177">
        <v>5.1866000000000002E-2</v>
      </c>
      <c r="F3812" s="107">
        <f>IF(C3812="MAT.",VLOOKUP(A3812,INSUMOS_AUX!A:F,6,0),0)</f>
        <v>0</v>
      </c>
      <c r="G3812" s="106">
        <f>IF(C3812="M.O.",VLOOKUP(A3812,INSUMOS_AUX!A:F,6,0),0)</f>
        <v>14.73</v>
      </c>
    </row>
    <row r="3813" spans="1:7" ht="21">
      <c r="A3813" s="177">
        <v>37370</v>
      </c>
      <c r="B3813" s="233" t="s">
        <v>494</v>
      </c>
      <c r="C3813" s="176" t="s">
        <v>123</v>
      </c>
      <c r="D3813" s="176" t="s">
        <v>134</v>
      </c>
      <c r="E3813" s="177">
        <v>0.1</v>
      </c>
      <c r="F3813" s="107">
        <f>IF(C3813="MAT.",VLOOKUP(A3813,INSUMOS_AUX!A:F,6,0),0)</f>
        <v>3.32</v>
      </c>
      <c r="G3813" s="106">
        <f>IF(C3813="M.O.",VLOOKUP(A3813,INSUMOS_AUX!A:F,6,0),0)</f>
        <v>0</v>
      </c>
    </row>
    <row r="3814" spans="1:7" ht="21">
      <c r="A3814" s="177">
        <v>37371</v>
      </c>
      <c r="B3814" s="233" t="s">
        <v>495</v>
      </c>
      <c r="C3814" s="176" t="s">
        <v>123</v>
      </c>
      <c r="D3814" s="176" t="s">
        <v>134</v>
      </c>
      <c r="E3814" s="177">
        <v>0.1</v>
      </c>
      <c r="F3814" s="107">
        <f>IF(C3814="MAT.",VLOOKUP(A3814,INSUMOS_AUX!A:F,6,0),0)</f>
        <v>0.59</v>
      </c>
      <c r="G3814" s="106">
        <f>IF(C3814="M.O.",VLOOKUP(A3814,INSUMOS_AUX!A:F,6,0),0)</f>
        <v>0</v>
      </c>
    </row>
    <row r="3815" spans="1:7" ht="21">
      <c r="A3815" s="177">
        <v>37372</v>
      </c>
      <c r="B3815" s="233" t="s">
        <v>496</v>
      </c>
      <c r="C3815" s="176" t="s">
        <v>123</v>
      </c>
      <c r="D3815" s="176" t="s">
        <v>134</v>
      </c>
      <c r="E3815" s="177">
        <v>0.1</v>
      </c>
      <c r="F3815" s="107">
        <f>IF(C3815="MAT.",VLOOKUP(A3815,INSUMOS_AUX!A:F,6,0),0)</f>
        <v>1.43</v>
      </c>
      <c r="G3815" s="106">
        <f>IF(C3815="M.O.",VLOOKUP(A3815,INSUMOS_AUX!A:F,6,0),0)</f>
        <v>0</v>
      </c>
    </row>
    <row r="3816" spans="1:7" ht="21">
      <c r="A3816" s="177">
        <v>37373</v>
      </c>
      <c r="B3816" s="233" t="s">
        <v>497</v>
      </c>
      <c r="C3816" s="176" t="s">
        <v>123</v>
      </c>
      <c r="D3816" s="176" t="s">
        <v>134</v>
      </c>
      <c r="E3816" s="177">
        <v>0.1</v>
      </c>
      <c r="F3816" s="107">
        <f>IF(C3816="MAT.",VLOOKUP(A3816,INSUMOS_AUX!A:F,6,0),0)</f>
        <v>0.08</v>
      </c>
      <c r="G3816" s="106">
        <f>IF(C3816="M.O.",VLOOKUP(A3816,INSUMOS_AUX!A:F,6,0),0)</f>
        <v>0</v>
      </c>
    </row>
    <row r="3817" spans="1:7">
      <c r="A3817" s="177" t="s">
        <v>525</v>
      </c>
      <c r="B3817" s="233" t="s">
        <v>526</v>
      </c>
      <c r="C3817" s="176" t="s">
        <v>123</v>
      </c>
      <c r="D3817" s="176" t="s">
        <v>23</v>
      </c>
      <c r="E3817" s="177">
        <v>8</v>
      </c>
      <c r="F3817" s="107">
        <f>IF(C3817="MAT.",VLOOKUP(A3817,INSUMOS_AUX!A:F,6,0),0)</f>
        <v>0.04</v>
      </c>
      <c r="G3817" s="106">
        <f>IF(C3817="M.O.",VLOOKUP(A3817,INSUMOS_AUX!A:F,6,0),0)</f>
        <v>0</v>
      </c>
    </row>
    <row r="3818" spans="1:7">
      <c r="A3818" s="177" t="s">
        <v>527</v>
      </c>
      <c r="B3818" s="233" t="s">
        <v>528</v>
      </c>
      <c r="C3818" s="176" t="s">
        <v>123</v>
      </c>
      <c r="D3818" s="176" t="s">
        <v>23</v>
      </c>
      <c r="E3818" s="177">
        <v>8</v>
      </c>
      <c r="F3818" s="107">
        <f>IF(C3818="MAT.",VLOOKUP(A3818,INSUMOS_AUX!A:F,6,0),0)</f>
        <v>0.18</v>
      </c>
      <c r="G3818" s="106">
        <f>IF(C3818="M.O.",VLOOKUP(A3818,INSUMOS_AUX!A:F,6,0),0)</f>
        <v>0</v>
      </c>
    </row>
    <row r="3819" spans="1:7">
      <c r="A3819" s="177">
        <v>39997</v>
      </c>
      <c r="B3819" s="233" t="s">
        <v>199</v>
      </c>
      <c r="C3819" s="176" t="s">
        <v>123</v>
      </c>
      <c r="D3819" s="176" t="s">
        <v>23</v>
      </c>
      <c r="E3819" s="177">
        <v>8</v>
      </c>
      <c r="F3819" s="107">
        <f>IF(C3819="MAT.",VLOOKUP(A3819,INSUMOS_AUX!A:F,6,0),0)</f>
        <v>0.35</v>
      </c>
      <c r="G3819" s="106">
        <f>IF(C3819="M.O.",VLOOKUP(A3819,INSUMOS_AUX!A:F,6,0),0)</f>
        <v>0</v>
      </c>
    </row>
    <row r="3820" spans="1:7" ht="21">
      <c r="A3820" s="177">
        <v>43460</v>
      </c>
      <c r="B3820" s="233" t="s">
        <v>158</v>
      </c>
      <c r="C3820" s="176" t="s">
        <v>123</v>
      </c>
      <c r="D3820" s="176" t="s">
        <v>134</v>
      </c>
      <c r="E3820" s="177">
        <v>0.1</v>
      </c>
      <c r="F3820" s="107">
        <f>IF(C3820="MAT.",VLOOKUP(A3820,INSUMOS_AUX!A:F,6,0),0)</f>
        <v>0.86</v>
      </c>
      <c r="G3820" s="106">
        <f>IF(C3820="M.O.",VLOOKUP(A3820,INSUMOS_AUX!A:F,6,0),0)</f>
        <v>0</v>
      </c>
    </row>
    <row r="3821" spans="1:7" ht="21">
      <c r="A3821" s="177">
        <v>43484</v>
      </c>
      <c r="B3821" s="233" t="s">
        <v>159</v>
      </c>
      <c r="C3821" s="176" t="s">
        <v>123</v>
      </c>
      <c r="D3821" s="176" t="s">
        <v>134</v>
      </c>
      <c r="E3821" s="177">
        <v>0.1</v>
      </c>
      <c r="F3821" s="107">
        <f>IF(C3821="MAT.",VLOOKUP(A3821,INSUMOS_AUX!A:F,6,0),0)</f>
        <v>1.26</v>
      </c>
      <c r="G3821" s="106">
        <f>IF(C3821="M.O.",VLOOKUP(A3821,INSUMOS_AUX!A:F,6,0),0)</f>
        <v>0</v>
      </c>
    </row>
    <row r="3822" spans="1:7">
      <c r="A3822" s="177" t="s">
        <v>1519</v>
      </c>
      <c r="B3822" s="233" t="s">
        <v>988</v>
      </c>
      <c r="C3822" s="176" t="s">
        <v>123</v>
      </c>
      <c r="D3822" s="176" t="s">
        <v>23</v>
      </c>
      <c r="E3822" s="177">
        <v>1</v>
      </c>
      <c r="F3822" s="107">
        <f>IF(C3822="MAT.",VLOOKUP(A3822,INSUMOS_AUX!A:F,6,0),0)</f>
        <v>1.97</v>
      </c>
      <c r="G3822" s="106">
        <f>IF(C3822="M.O.",VLOOKUP(A3822,INSUMOS_AUX!A:F,6,0),0)</f>
        <v>0</v>
      </c>
    </row>
    <row r="3823" spans="1:7">
      <c r="A3823" s="182"/>
      <c r="B3823" s="230"/>
      <c r="C3823" s="183"/>
      <c r="D3823" s="183"/>
      <c r="E3823" s="183"/>
      <c r="F3823" s="183"/>
      <c r="G3823" s="183"/>
    </row>
    <row r="3824" spans="1:7">
      <c r="A3824" s="179" t="s">
        <v>989</v>
      </c>
      <c r="B3824" s="232" t="s">
        <v>990</v>
      </c>
      <c r="C3824" s="180" t="s">
        <v>46</v>
      </c>
      <c r="D3824" s="180" t="s">
        <v>23</v>
      </c>
      <c r="E3824" s="181">
        <v>6</v>
      </c>
      <c r="F3824" s="181">
        <f t="shared" ref="F3824:G3824" si="251">SUMPRODUCT($E3825:$E3837,F3825:F3837)</f>
        <v>99.986000000000004</v>
      </c>
      <c r="G3824" s="181">
        <f t="shared" si="251"/>
        <v>7.7197354400000009</v>
      </c>
    </row>
    <row r="3825" spans="1:7">
      <c r="A3825" s="177">
        <v>2436</v>
      </c>
      <c r="B3825" s="233" t="s">
        <v>157</v>
      </c>
      <c r="C3825" s="176" t="s">
        <v>124</v>
      </c>
      <c r="D3825" s="176" t="s">
        <v>134</v>
      </c>
      <c r="E3825" s="177">
        <v>0.20746400000000001</v>
      </c>
      <c r="F3825" s="107">
        <f>IF(C3825="MAT.",VLOOKUP(A3825,INSUMOS_AUX!A:F,6,0),0)</f>
        <v>0</v>
      </c>
      <c r="G3825" s="106">
        <f>IF(C3825="M.O.",VLOOKUP(A3825,INSUMOS_AUX!A:F,6,0),0)</f>
        <v>22.48</v>
      </c>
    </row>
    <row r="3826" spans="1:7">
      <c r="A3826" s="177">
        <v>247</v>
      </c>
      <c r="B3826" s="233" t="s">
        <v>184</v>
      </c>
      <c r="C3826" s="176" t="s">
        <v>124</v>
      </c>
      <c r="D3826" s="176" t="s">
        <v>134</v>
      </c>
      <c r="E3826" s="177">
        <v>0.20746400000000001</v>
      </c>
      <c r="F3826" s="107">
        <f>IF(C3826="MAT.",VLOOKUP(A3826,INSUMOS_AUX!A:F,6,0),0)</f>
        <v>0</v>
      </c>
      <c r="G3826" s="106">
        <f>IF(C3826="M.O.",VLOOKUP(A3826,INSUMOS_AUX!A:F,6,0),0)</f>
        <v>14.73</v>
      </c>
    </row>
    <row r="3827" spans="1:7" ht="21">
      <c r="A3827" s="177">
        <v>37370</v>
      </c>
      <c r="B3827" s="233" t="s">
        <v>494</v>
      </c>
      <c r="C3827" s="176" t="s">
        <v>123</v>
      </c>
      <c r="D3827" s="176" t="s">
        <v>134</v>
      </c>
      <c r="E3827" s="177">
        <v>0.4</v>
      </c>
      <c r="F3827" s="107">
        <f>IF(C3827="MAT.",VLOOKUP(A3827,INSUMOS_AUX!A:F,6,0),0)</f>
        <v>3.32</v>
      </c>
      <c r="G3827" s="106">
        <f>IF(C3827="M.O.",VLOOKUP(A3827,INSUMOS_AUX!A:F,6,0),0)</f>
        <v>0</v>
      </c>
    </row>
    <row r="3828" spans="1:7" ht="21">
      <c r="A3828" s="177">
        <v>37371</v>
      </c>
      <c r="B3828" s="233" t="s">
        <v>495</v>
      </c>
      <c r="C3828" s="176" t="s">
        <v>123</v>
      </c>
      <c r="D3828" s="176" t="s">
        <v>134</v>
      </c>
      <c r="E3828" s="177">
        <v>0.4</v>
      </c>
      <c r="F3828" s="107">
        <f>IF(C3828="MAT.",VLOOKUP(A3828,INSUMOS_AUX!A:F,6,0),0)</f>
        <v>0.59</v>
      </c>
      <c r="G3828" s="106">
        <f>IF(C3828="M.O.",VLOOKUP(A3828,INSUMOS_AUX!A:F,6,0),0)</f>
        <v>0</v>
      </c>
    </row>
    <row r="3829" spans="1:7" ht="21">
      <c r="A3829" s="177">
        <v>37372</v>
      </c>
      <c r="B3829" s="233" t="s">
        <v>496</v>
      </c>
      <c r="C3829" s="176" t="s">
        <v>123</v>
      </c>
      <c r="D3829" s="176" t="s">
        <v>134</v>
      </c>
      <c r="E3829" s="177">
        <v>0.4</v>
      </c>
      <c r="F3829" s="107">
        <f>IF(C3829="MAT.",VLOOKUP(A3829,INSUMOS_AUX!A:F,6,0),0)</f>
        <v>1.43</v>
      </c>
      <c r="G3829" s="106">
        <f>IF(C3829="M.O.",VLOOKUP(A3829,INSUMOS_AUX!A:F,6,0),0)</f>
        <v>0</v>
      </c>
    </row>
    <row r="3830" spans="1:7" ht="21">
      <c r="A3830" s="177">
        <v>37373</v>
      </c>
      <c r="B3830" s="233" t="s">
        <v>497</v>
      </c>
      <c r="C3830" s="176" t="s">
        <v>123</v>
      </c>
      <c r="D3830" s="176" t="s">
        <v>134</v>
      </c>
      <c r="E3830" s="177">
        <v>0.4</v>
      </c>
      <c r="F3830" s="107">
        <f>IF(C3830="MAT.",VLOOKUP(A3830,INSUMOS_AUX!A:F,6,0),0)</f>
        <v>0.08</v>
      </c>
      <c r="G3830" s="106">
        <f>IF(C3830="M.O.",VLOOKUP(A3830,INSUMOS_AUX!A:F,6,0),0)</f>
        <v>0</v>
      </c>
    </row>
    <row r="3831" spans="1:7">
      <c r="A3831" s="177">
        <v>39997</v>
      </c>
      <c r="B3831" s="233" t="s">
        <v>199</v>
      </c>
      <c r="C3831" s="176" t="s">
        <v>123</v>
      </c>
      <c r="D3831" s="176" t="s">
        <v>23</v>
      </c>
      <c r="E3831" s="177">
        <v>32</v>
      </c>
      <c r="F3831" s="107">
        <f>IF(C3831="MAT.",VLOOKUP(A3831,INSUMOS_AUX!A:F,6,0),0)</f>
        <v>0.35</v>
      </c>
      <c r="G3831" s="106">
        <f>IF(C3831="M.O.",VLOOKUP(A3831,INSUMOS_AUX!A:F,6,0),0)</f>
        <v>0</v>
      </c>
    </row>
    <row r="3832" spans="1:7" ht="21">
      <c r="A3832" s="177">
        <v>43460</v>
      </c>
      <c r="B3832" s="233" t="s">
        <v>158</v>
      </c>
      <c r="C3832" s="176" t="s">
        <v>123</v>
      </c>
      <c r="D3832" s="176" t="s">
        <v>134</v>
      </c>
      <c r="E3832" s="177">
        <v>0.4</v>
      </c>
      <c r="F3832" s="107">
        <f>IF(C3832="MAT.",VLOOKUP(A3832,INSUMOS_AUX!A:F,6,0),0)</f>
        <v>0.86</v>
      </c>
      <c r="G3832" s="106">
        <f>IF(C3832="M.O.",VLOOKUP(A3832,INSUMOS_AUX!A:F,6,0),0)</f>
        <v>0</v>
      </c>
    </row>
    <row r="3833" spans="1:7" ht="21">
      <c r="A3833" s="177">
        <v>43484</v>
      </c>
      <c r="B3833" s="233" t="s">
        <v>159</v>
      </c>
      <c r="C3833" s="176" t="s">
        <v>123</v>
      </c>
      <c r="D3833" s="176" t="s">
        <v>134</v>
      </c>
      <c r="E3833" s="177">
        <v>0.4</v>
      </c>
      <c r="F3833" s="107">
        <f>IF(C3833="MAT.",VLOOKUP(A3833,INSUMOS_AUX!A:F,6,0),0)</f>
        <v>1.26</v>
      </c>
      <c r="G3833" s="106">
        <f>IF(C3833="M.O.",VLOOKUP(A3833,INSUMOS_AUX!A:F,6,0),0)</f>
        <v>0</v>
      </c>
    </row>
    <row r="3834" spans="1:7">
      <c r="A3834" s="177" t="s">
        <v>1520</v>
      </c>
      <c r="B3834" s="233" t="s">
        <v>1521</v>
      </c>
      <c r="C3834" s="176" t="s">
        <v>123</v>
      </c>
      <c r="D3834" s="176" t="s">
        <v>23</v>
      </c>
      <c r="E3834" s="177">
        <v>32</v>
      </c>
      <c r="F3834" s="107">
        <f>IF(C3834="MAT.",VLOOKUP(A3834,INSUMOS_AUX!A:F,6,0),0)</f>
        <v>0.09</v>
      </c>
      <c r="G3834" s="106">
        <f>IF(C3834="M.O.",VLOOKUP(A3834,INSUMOS_AUX!A:F,6,0),0)</f>
        <v>0</v>
      </c>
    </row>
    <row r="3835" spans="1:7">
      <c r="A3835" s="177" t="s">
        <v>1522</v>
      </c>
      <c r="B3835" s="233" t="s">
        <v>1523</v>
      </c>
      <c r="C3835" s="176" t="s">
        <v>123</v>
      </c>
      <c r="D3835" s="176" t="s">
        <v>23</v>
      </c>
      <c r="E3835" s="177">
        <v>1</v>
      </c>
      <c r="F3835" s="107">
        <f>IF(C3835="MAT.",VLOOKUP(A3835,INSUMOS_AUX!A:F,6,0),0)</f>
        <v>67.650000000000006</v>
      </c>
      <c r="G3835" s="106">
        <f>IF(C3835="M.O.",VLOOKUP(A3835,INSUMOS_AUX!A:F,6,0),0)</f>
        <v>0</v>
      </c>
    </row>
    <row r="3836" spans="1:7">
      <c r="A3836" s="207" t="s">
        <v>6453</v>
      </c>
      <c r="B3836" t="s">
        <v>528</v>
      </c>
      <c r="C3836" s="176" t="s">
        <v>123</v>
      </c>
      <c r="D3836" s="176" t="s">
        <v>23</v>
      </c>
      <c r="E3836" s="177">
        <v>32</v>
      </c>
      <c r="F3836" s="107">
        <f>IF(C3836="MAT.",VLOOKUP(A3836,INSUMOS_AUX!A:F,6,0),0)</f>
        <v>0.23</v>
      </c>
      <c r="G3836" s="106">
        <f>IF(C3836="M.O.",VLOOKUP(A3836,INSUMOS_AUX!A:F,6,0),0)</f>
        <v>0</v>
      </c>
    </row>
    <row r="3837" spans="1:7">
      <c r="A3837" s="177" t="s">
        <v>1519</v>
      </c>
      <c r="B3837" s="233" t="s">
        <v>988</v>
      </c>
      <c r="C3837" s="176" t="s">
        <v>123</v>
      </c>
      <c r="D3837" s="176" t="s">
        <v>23</v>
      </c>
      <c r="E3837" s="177">
        <v>4</v>
      </c>
      <c r="F3837" s="107">
        <f>IF(C3837="MAT.",VLOOKUP(A3837,INSUMOS_AUX!A:F,6,0),0)</f>
        <v>1.97</v>
      </c>
      <c r="G3837" s="106">
        <f>IF(C3837="M.O.",VLOOKUP(A3837,INSUMOS_AUX!A:F,6,0),0)</f>
        <v>0</v>
      </c>
    </row>
    <row r="3838" spans="1:7">
      <c r="A3838" s="182"/>
      <c r="B3838" s="230"/>
      <c r="C3838" s="183"/>
      <c r="D3838" s="183"/>
      <c r="E3838" s="183"/>
      <c r="F3838" s="183"/>
      <c r="G3838" s="183"/>
    </row>
    <row r="3839" spans="1:7">
      <c r="A3839" s="179" t="s">
        <v>991</v>
      </c>
      <c r="B3839" s="232" t="s">
        <v>992</v>
      </c>
      <c r="C3839" s="180" t="s">
        <v>46</v>
      </c>
      <c r="D3839" s="180" t="s">
        <v>65</v>
      </c>
      <c r="E3839" s="181">
        <v>6</v>
      </c>
      <c r="F3839" s="181">
        <f t="shared" ref="F3839:G3839" si="252">SUMPRODUCT($E3840:$E3849,F3840:F3849)</f>
        <v>31.497999999999998</v>
      </c>
      <c r="G3839" s="181">
        <f t="shared" si="252"/>
        <v>3.8598677200000004</v>
      </c>
    </row>
    <row r="3840" spans="1:7">
      <c r="A3840" s="177">
        <v>2436</v>
      </c>
      <c r="B3840" s="233" t="s">
        <v>157</v>
      </c>
      <c r="C3840" s="176" t="s">
        <v>124</v>
      </c>
      <c r="D3840" s="176" t="s">
        <v>134</v>
      </c>
      <c r="E3840" s="177">
        <v>0.103732</v>
      </c>
      <c r="F3840" s="107">
        <f>IF(C3840="MAT.",VLOOKUP(A3840,INSUMOS_AUX!A:F,6,0),0)</f>
        <v>0</v>
      </c>
      <c r="G3840" s="106">
        <f>IF(C3840="M.O.",VLOOKUP(A3840,INSUMOS_AUX!A:F,6,0),0)</f>
        <v>22.48</v>
      </c>
    </row>
    <row r="3841" spans="1:7">
      <c r="A3841" s="177">
        <v>247</v>
      </c>
      <c r="B3841" s="233" t="s">
        <v>184</v>
      </c>
      <c r="C3841" s="176" t="s">
        <v>124</v>
      </c>
      <c r="D3841" s="176" t="s">
        <v>134</v>
      </c>
      <c r="E3841" s="177">
        <v>0.103732</v>
      </c>
      <c r="F3841" s="107">
        <f>IF(C3841="MAT.",VLOOKUP(A3841,INSUMOS_AUX!A:F,6,0),0)</f>
        <v>0</v>
      </c>
      <c r="G3841" s="106">
        <f>IF(C3841="M.O.",VLOOKUP(A3841,INSUMOS_AUX!A:F,6,0),0)</f>
        <v>14.73</v>
      </c>
    </row>
    <row r="3842" spans="1:7" ht="31.5">
      <c r="A3842" s="177">
        <v>2526</v>
      </c>
      <c r="B3842" s="233" t="s">
        <v>1524</v>
      </c>
      <c r="C3842" s="176" t="s">
        <v>123</v>
      </c>
      <c r="D3842" s="176" t="s">
        <v>23</v>
      </c>
      <c r="E3842" s="177">
        <v>1</v>
      </c>
      <c r="F3842" s="107">
        <f>IF(C3842="MAT.",VLOOKUP(A3842,INSUMOS_AUX!A:F,6,0),0)</f>
        <v>5.34</v>
      </c>
      <c r="G3842" s="106">
        <f>IF(C3842="M.O.",VLOOKUP(A3842,INSUMOS_AUX!A:F,6,0),0)</f>
        <v>0</v>
      </c>
    </row>
    <row r="3843" spans="1:7" ht="21">
      <c r="A3843" s="177" t="s">
        <v>1525</v>
      </c>
      <c r="B3843" s="233" t="s">
        <v>1526</v>
      </c>
      <c r="C3843" s="176" t="s">
        <v>123</v>
      </c>
      <c r="D3843" s="176" t="s">
        <v>65</v>
      </c>
      <c r="E3843" s="177">
        <v>1</v>
      </c>
      <c r="F3843" s="107">
        <f>IF(C3843="MAT.",VLOOKUP(A3843,INSUMOS_AUX!A:F,6,0),0)</f>
        <v>24.65</v>
      </c>
      <c r="G3843" s="106">
        <f>IF(C3843="M.O.",VLOOKUP(A3843,INSUMOS_AUX!A:F,6,0),0)</f>
        <v>0</v>
      </c>
    </row>
    <row r="3844" spans="1:7" ht="21">
      <c r="A3844" s="177">
        <v>37370</v>
      </c>
      <c r="B3844" s="233" t="s">
        <v>494</v>
      </c>
      <c r="C3844" s="176" t="s">
        <v>123</v>
      </c>
      <c r="D3844" s="176" t="s">
        <v>134</v>
      </c>
      <c r="E3844" s="177">
        <v>0.2</v>
      </c>
      <c r="F3844" s="107">
        <f>IF(C3844="MAT.",VLOOKUP(A3844,INSUMOS_AUX!A:F,6,0),0)</f>
        <v>3.32</v>
      </c>
      <c r="G3844" s="106">
        <f>IF(C3844="M.O.",VLOOKUP(A3844,INSUMOS_AUX!A:F,6,0),0)</f>
        <v>0</v>
      </c>
    </row>
    <row r="3845" spans="1:7" ht="21">
      <c r="A3845" s="177">
        <v>37371</v>
      </c>
      <c r="B3845" s="233" t="s">
        <v>495</v>
      </c>
      <c r="C3845" s="176" t="s">
        <v>123</v>
      </c>
      <c r="D3845" s="176" t="s">
        <v>134</v>
      </c>
      <c r="E3845" s="177">
        <v>0.2</v>
      </c>
      <c r="F3845" s="107">
        <f>IF(C3845="MAT.",VLOOKUP(A3845,INSUMOS_AUX!A:F,6,0),0)</f>
        <v>0.59</v>
      </c>
      <c r="G3845" s="106">
        <f>IF(C3845="M.O.",VLOOKUP(A3845,INSUMOS_AUX!A:F,6,0),0)</f>
        <v>0</v>
      </c>
    </row>
    <row r="3846" spans="1:7" ht="21">
      <c r="A3846" s="177">
        <v>37372</v>
      </c>
      <c r="B3846" s="233" t="s">
        <v>496</v>
      </c>
      <c r="C3846" s="176" t="s">
        <v>123</v>
      </c>
      <c r="D3846" s="176" t="s">
        <v>134</v>
      </c>
      <c r="E3846" s="177">
        <v>0.2</v>
      </c>
      <c r="F3846" s="107">
        <f>IF(C3846="MAT.",VLOOKUP(A3846,INSUMOS_AUX!A:F,6,0),0)</f>
        <v>1.43</v>
      </c>
      <c r="G3846" s="106">
        <f>IF(C3846="M.O.",VLOOKUP(A3846,INSUMOS_AUX!A:F,6,0),0)</f>
        <v>0</v>
      </c>
    </row>
    <row r="3847" spans="1:7" ht="21">
      <c r="A3847" s="177">
        <v>37373</v>
      </c>
      <c r="B3847" s="233" t="s">
        <v>497</v>
      </c>
      <c r="C3847" s="176" t="s">
        <v>123</v>
      </c>
      <c r="D3847" s="176" t="s">
        <v>134</v>
      </c>
      <c r="E3847" s="177">
        <v>0.2</v>
      </c>
      <c r="F3847" s="107">
        <f>IF(C3847="MAT.",VLOOKUP(A3847,INSUMOS_AUX!A:F,6,0),0)</f>
        <v>0.08</v>
      </c>
      <c r="G3847" s="106">
        <f>IF(C3847="M.O.",VLOOKUP(A3847,INSUMOS_AUX!A:F,6,0),0)</f>
        <v>0</v>
      </c>
    </row>
    <row r="3848" spans="1:7" ht="21">
      <c r="A3848" s="177">
        <v>43460</v>
      </c>
      <c r="B3848" s="233" t="s">
        <v>158</v>
      </c>
      <c r="C3848" s="176" t="s">
        <v>123</v>
      </c>
      <c r="D3848" s="176" t="s">
        <v>134</v>
      </c>
      <c r="E3848" s="177">
        <v>0.2</v>
      </c>
      <c r="F3848" s="107">
        <f>IF(C3848="MAT.",VLOOKUP(A3848,INSUMOS_AUX!A:F,6,0),0)</f>
        <v>0.86</v>
      </c>
      <c r="G3848" s="106">
        <f>IF(C3848="M.O.",VLOOKUP(A3848,INSUMOS_AUX!A:F,6,0),0)</f>
        <v>0</v>
      </c>
    </row>
    <row r="3849" spans="1:7" ht="21">
      <c r="A3849" s="177">
        <v>43484</v>
      </c>
      <c r="B3849" s="233" t="s">
        <v>159</v>
      </c>
      <c r="C3849" s="176" t="s">
        <v>123</v>
      </c>
      <c r="D3849" s="176" t="s">
        <v>134</v>
      </c>
      <c r="E3849" s="177">
        <v>0.2</v>
      </c>
      <c r="F3849" s="107">
        <f>IF(C3849="MAT.",VLOOKUP(A3849,INSUMOS_AUX!A:F,6,0),0)</f>
        <v>1.26</v>
      </c>
      <c r="G3849" s="106">
        <f>IF(C3849="M.O.",VLOOKUP(A3849,INSUMOS_AUX!A:F,6,0),0)</f>
        <v>0</v>
      </c>
    </row>
    <row r="3850" spans="1:7">
      <c r="A3850" s="182"/>
      <c r="B3850" s="230"/>
      <c r="C3850" s="183"/>
      <c r="D3850" s="183"/>
      <c r="E3850" s="183"/>
      <c r="F3850" s="183"/>
      <c r="G3850" s="183"/>
    </row>
    <row r="3851" spans="1:7">
      <c r="A3851" s="179" t="s">
        <v>993</v>
      </c>
      <c r="B3851" s="232" t="s">
        <v>994</v>
      </c>
      <c r="C3851" s="180" t="s">
        <v>46</v>
      </c>
      <c r="D3851" s="180" t="s">
        <v>23</v>
      </c>
      <c r="E3851" s="181">
        <v>20</v>
      </c>
      <c r="F3851" s="181">
        <f t="shared" ref="F3851:G3851" si="253">SUMPRODUCT($E3852:$E3865,F3852:F3865)</f>
        <v>319.18680000000001</v>
      </c>
      <c r="G3851" s="181">
        <f t="shared" si="253"/>
        <v>37.054730112000001</v>
      </c>
    </row>
    <row r="3852" spans="1:7">
      <c r="A3852" s="177">
        <v>2436</v>
      </c>
      <c r="B3852" s="233" t="s">
        <v>157</v>
      </c>
      <c r="C3852" s="176" t="s">
        <v>124</v>
      </c>
      <c r="D3852" s="176" t="s">
        <v>134</v>
      </c>
      <c r="E3852" s="177">
        <v>0.99582720000000002</v>
      </c>
      <c r="F3852" s="107">
        <f>IF(C3852="MAT.",VLOOKUP(A3852,INSUMOS_AUX!A:F,6,0),0)</f>
        <v>0</v>
      </c>
      <c r="G3852" s="106">
        <f>IF(C3852="M.O.",VLOOKUP(A3852,INSUMOS_AUX!A:F,6,0),0)</f>
        <v>22.48</v>
      </c>
    </row>
    <row r="3853" spans="1:7">
      <c r="A3853" s="177">
        <v>247</v>
      </c>
      <c r="B3853" s="233" t="s">
        <v>184</v>
      </c>
      <c r="C3853" s="176" t="s">
        <v>124</v>
      </c>
      <c r="D3853" s="176" t="s">
        <v>134</v>
      </c>
      <c r="E3853" s="177">
        <v>0.99582720000000002</v>
      </c>
      <c r="F3853" s="107">
        <f>IF(C3853="MAT.",VLOOKUP(A3853,INSUMOS_AUX!A:F,6,0),0)</f>
        <v>0</v>
      </c>
      <c r="G3853" s="106">
        <f>IF(C3853="M.O.",VLOOKUP(A3853,INSUMOS_AUX!A:F,6,0),0)</f>
        <v>14.73</v>
      </c>
    </row>
    <row r="3854" spans="1:7" ht="21">
      <c r="A3854" s="177">
        <v>37370</v>
      </c>
      <c r="B3854" s="233" t="s">
        <v>494</v>
      </c>
      <c r="C3854" s="176" t="s">
        <v>123</v>
      </c>
      <c r="D3854" s="176" t="s">
        <v>134</v>
      </c>
      <c r="E3854" s="177">
        <v>1.92</v>
      </c>
      <c r="F3854" s="107">
        <f>IF(C3854="MAT.",VLOOKUP(A3854,INSUMOS_AUX!A:F,6,0),0)</f>
        <v>3.32</v>
      </c>
      <c r="G3854" s="106">
        <f>IF(C3854="M.O.",VLOOKUP(A3854,INSUMOS_AUX!A:F,6,0),0)</f>
        <v>0</v>
      </c>
    </row>
    <row r="3855" spans="1:7" ht="21">
      <c r="A3855" s="177">
        <v>37371</v>
      </c>
      <c r="B3855" s="233" t="s">
        <v>495</v>
      </c>
      <c r="C3855" s="176" t="s">
        <v>123</v>
      </c>
      <c r="D3855" s="176" t="s">
        <v>134</v>
      </c>
      <c r="E3855" s="177">
        <v>1.92</v>
      </c>
      <c r="F3855" s="107">
        <f>IF(C3855="MAT.",VLOOKUP(A3855,INSUMOS_AUX!A:F,6,0),0)</f>
        <v>0.59</v>
      </c>
      <c r="G3855" s="106">
        <f>IF(C3855="M.O.",VLOOKUP(A3855,INSUMOS_AUX!A:F,6,0),0)</f>
        <v>0</v>
      </c>
    </row>
    <row r="3856" spans="1:7" ht="21">
      <c r="A3856" s="177">
        <v>37372</v>
      </c>
      <c r="B3856" s="233" t="s">
        <v>496</v>
      </c>
      <c r="C3856" s="176" t="s">
        <v>123</v>
      </c>
      <c r="D3856" s="176" t="s">
        <v>134</v>
      </c>
      <c r="E3856" s="177">
        <v>1.92</v>
      </c>
      <c r="F3856" s="107">
        <f>IF(C3856="MAT.",VLOOKUP(A3856,INSUMOS_AUX!A:F,6,0),0)</f>
        <v>1.43</v>
      </c>
      <c r="G3856" s="106">
        <f>IF(C3856="M.O.",VLOOKUP(A3856,INSUMOS_AUX!A:F,6,0),0)</f>
        <v>0</v>
      </c>
    </row>
    <row r="3857" spans="1:7" ht="21">
      <c r="A3857" s="177">
        <v>37373</v>
      </c>
      <c r="B3857" s="233" t="s">
        <v>497</v>
      </c>
      <c r="C3857" s="176" t="s">
        <v>123</v>
      </c>
      <c r="D3857" s="176" t="s">
        <v>134</v>
      </c>
      <c r="E3857" s="177">
        <v>1.92</v>
      </c>
      <c r="F3857" s="107">
        <f>IF(C3857="MAT.",VLOOKUP(A3857,INSUMOS_AUX!A:F,6,0),0)</f>
        <v>0.08</v>
      </c>
      <c r="G3857" s="106">
        <f>IF(C3857="M.O.",VLOOKUP(A3857,INSUMOS_AUX!A:F,6,0),0)</f>
        <v>0</v>
      </c>
    </row>
    <row r="3858" spans="1:7">
      <c r="A3858" s="177">
        <v>39996</v>
      </c>
      <c r="B3858" s="233" t="s">
        <v>198</v>
      </c>
      <c r="C3858" s="176" t="s">
        <v>123</v>
      </c>
      <c r="D3858" s="176" t="s">
        <v>65</v>
      </c>
      <c r="E3858" s="177">
        <v>4</v>
      </c>
      <c r="F3858" s="107">
        <f>IF(C3858="MAT.",VLOOKUP(A3858,INSUMOS_AUX!A:F,6,0),0)</f>
        <v>3.29</v>
      </c>
      <c r="G3858" s="106">
        <f>IF(C3858="M.O.",VLOOKUP(A3858,INSUMOS_AUX!A:F,6,0),0)</f>
        <v>0</v>
      </c>
    </row>
    <row r="3859" spans="1:7">
      <c r="A3859" s="177">
        <v>39997</v>
      </c>
      <c r="B3859" s="233" t="s">
        <v>199</v>
      </c>
      <c r="C3859" s="176" t="s">
        <v>123</v>
      </c>
      <c r="D3859" s="176" t="s">
        <v>23</v>
      </c>
      <c r="E3859" s="177">
        <v>4</v>
      </c>
      <c r="F3859" s="107">
        <f>IF(C3859="MAT.",VLOOKUP(A3859,INSUMOS_AUX!A:F,6,0),0)</f>
        <v>0.35</v>
      </c>
      <c r="G3859" s="106">
        <f>IF(C3859="M.O.",VLOOKUP(A3859,INSUMOS_AUX!A:F,6,0),0)</f>
        <v>0</v>
      </c>
    </row>
    <row r="3860" spans="1:7" ht="21">
      <c r="A3860" s="177">
        <v>43460</v>
      </c>
      <c r="B3860" s="233" t="s">
        <v>158</v>
      </c>
      <c r="C3860" s="176" t="s">
        <v>123</v>
      </c>
      <c r="D3860" s="176" t="s">
        <v>134</v>
      </c>
      <c r="E3860" s="177">
        <v>1.92</v>
      </c>
      <c r="F3860" s="107">
        <f>IF(C3860="MAT.",VLOOKUP(A3860,INSUMOS_AUX!A:F,6,0),0)</f>
        <v>0.86</v>
      </c>
      <c r="G3860" s="106">
        <f>IF(C3860="M.O.",VLOOKUP(A3860,INSUMOS_AUX!A:F,6,0),0)</f>
        <v>0</v>
      </c>
    </row>
    <row r="3861" spans="1:7" ht="21">
      <c r="A3861" s="177">
        <v>43484</v>
      </c>
      <c r="B3861" s="233" t="s">
        <v>159</v>
      </c>
      <c r="C3861" s="176" t="s">
        <v>123</v>
      </c>
      <c r="D3861" s="176" t="s">
        <v>134</v>
      </c>
      <c r="E3861" s="177">
        <v>1.92</v>
      </c>
      <c r="F3861" s="107">
        <f>IF(C3861="MAT.",VLOOKUP(A3861,INSUMOS_AUX!A:F,6,0),0)</f>
        <v>1.26</v>
      </c>
      <c r="G3861" s="106">
        <f>IF(C3861="M.O.",VLOOKUP(A3861,INSUMOS_AUX!A:F,6,0),0)</f>
        <v>0</v>
      </c>
    </row>
    <row r="3862" spans="1:7">
      <c r="A3862" s="177" t="s">
        <v>1520</v>
      </c>
      <c r="B3862" s="233" t="s">
        <v>1521</v>
      </c>
      <c r="C3862" s="176" t="s">
        <v>123</v>
      </c>
      <c r="D3862" s="176" t="s">
        <v>23</v>
      </c>
      <c r="E3862" s="177">
        <v>4</v>
      </c>
      <c r="F3862" s="107">
        <f>IF(C3862="MAT.",VLOOKUP(A3862,INSUMOS_AUX!A:F,6,0),0)</f>
        <v>0.09</v>
      </c>
      <c r="G3862" s="106">
        <f>IF(C3862="M.O.",VLOOKUP(A3862,INSUMOS_AUX!A:F,6,0),0)</f>
        <v>0</v>
      </c>
    </row>
    <row r="3863" spans="1:7">
      <c r="A3863" s="177" t="s">
        <v>1527</v>
      </c>
      <c r="B3863" s="233" t="s">
        <v>994</v>
      </c>
      <c r="C3863" s="176" t="s">
        <v>123</v>
      </c>
      <c r="D3863" s="176" t="s">
        <v>99</v>
      </c>
      <c r="E3863" s="177">
        <v>1</v>
      </c>
      <c r="F3863" s="107">
        <f>IF(C3863="MAT.",VLOOKUP(A3863,INSUMOS_AUX!A:F,6,0),0)</f>
        <v>215.41</v>
      </c>
      <c r="G3863" s="106">
        <f>IF(C3863="M.O.",VLOOKUP(A3863,INSUMOS_AUX!A:F,6,0),0)</f>
        <v>0</v>
      </c>
    </row>
    <row r="3864" spans="1:7">
      <c r="A3864" s="177" t="s">
        <v>1528</v>
      </c>
      <c r="B3864" s="233" t="s">
        <v>1529</v>
      </c>
      <c r="C3864" s="176" t="s">
        <v>123</v>
      </c>
      <c r="D3864" s="176" t="s">
        <v>23</v>
      </c>
      <c r="E3864" s="177">
        <v>1</v>
      </c>
      <c r="F3864" s="107">
        <f>IF(C3864="MAT.",VLOOKUP(A3864,INSUMOS_AUX!A:F,6,0),0)</f>
        <v>54.68</v>
      </c>
      <c r="G3864" s="106">
        <f>IF(C3864="M.O.",VLOOKUP(A3864,INSUMOS_AUX!A:F,6,0),0)</f>
        <v>0</v>
      </c>
    </row>
    <row r="3865" spans="1:7">
      <c r="A3865" s="177" t="s">
        <v>1530</v>
      </c>
      <c r="B3865" s="233" t="s">
        <v>1531</v>
      </c>
      <c r="C3865" s="176" t="s">
        <v>123</v>
      </c>
      <c r="D3865" s="176" t="s">
        <v>23</v>
      </c>
      <c r="E3865" s="177">
        <v>2</v>
      </c>
      <c r="F3865" s="107">
        <f>IF(C3865="MAT.",VLOOKUP(A3865,INSUMOS_AUX!A:F,6,0),0)</f>
        <v>9.85</v>
      </c>
      <c r="G3865" s="106">
        <f>IF(C3865="M.O.",VLOOKUP(A3865,INSUMOS_AUX!A:F,6,0),0)</f>
        <v>0</v>
      </c>
    </row>
    <row r="3866" spans="1:7">
      <c r="A3866" s="182"/>
      <c r="B3866" s="230"/>
      <c r="C3866" s="183"/>
      <c r="D3866" s="183"/>
      <c r="E3866" s="183"/>
      <c r="F3866" s="183"/>
      <c r="G3866" s="183"/>
    </row>
    <row r="3867" spans="1:7" ht="21">
      <c r="A3867" s="178" t="s">
        <v>1532</v>
      </c>
      <c r="B3867" s="231" t="s">
        <v>449</v>
      </c>
      <c r="C3867" s="184"/>
      <c r="D3867" s="184"/>
      <c r="E3867" s="184"/>
      <c r="F3867" s="184"/>
      <c r="G3867" s="184"/>
    </row>
    <row r="3868" spans="1:7">
      <c r="A3868" s="182"/>
      <c r="B3868" s="230"/>
      <c r="C3868" s="183"/>
      <c r="D3868" s="183"/>
      <c r="E3868" s="183"/>
      <c r="F3868" s="183"/>
      <c r="G3868" s="183"/>
    </row>
    <row r="3869" spans="1:7" ht="31.5">
      <c r="A3869" s="179" t="s">
        <v>82</v>
      </c>
      <c r="B3869" s="232" t="s">
        <v>83</v>
      </c>
      <c r="C3869" s="180" t="s">
        <v>46</v>
      </c>
      <c r="D3869" s="180" t="s">
        <v>65</v>
      </c>
      <c r="E3869" s="185">
        <v>1087.8900000000001</v>
      </c>
      <c r="F3869" s="181">
        <f t="shared" ref="F3869:G3869" si="254">SUMPRODUCT($E3870:$E3883,F3870:F3883)</f>
        <v>8.0016010000000009</v>
      </c>
      <c r="G3869" s="181">
        <f t="shared" si="254"/>
        <v>9.0699500549599996</v>
      </c>
    </row>
    <row r="3870" spans="1:7">
      <c r="A3870" s="177">
        <v>2436</v>
      </c>
      <c r="B3870" s="233" t="s">
        <v>157</v>
      </c>
      <c r="C3870" s="176" t="s">
        <v>124</v>
      </c>
      <c r="D3870" s="176" t="s">
        <v>134</v>
      </c>
      <c r="E3870" s="177">
        <v>9.439612E-2</v>
      </c>
      <c r="F3870" s="107">
        <f>IF(C3870="MAT.",VLOOKUP(A3870,INSUMOS_AUX!A:F,6,0),0)</f>
        <v>0</v>
      </c>
      <c r="G3870" s="106">
        <f>IF(C3870="M.O.",VLOOKUP(A3870,INSUMOS_AUX!A:F,6,0),0)</f>
        <v>22.48</v>
      </c>
    </row>
    <row r="3871" spans="1:7">
      <c r="A3871" s="177">
        <v>246</v>
      </c>
      <c r="B3871" s="233" t="s">
        <v>185</v>
      </c>
      <c r="C3871" s="176" t="s">
        <v>124</v>
      </c>
      <c r="D3871" s="176" t="s">
        <v>134</v>
      </c>
      <c r="E3871" s="177">
        <v>4.8863040000000003E-2</v>
      </c>
      <c r="F3871" s="107">
        <f>IF(C3871="MAT.",VLOOKUP(A3871,INSUMOS_AUX!A:F,6,0),0)</f>
        <v>0</v>
      </c>
      <c r="G3871" s="106">
        <f>IF(C3871="M.O.",VLOOKUP(A3871,INSUMOS_AUX!A:F,6,0),0)</f>
        <v>14.73</v>
      </c>
    </row>
    <row r="3872" spans="1:7">
      <c r="A3872" s="177">
        <v>247</v>
      </c>
      <c r="B3872" s="233" t="s">
        <v>184</v>
      </c>
      <c r="C3872" s="176" t="s">
        <v>124</v>
      </c>
      <c r="D3872" s="176" t="s">
        <v>134</v>
      </c>
      <c r="E3872" s="177">
        <v>9.439612E-2</v>
      </c>
      <c r="F3872" s="107">
        <f>IF(C3872="MAT.",VLOOKUP(A3872,INSUMOS_AUX!A:F,6,0),0)</f>
        <v>0</v>
      </c>
      <c r="G3872" s="106">
        <f>IF(C3872="M.O.",VLOOKUP(A3872,INSUMOS_AUX!A:F,6,0),0)</f>
        <v>14.73</v>
      </c>
    </row>
    <row r="3873" spans="1:7">
      <c r="A3873" s="177">
        <v>2688</v>
      </c>
      <c r="B3873" s="233" t="s">
        <v>186</v>
      </c>
      <c r="C3873" s="176" t="s">
        <v>123</v>
      </c>
      <c r="D3873" s="176" t="s">
        <v>65</v>
      </c>
      <c r="E3873" s="177">
        <v>1.1000000000000001</v>
      </c>
      <c r="F3873" s="107">
        <f>IF(C3873="MAT.",VLOOKUP(A3873,INSUMOS_AUX!A:F,6,0),0)</f>
        <v>2.12</v>
      </c>
      <c r="G3873" s="106">
        <f>IF(C3873="M.O.",VLOOKUP(A3873,INSUMOS_AUX!A:F,6,0),0)</f>
        <v>0</v>
      </c>
    </row>
    <row r="3874" spans="1:7">
      <c r="A3874" s="177">
        <v>2696</v>
      </c>
      <c r="B3874" s="233" t="s">
        <v>154</v>
      </c>
      <c r="C3874" s="176" t="s">
        <v>124</v>
      </c>
      <c r="D3874" s="176" t="s">
        <v>134</v>
      </c>
      <c r="E3874" s="177">
        <v>0.21520097199999999</v>
      </c>
      <c r="F3874" s="107">
        <f>IF(C3874="MAT.",VLOOKUP(A3874,INSUMOS_AUX!A:F,6,0),0)</f>
        <v>0</v>
      </c>
      <c r="G3874" s="106">
        <f>IF(C3874="M.O.",VLOOKUP(A3874,INSUMOS_AUX!A:F,6,0),0)</f>
        <v>22.48</v>
      </c>
    </row>
    <row r="3875" spans="1:7" ht="21">
      <c r="A3875" s="177">
        <v>37370</v>
      </c>
      <c r="B3875" s="233" t="s">
        <v>494</v>
      </c>
      <c r="C3875" s="176" t="s">
        <v>123</v>
      </c>
      <c r="D3875" s="176" t="s">
        <v>134</v>
      </c>
      <c r="E3875" s="177">
        <v>0.44140000000000001</v>
      </c>
      <c r="F3875" s="107">
        <f>IF(C3875="MAT.",VLOOKUP(A3875,INSUMOS_AUX!A:F,6,0),0)</f>
        <v>3.32</v>
      </c>
      <c r="G3875" s="106">
        <f>IF(C3875="M.O.",VLOOKUP(A3875,INSUMOS_AUX!A:F,6,0),0)</f>
        <v>0</v>
      </c>
    </row>
    <row r="3876" spans="1:7" ht="21">
      <c r="A3876" s="177">
        <v>37371</v>
      </c>
      <c r="B3876" s="233" t="s">
        <v>495</v>
      </c>
      <c r="C3876" s="176" t="s">
        <v>123</v>
      </c>
      <c r="D3876" s="176" t="s">
        <v>134</v>
      </c>
      <c r="E3876" s="177">
        <v>0.44140000000000001</v>
      </c>
      <c r="F3876" s="107">
        <f>IF(C3876="MAT.",VLOOKUP(A3876,INSUMOS_AUX!A:F,6,0),0)</f>
        <v>0.59</v>
      </c>
      <c r="G3876" s="106">
        <f>IF(C3876="M.O.",VLOOKUP(A3876,INSUMOS_AUX!A:F,6,0),0)</f>
        <v>0</v>
      </c>
    </row>
    <row r="3877" spans="1:7" ht="21">
      <c r="A3877" s="177">
        <v>37372</v>
      </c>
      <c r="B3877" s="233" t="s">
        <v>496</v>
      </c>
      <c r="C3877" s="176" t="s">
        <v>123</v>
      </c>
      <c r="D3877" s="176" t="s">
        <v>134</v>
      </c>
      <c r="E3877" s="177">
        <v>0.44140000000000001</v>
      </c>
      <c r="F3877" s="107">
        <f>IF(C3877="MAT.",VLOOKUP(A3877,INSUMOS_AUX!A:F,6,0),0)</f>
        <v>1.43</v>
      </c>
      <c r="G3877" s="106">
        <f>IF(C3877="M.O.",VLOOKUP(A3877,INSUMOS_AUX!A:F,6,0),0)</f>
        <v>0</v>
      </c>
    </row>
    <row r="3878" spans="1:7" ht="21">
      <c r="A3878" s="177">
        <v>37373</v>
      </c>
      <c r="B3878" s="233" t="s">
        <v>497</v>
      </c>
      <c r="C3878" s="176" t="s">
        <v>123</v>
      </c>
      <c r="D3878" s="176" t="s">
        <v>134</v>
      </c>
      <c r="E3878" s="177">
        <v>0.44140000000000001</v>
      </c>
      <c r="F3878" s="107">
        <f>IF(C3878="MAT.",VLOOKUP(A3878,INSUMOS_AUX!A:F,6,0),0)</f>
        <v>0.08</v>
      </c>
      <c r="G3878" s="106">
        <f>IF(C3878="M.O.",VLOOKUP(A3878,INSUMOS_AUX!A:F,6,0),0)</f>
        <v>0</v>
      </c>
    </row>
    <row r="3879" spans="1:7" ht="21">
      <c r="A3879" s="177">
        <v>392</v>
      </c>
      <c r="B3879" s="233" t="s">
        <v>187</v>
      </c>
      <c r="C3879" s="176" t="s">
        <v>123</v>
      </c>
      <c r="D3879" s="176" t="s">
        <v>23</v>
      </c>
      <c r="E3879" s="177">
        <v>1.7857000000000001</v>
      </c>
      <c r="F3879" s="107">
        <f>IF(C3879="MAT.",VLOOKUP(A3879,INSUMOS_AUX!A:F,6,0),0)</f>
        <v>1.41</v>
      </c>
      <c r="G3879" s="106">
        <f>IF(C3879="M.O.",VLOOKUP(A3879,INSUMOS_AUX!A:F,6,0),0)</f>
        <v>0</v>
      </c>
    </row>
    <row r="3880" spans="1:7" ht="21">
      <c r="A3880" s="177">
        <v>43460</v>
      </c>
      <c r="B3880" s="233" t="s">
        <v>158</v>
      </c>
      <c r="C3880" s="176" t="s">
        <v>123</v>
      </c>
      <c r="D3880" s="176" t="s">
        <v>134</v>
      </c>
      <c r="E3880" s="177">
        <v>0.182</v>
      </c>
      <c r="F3880" s="107">
        <f>IF(C3880="MAT.",VLOOKUP(A3880,INSUMOS_AUX!A:F,6,0),0)</f>
        <v>0.86</v>
      </c>
      <c r="G3880" s="106">
        <f>IF(C3880="M.O.",VLOOKUP(A3880,INSUMOS_AUX!A:F,6,0),0)</f>
        <v>0</v>
      </c>
    </row>
    <row r="3881" spans="1:7" ht="21">
      <c r="A3881" s="177">
        <v>43461</v>
      </c>
      <c r="B3881" s="233" t="s">
        <v>155</v>
      </c>
      <c r="C3881" s="176" t="s">
        <v>123</v>
      </c>
      <c r="D3881" s="176" t="s">
        <v>134</v>
      </c>
      <c r="E3881" s="177">
        <v>0.25940000000000002</v>
      </c>
      <c r="F3881" s="107">
        <f>IF(C3881="MAT.",VLOOKUP(A3881,INSUMOS_AUX!A:F,6,0),0)</f>
        <v>0.31</v>
      </c>
      <c r="G3881" s="106">
        <f>IF(C3881="M.O.",VLOOKUP(A3881,INSUMOS_AUX!A:F,6,0),0)</f>
        <v>0</v>
      </c>
    </row>
    <row r="3882" spans="1:7" ht="21">
      <c r="A3882" s="177">
        <v>43484</v>
      </c>
      <c r="B3882" s="233" t="s">
        <v>159</v>
      </c>
      <c r="C3882" s="176" t="s">
        <v>123</v>
      </c>
      <c r="D3882" s="176" t="s">
        <v>134</v>
      </c>
      <c r="E3882" s="177">
        <v>0.182</v>
      </c>
      <c r="F3882" s="107">
        <f>IF(C3882="MAT.",VLOOKUP(A3882,INSUMOS_AUX!A:F,6,0),0)</f>
        <v>1.26</v>
      </c>
      <c r="G3882" s="106">
        <f>IF(C3882="M.O.",VLOOKUP(A3882,INSUMOS_AUX!A:F,6,0),0)</f>
        <v>0</v>
      </c>
    </row>
    <row r="3883" spans="1:7" ht="21">
      <c r="A3883" s="177">
        <v>43485</v>
      </c>
      <c r="B3883" s="233" t="s">
        <v>156</v>
      </c>
      <c r="C3883" s="176" t="s">
        <v>123</v>
      </c>
      <c r="D3883" s="176" t="s">
        <v>134</v>
      </c>
      <c r="E3883" s="177">
        <v>0.25940000000000002</v>
      </c>
      <c r="F3883" s="107">
        <f>IF(C3883="MAT.",VLOOKUP(A3883,INSUMOS_AUX!A:F,6,0),0)</f>
        <v>1.1299999999999999</v>
      </c>
      <c r="G3883" s="106">
        <f>IF(C3883="M.O.",VLOOKUP(A3883,INSUMOS_AUX!A:F,6,0),0)</f>
        <v>0</v>
      </c>
    </row>
    <row r="3884" spans="1:7">
      <c r="A3884" s="182"/>
      <c r="B3884" s="230"/>
      <c r="C3884" s="183"/>
      <c r="D3884" s="183"/>
      <c r="E3884" s="183"/>
      <c r="F3884" s="183"/>
      <c r="G3884" s="183"/>
    </row>
    <row r="3885" spans="1:7" ht="31.5">
      <c r="A3885" s="179" t="s">
        <v>86</v>
      </c>
      <c r="B3885" s="232" t="s">
        <v>87</v>
      </c>
      <c r="C3885" s="180" t="s">
        <v>46</v>
      </c>
      <c r="D3885" s="180" t="s">
        <v>65</v>
      </c>
      <c r="E3885" s="185">
        <v>3656.7</v>
      </c>
      <c r="F3885" s="181">
        <f t="shared" ref="F3885:G3885" si="255">SUMPRODUCT($E3886:$E3895,F3886:F3895)</f>
        <v>3.4657800000000001</v>
      </c>
      <c r="G3885" s="181">
        <f t="shared" si="255"/>
        <v>1.1193616388000001</v>
      </c>
    </row>
    <row r="3886" spans="1:7" ht="31.5">
      <c r="A3886" s="177">
        <v>1014</v>
      </c>
      <c r="B3886" s="233" t="s">
        <v>189</v>
      </c>
      <c r="C3886" s="176" t="s">
        <v>123</v>
      </c>
      <c r="D3886" s="176" t="s">
        <v>65</v>
      </c>
      <c r="E3886" s="177">
        <v>1.2434000000000001</v>
      </c>
      <c r="F3886" s="107">
        <f>IF(C3886="MAT.",VLOOKUP(A3886,INSUMOS_AUX!A:F,6,0),0)</f>
        <v>2.41</v>
      </c>
      <c r="G3886" s="106">
        <f>IF(C3886="M.O.",VLOOKUP(A3886,INSUMOS_AUX!A:F,6,0),0)</f>
        <v>0</v>
      </c>
    </row>
    <row r="3887" spans="1:7" ht="21">
      <c r="A3887" s="177">
        <v>21127</v>
      </c>
      <c r="B3887" s="233" t="s">
        <v>190</v>
      </c>
      <c r="C3887" s="176" t="s">
        <v>123</v>
      </c>
      <c r="D3887" s="176" t="s">
        <v>23</v>
      </c>
      <c r="E3887" s="177">
        <v>9.4000000000000004E-3</v>
      </c>
      <c r="F3887" s="107">
        <f>IF(C3887="MAT.",VLOOKUP(A3887,INSUMOS_AUX!A:F,6,0),0)</f>
        <v>3.39</v>
      </c>
      <c r="G3887" s="106">
        <f>IF(C3887="M.O.",VLOOKUP(A3887,INSUMOS_AUX!A:F,6,0),0)</f>
        <v>0</v>
      </c>
    </row>
    <row r="3888" spans="1:7">
      <c r="A3888" s="177">
        <v>2436</v>
      </c>
      <c r="B3888" s="233" t="s">
        <v>157</v>
      </c>
      <c r="C3888" s="176" t="s">
        <v>124</v>
      </c>
      <c r="D3888" s="176" t="s">
        <v>134</v>
      </c>
      <c r="E3888" s="177">
        <v>3.0082279999999999E-2</v>
      </c>
      <c r="F3888" s="107">
        <f>IF(C3888="MAT.",VLOOKUP(A3888,INSUMOS_AUX!A:F,6,0),0)</f>
        <v>0</v>
      </c>
      <c r="G3888" s="106">
        <f>IF(C3888="M.O.",VLOOKUP(A3888,INSUMOS_AUX!A:F,6,0),0)</f>
        <v>22.48</v>
      </c>
    </row>
    <row r="3889" spans="1:7">
      <c r="A3889" s="177">
        <v>247</v>
      </c>
      <c r="B3889" s="233" t="s">
        <v>184</v>
      </c>
      <c r="C3889" s="176" t="s">
        <v>124</v>
      </c>
      <c r="D3889" s="176" t="s">
        <v>134</v>
      </c>
      <c r="E3889" s="177">
        <v>3.0082279999999999E-2</v>
      </c>
      <c r="F3889" s="107">
        <f>IF(C3889="MAT.",VLOOKUP(A3889,INSUMOS_AUX!A:F,6,0),0)</f>
        <v>0</v>
      </c>
      <c r="G3889" s="106">
        <f>IF(C3889="M.O.",VLOOKUP(A3889,INSUMOS_AUX!A:F,6,0),0)</f>
        <v>14.73</v>
      </c>
    </row>
    <row r="3890" spans="1:7" ht="21">
      <c r="A3890" s="177">
        <v>37370</v>
      </c>
      <c r="B3890" s="233" t="s">
        <v>494</v>
      </c>
      <c r="C3890" s="176" t="s">
        <v>123</v>
      </c>
      <c r="D3890" s="176" t="s">
        <v>134</v>
      </c>
      <c r="E3890" s="177">
        <v>5.8000000000000003E-2</v>
      </c>
      <c r="F3890" s="107">
        <f>IF(C3890="MAT.",VLOOKUP(A3890,INSUMOS_AUX!A:F,6,0),0)</f>
        <v>3.32</v>
      </c>
      <c r="G3890" s="106">
        <f>IF(C3890="M.O.",VLOOKUP(A3890,INSUMOS_AUX!A:F,6,0),0)</f>
        <v>0</v>
      </c>
    </row>
    <row r="3891" spans="1:7" ht="21">
      <c r="A3891" s="177">
        <v>37371</v>
      </c>
      <c r="B3891" s="233" t="s">
        <v>495</v>
      </c>
      <c r="C3891" s="176" t="s">
        <v>123</v>
      </c>
      <c r="D3891" s="176" t="s">
        <v>134</v>
      </c>
      <c r="E3891" s="177">
        <v>5.8000000000000003E-2</v>
      </c>
      <c r="F3891" s="107">
        <f>IF(C3891="MAT.",VLOOKUP(A3891,INSUMOS_AUX!A:F,6,0),0)</f>
        <v>0.59</v>
      </c>
      <c r="G3891" s="106">
        <f>IF(C3891="M.O.",VLOOKUP(A3891,INSUMOS_AUX!A:F,6,0),0)</f>
        <v>0</v>
      </c>
    </row>
    <row r="3892" spans="1:7" ht="21">
      <c r="A3892" s="177">
        <v>37372</v>
      </c>
      <c r="B3892" s="233" t="s">
        <v>496</v>
      </c>
      <c r="C3892" s="176" t="s">
        <v>123</v>
      </c>
      <c r="D3892" s="176" t="s">
        <v>134</v>
      </c>
      <c r="E3892" s="177">
        <v>5.8000000000000003E-2</v>
      </c>
      <c r="F3892" s="107">
        <f>IF(C3892="MAT.",VLOOKUP(A3892,INSUMOS_AUX!A:F,6,0),0)</f>
        <v>1.43</v>
      </c>
      <c r="G3892" s="106">
        <f>IF(C3892="M.O.",VLOOKUP(A3892,INSUMOS_AUX!A:F,6,0),0)</f>
        <v>0</v>
      </c>
    </row>
    <row r="3893" spans="1:7" ht="21">
      <c r="A3893" s="177">
        <v>37373</v>
      </c>
      <c r="B3893" s="233" t="s">
        <v>497</v>
      </c>
      <c r="C3893" s="176" t="s">
        <v>123</v>
      </c>
      <c r="D3893" s="176" t="s">
        <v>134</v>
      </c>
      <c r="E3893" s="177">
        <v>5.8000000000000003E-2</v>
      </c>
      <c r="F3893" s="107">
        <f>IF(C3893="MAT.",VLOOKUP(A3893,INSUMOS_AUX!A:F,6,0),0)</f>
        <v>0.08</v>
      </c>
      <c r="G3893" s="106">
        <f>IF(C3893="M.O.",VLOOKUP(A3893,INSUMOS_AUX!A:F,6,0),0)</f>
        <v>0</v>
      </c>
    </row>
    <row r="3894" spans="1:7" ht="21">
      <c r="A3894" s="177">
        <v>43460</v>
      </c>
      <c r="B3894" s="233" t="s">
        <v>158</v>
      </c>
      <c r="C3894" s="176" t="s">
        <v>123</v>
      </c>
      <c r="D3894" s="176" t="s">
        <v>134</v>
      </c>
      <c r="E3894" s="177">
        <v>5.8000000000000003E-2</v>
      </c>
      <c r="F3894" s="107">
        <f>IF(C3894="MAT.",VLOOKUP(A3894,INSUMOS_AUX!A:F,6,0),0)</f>
        <v>0.86</v>
      </c>
      <c r="G3894" s="106">
        <f>IF(C3894="M.O.",VLOOKUP(A3894,INSUMOS_AUX!A:F,6,0),0)</f>
        <v>0</v>
      </c>
    </row>
    <row r="3895" spans="1:7" ht="21">
      <c r="A3895" s="177">
        <v>43484</v>
      </c>
      <c r="B3895" s="233" t="s">
        <v>159</v>
      </c>
      <c r="C3895" s="176" t="s">
        <v>123</v>
      </c>
      <c r="D3895" s="176" t="s">
        <v>134</v>
      </c>
      <c r="E3895" s="177">
        <v>5.8000000000000003E-2</v>
      </c>
      <c r="F3895" s="107">
        <f>IF(C3895="MAT.",VLOOKUP(A3895,INSUMOS_AUX!A:F,6,0),0)</f>
        <v>1.26</v>
      </c>
      <c r="G3895" s="106">
        <f>IF(C3895="M.O.",VLOOKUP(A3895,INSUMOS_AUX!A:F,6,0),0)</f>
        <v>0</v>
      </c>
    </row>
    <row r="3896" spans="1:7">
      <c r="A3896" s="182"/>
      <c r="B3896" s="230"/>
      <c r="C3896" s="183"/>
      <c r="D3896" s="183"/>
      <c r="E3896" s="183"/>
      <c r="F3896" s="183"/>
      <c r="G3896" s="183"/>
    </row>
    <row r="3897" spans="1:7" ht="31.5">
      <c r="A3897" s="179" t="s">
        <v>995</v>
      </c>
      <c r="B3897" s="232" t="s">
        <v>996</v>
      </c>
      <c r="C3897" s="180" t="s">
        <v>46</v>
      </c>
      <c r="D3897" s="180" t="s">
        <v>65</v>
      </c>
      <c r="E3897" s="181">
        <v>350</v>
      </c>
      <c r="F3897" s="181">
        <f t="shared" ref="F3897:G3897" si="256">SUMPRODUCT($E3898:$E3907,F3898:F3907)</f>
        <v>5.5811520000000003</v>
      </c>
      <c r="G3897" s="181">
        <f t="shared" si="256"/>
        <v>1.5053484108000001</v>
      </c>
    </row>
    <row r="3898" spans="1:7" ht="21">
      <c r="A3898" s="177">
        <v>21127</v>
      </c>
      <c r="B3898" s="233" t="s">
        <v>190</v>
      </c>
      <c r="C3898" s="176" t="s">
        <v>123</v>
      </c>
      <c r="D3898" s="176" t="s">
        <v>23</v>
      </c>
      <c r="E3898" s="177">
        <v>9.4000000000000004E-3</v>
      </c>
      <c r="F3898" s="107">
        <f>IF(C3898="MAT.",VLOOKUP(A3898,INSUMOS_AUX!A:F,6,0),0)</f>
        <v>3.39</v>
      </c>
      <c r="G3898" s="106">
        <f>IF(C3898="M.O.",VLOOKUP(A3898,INSUMOS_AUX!A:F,6,0),0)</f>
        <v>0</v>
      </c>
    </row>
    <row r="3899" spans="1:7">
      <c r="A3899" s="177">
        <v>2436</v>
      </c>
      <c r="B3899" s="233" t="s">
        <v>157</v>
      </c>
      <c r="C3899" s="176" t="s">
        <v>124</v>
      </c>
      <c r="D3899" s="176" t="s">
        <v>134</v>
      </c>
      <c r="E3899" s="177">
        <v>4.0455480000000002E-2</v>
      </c>
      <c r="F3899" s="107">
        <f>IF(C3899="MAT.",VLOOKUP(A3899,INSUMOS_AUX!A:F,6,0),0)</f>
        <v>0</v>
      </c>
      <c r="G3899" s="106">
        <f>IF(C3899="M.O.",VLOOKUP(A3899,INSUMOS_AUX!A:F,6,0),0)</f>
        <v>22.48</v>
      </c>
    </row>
    <row r="3900" spans="1:7">
      <c r="A3900" s="177">
        <v>247</v>
      </c>
      <c r="B3900" s="233" t="s">
        <v>184</v>
      </c>
      <c r="C3900" s="176" t="s">
        <v>124</v>
      </c>
      <c r="D3900" s="176" t="s">
        <v>134</v>
      </c>
      <c r="E3900" s="177">
        <v>4.0455480000000002E-2</v>
      </c>
      <c r="F3900" s="107">
        <f>IF(C3900="MAT.",VLOOKUP(A3900,INSUMOS_AUX!A:F,6,0),0)</f>
        <v>0</v>
      </c>
      <c r="G3900" s="106">
        <f>IF(C3900="M.O.",VLOOKUP(A3900,INSUMOS_AUX!A:F,6,0),0)</f>
        <v>14.73</v>
      </c>
    </row>
    <row r="3901" spans="1:7" ht="21">
      <c r="A3901" s="177">
        <v>37370</v>
      </c>
      <c r="B3901" s="233" t="s">
        <v>494</v>
      </c>
      <c r="C3901" s="176" t="s">
        <v>123</v>
      </c>
      <c r="D3901" s="176" t="s">
        <v>134</v>
      </c>
      <c r="E3901" s="177">
        <v>7.8E-2</v>
      </c>
      <c r="F3901" s="107">
        <f>IF(C3901="MAT.",VLOOKUP(A3901,INSUMOS_AUX!A:F,6,0),0)</f>
        <v>3.32</v>
      </c>
      <c r="G3901" s="106">
        <f>IF(C3901="M.O.",VLOOKUP(A3901,INSUMOS_AUX!A:F,6,0),0)</f>
        <v>0</v>
      </c>
    </row>
    <row r="3902" spans="1:7" ht="21">
      <c r="A3902" s="177">
        <v>37371</v>
      </c>
      <c r="B3902" s="233" t="s">
        <v>495</v>
      </c>
      <c r="C3902" s="176" t="s">
        <v>123</v>
      </c>
      <c r="D3902" s="176" t="s">
        <v>134</v>
      </c>
      <c r="E3902" s="177">
        <v>7.8E-2</v>
      </c>
      <c r="F3902" s="107">
        <f>IF(C3902="MAT.",VLOOKUP(A3902,INSUMOS_AUX!A:F,6,0),0)</f>
        <v>0.59</v>
      </c>
      <c r="G3902" s="106">
        <f>IF(C3902="M.O.",VLOOKUP(A3902,INSUMOS_AUX!A:F,6,0),0)</f>
        <v>0</v>
      </c>
    </row>
    <row r="3903" spans="1:7" ht="21">
      <c r="A3903" s="177">
        <v>37372</v>
      </c>
      <c r="B3903" s="233" t="s">
        <v>496</v>
      </c>
      <c r="C3903" s="176" t="s">
        <v>123</v>
      </c>
      <c r="D3903" s="176" t="s">
        <v>134</v>
      </c>
      <c r="E3903" s="177">
        <v>7.8E-2</v>
      </c>
      <c r="F3903" s="107">
        <f>IF(C3903="MAT.",VLOOKUP(A3903,INSUMOS_AUX!A:F,6,0),0)</f>
        <v>1.43</v>
      </c>
      <c r="G3903" s="106">
        <f>IF(C3903="M.O.",VLOOKUP(A3903,INSUMOS_AUX!A:F,6,0),0)</f>
        <v>0</v>
      </c>
    </row>
    <row r="3904" spans="1:7" ht="21">
      <c r="A3904" s="177">
        <v>37373</v>
      </c>
      <c r="B3904" s="233" t="s">
        <v>497</v>
      </c>
      <c r="C3904" s="176" t="s">
        <v>123</v>
      </c>
      <c r="D3904" s="176" t="s">
        <v>134</v>
      </c>
      <c r="E3904" s="177">
        <v>7.8E-2</v>
      </c>
      <c r="F3904" s="107">
        <f>IF(C3904="MAT.",VLOOKUP(A3904,INSUMOS_AUX!A:F,6,0),0)</f>
        <v>0.08</v>
      </c>
      <c r="G3904" s="106">
        <f>IF(C3904="M.O.",VLOOKUP(A3904,INSUMOS_AUX!A:F,6,0),0)</f>
        <v>0</v>
      </c>
    </row>
    <row r="3905" spans="1:7" ht="21">
      <c r="A3905" s="177">
        <v>43460</v>
      </c>
      <c r="B3905" s="233" t="s">
        <v>158</v>
      </c>
      <c r="C3905" s="176" t="s">
        <v>123</v>
      </c>
      <c r="D3905" s="176" t="s">
        <v>134</v>
      </c>
      <c r="E3905" s="177">
        <v>7.8E-2</v>
      </c>
      <c r="F3905" s="107">
        <f>IF(C3905="MAT.",VLOOKUP(A3905,INSUMOS_AUX!A:F,6,0),0)</f>
        <v>0.86</v>
      </c>
      <c r="G3905" s="106">
        <f>IF(C3905="M.O.",VLOOKUP(A3905,INSUMOS_AUX!A:F,6,0),0)</f>
        <v>0</v>
      </c>
    </row>
    <row r="3906" spans="1:7" ht="21">
      <c r="A3906" s="177">
        <v>43484</v>
      </c>
      <c r="B3906" s="233" t="s">
        <v>159</v>
      </c>
      <c r="C3906" s="176" t="s">
        <v>123</v>
      </c>
      <c r="D3906" s="176" t="s">
        <v>134</v>
      </c>
      <c r="E3906" s="177">
        <v>7.8E-2</v>
      </c>
      <c r="F3906" s="107">
        <f>IF(C3906="MAT.",VLOOKUP(A3906,INSUMOS_AUX!A:F,6,0),0)</f>
        <v>1.26</v>
      </c>
      <c r="G3906" s="106">
        <f>IF(C3906="M.O.",VLOOKUP(A3906,INSUMOS_AUX!A:F,6,0),0)</f>
        <v>0</v>
      </c>
    </row>
    <row r="3907" spans="1:7" ht="31.5">
      <c r="A3907" s="177">
        <v>981</v>
      </c>
      <c r="B3907" s="233" t="s">
        <v>1533</v>
      </c>
      <c r="C3907" s="176" t="s">
        <v>123</v>
      </c>
      <c r="D3907" s="176" t="s">
        <v>65</v>
      </c>
      <c r="E3907" s="177">
        <v>1.2434000000000001</v>
      </c>
      <c r="F3907" s="107">
        <f>IF(C3907="MAT.",VLOOKUP(A3907,INSUMOS_AUX!A:F,6,0),0)</f>
        <v>3.99</v>
      </c>
      <c r="G3907" s="106">
        <f>IF(C3907="M.O.",VLOOKUP(A3907,INSUMOS_AUX!A:F,6,0),0)</f>
        <v>0</v>
      </c>
    </row>
    <row r="3908" spans="1:7">
      <c r="A3908" s="182"/>
      <c r="B3908" s="230"/>
      <c r="C3908" s="183"/>
      <c r="D3908" s="183"/>
      <c r="E3908" s="183"/>
      <c r="F3908" s="183"/>
      <c r="G3908" s="183"/>
    </row>
    <row r="3909" spans="1:7" ht="31.5">
      <c r="A3909" s="179" t="s">
        <v>440</v>
      </c>
      <c r="B3909" s="232" t="s">
        <v>441</v>
      </c>
      <c r="C3909" s="180" t="s">
        <v>46</v>
      </c>
      <c r="D3909" s="180" t="s">
        <v>65</v>
      </c>
      <c r="E3909" s="181">
        <v>60</v>
      </c>
      <c r="F3909" s="181">
        <f t="shared" ref="F3909:G3909" si="257">SUMPRODUCT($E3910:$E3919,F3910:F3919)</f>
        <v>8.7338380000000004</v>
      </c>
      <c r="G3909" s="181">
        <f t="shared" si="257"/>
        <v>1.9685325371999998</v>
      </c>
    </row>
    <row r="3910" spans="1:7" ht="21">
      <c r="A3910" s="177">
        <v>21127</v>
      </c>
      <c r="B3910" s="233" t="s">
        <v>190</v>
      </c>
      <c r="C3910" s="176" t="s">
        <v>123</v>
      </c>
      <c r="D3910" s="176" t="s">
        <v>23</v>
      </c>
      <c r="E3910" s="177">
        <v>9.4000000000000004E-3</v>
      </c>
      <c r="F3910" s="107">
        <f>IF(C3910="MAT.",VLOOKUP(A3910,INSUMOS_AUX!A:F,6,0),0)</f>
        <v>3.39</v>
      </c>
      <c r="G3910" s="106">
        <f>IF(C3910="M.O.",VLOOKUP(A3910,INSUMOS_AUX!A:F,6,0),0)</f>
        <v>0</v>
      </c>
    </row>
    <row r="3911" spans="1:7">
      <c r="A3911" s="177">
        <v>2436</v>
      </c>
      <c r="B3911" s="233" t="s">
        <v>157</v>
      </c>
      <c r="C3911" s="176" t="s">
        <v>124</v>
      </c>
      <c r="D3911" s="176" t="s">
        <v>134</v>
      </c>
      <c r="E3911" s="177">
        <v>5.2903319999999997E-2</v>
      </c>
      <c r="F3911" s="107">
        <f>IF(C3911="MAT.",VLOOKUP(A3911,INSUMOS_AUX!A:F,6,0),0)</f>
        <v>0</v>
      </c>
      <c r="G3911" s="106">
        <f>IF(C3911="M.O.",VLOOKUP(A3911,INSUMOS_AUX!A:F,6,0),0)</f>
        <v>22.48</v>
      </c>
    </row>
    <row r="3912" spans="1:7">
      <c r="A3912" s="177">
        <v>247</v>
      </c>
      <c r="B3912" s="233" t="s">
        <v>184</v>
      </c>
      <c r="C3912" s="176" t="s">
        <v>124</v>
      </c>
      <c r="D3912" s="176" t="s">
        <v>134</v>
      </c>
      <c r="E3912" s="177">
        <v>5.2903319999999997E-2</v>
      </c>
      <c r="F3912" s="107">
        <f>IF(C3912="MAT.",VLOOKUP(A3912,INSUMOS_AUX!A:F,6,0),0)</f>
        <v>0</v>
      </c>
      <c r="G3912" s="106">
        <f>IF(C3912="M.O.",VLOOKUP(A3912,INSUMOS_AUX!A:F,6,0),0)</f>
        <v>14.73</v>
      </c>
    </row>
    <row r="3913" spans="1:7" ht="21">
      <c r="A3913" s="177">
        <v>37370</v>
      </c>
      <c r="B3913" s="233" t="s">
        <v>494</v>
      </c>
      <c r="C3913" s="176" t="s">
        <v>123</v>
      </c>
      <c r="D3913" s="176" t="s">
        <v>134</v>
      </c>
      <c r="E3913" s="177">
        <v>0.10199999999999999</v>
      </c>
      <c r="F3913" s="107">
        <f>IF(C3913="MAT.",VLOOKUP(A3913,INSUMOS_AUX!A:F,6,0),0)</f>
        <v>3.32</v>
      </c>
      <c r="G3913" s="106">
        <f>IF(C3913="M.O.",VLOOKUP(A3913,INSUMOS_AUX!A:F,6,0),0)</f>
        <v>0</v>
      </c>
    </row>
    <row r="3914" spans="1:7" ht="21">
      <c r="A3914" s="177">
        <v>37371</v>
      </c>
      <c r="B3914" s="233" t="s">
        <v>495</v>
      </c>
      <c r="C3914" s="176" t="s">
        <v>123</v>
      </c>
      <c r="D3914" s="176" t="s">
        <v>134</v>
      </c>
      <c r="E3914" s="177">
        <v>0.10199999999999999</v>
      </c>
      <c r="F3914" s="107">
        <f>IF(C3914="MAT.",VLOOKUP(A3914,INSUMOS_AUX!A:F,6,0),0)</f>
        <v>0.59</v>
      </c>
      <c r="G3914" s="106">
        <f>IF(C3914="M.O.",VLOOKUP(A3914,INSUMOS_AUX!A:F,6,0),0)</f>
        <v>0</v>
      </c>
    </row>
    <row r="3915" spans="1:7" ht="21">
      <c r="A3915" s="177">
        <v>37372</v>
      </c>
      <c r="B3915" s="233" t="s">
        <v>496</v>
      </c>
      <c r="C3915" s="176" t="s">
        <v>123</v>
      </c>
      <c r="D3915" s="176" t="s">
        <v>134</v>
      </c>
      <c r="E3915" s="177">
        <v>0.10199999999999999</v>
      </c>
      <c r="F3915" s="107">
        <f>IF(C3915="MAT.",VLOOKUP(A3915,INSUMOS_AUX!A:F,6,0),0)</f>
        <v>1.43</v>
      </c>
      <c r="G3915" s="106">
        <f>IF(C3915="M.O.",VLOOKUP(A3915,INSUMOS_AUX!A:F,6,0),0)</f>
        <v>0</v>
      </c>
    </row>
    <row r="3916" spans="1:7" ht="21">
      <c r="A3916" s="177">
        <v>37373</v>
      </c>
      <c r="B3916" s="233" t="s">
        <v>497</v>
      </c>
      <c r="C3916" s="176" t="s">
        <v>123</v>
      </c>
      <c r="D3916" s="176" t="s">
        <v>134</v>
      </c>
      <c r="E3916" s="177">
        <v>0.10199999999999999</v>
      </c>
      <c r="F3916" s="107">
        <f>IF(C3916="MAT.",VLOOKUP(A3916,INSUMOS_AUX!A:F,6,0),0)</f>
        <v>0.08</v>
      </c>
      <c r="G3916" s="106">
        <f>IF(C3916="M.O.",VLOOKUP(A3916,INSUMOS_AUX!A:F,6,0),0)</f>
        <v>0</v>
      </c>
    </row>
    <row r="3917" spans="1:7" ht="21">
      <c r="A3917" s="177">
        <v>43460</v>
      </c>
      <c r="B3917" s="233" t="s">
        <v>158</v>
      </c>
      <c r="C3917" s="176" t="s">
        <v>123</v>
      </c>
      <c r="D3917" s="176" t="s">
        <v>134</v>
      </c>
      <c r="E3917" s="177">
        <v>0.10199999999999999</v>
      </c>
      <c r="F3917" s="107">
        <f>IF(C3917="MAT.",VLOOKUP(A3917,INSUMOS_AUX!A:F,6,0),0)</f>
        <v>0.86</v>
      </c>
      <c r="G3917" s="106">
        <f>IF(C3917="M.O.",VLOOKUP(A3917,INSUMOS_AUX!A:F,6,0),0)</f>
        <v>0</v>
      </c>
    </row>
    <row r="3918" spans="1:7" ht="21">
      <c r="A3918" s="177">
        <v>43484</v>
      </c>
      <c r="B3918" s="233" t="s">
        <v>159</v>
      </c>
      <c r="C3918" s="176" t="s">
        <v>123</v>
      </c>
      <c r="D3918" s="176" t="s">
        <v>134</v>
      </c>
      <c r="E3918" s="177">
        <v>0.10199999999999999</v>
      </c>
      <c r="F3918" s="107">
        <f>IF(C3918="MAT.",VLOOKUP(A3918,INSUMOS_AUX!A:F,6,0),0)</f>
        <v>1.26</v>
      </c>
      <c r="G3918" s="106">
        <f>IF(C3918="M.O.",VLOOKUP(A3918,INSUMOS_AUX!A:F,6,0),0)</f>
        <v>0</v>
      </c>
    </row>
    <row r="3919" spans="1:7" ht="31.5">
      <c r="A3919" s="177">
        <v>994</v>
      </c>
      <c r="B3919" s="233" t="s">
        <v>300</v>
      </c>
      <c r="C3919" s="176" t="s">
        <v>123</v>
      </c>
      <c r="D3919" s="176" t="s">
        <v>65</v>
      </c>
      <c r="E3919" s="177">
        <v>1.2434000000000001</v>
      </c>
      <c r="F3919" s="107">
        <f>IF(C3919="MAT.",VLOOKUP(A3919,INSUMOS_AUX!A:F,6,0),0)</f>
        <v>6.38</v>
      </c>
      <c r="G3919" s="106">
        <f>IF(C3919="M.O.",VLOOKUP(A3919,INSUMOS_AUX!A:F,6,0),0)</f>
        <v>0</v>
      </c>
    </row>
    <row r="3920" spans="1:7">
      <c r="A3920" s="182"/>
      <c r="B3920" s="230"/>
      <c r="C3920" s="183"/>
      <c r="D3920" s="183"/>
      <c r="E3920" s="183"/>
      <c r="F3920" s="183"/>
      <c r="G3920" s="183"/>
    </row>
    <row r="3921" spans="1:7" ht="31.5">
      <c r="A3921" s="179" t="s">
        <v>450</v>
      </c>
      <c r="B3921" s="232" t="s">
        <v>383</v>
      </c>
      <c r="C3921" s="180" t="s">
        <v>46</v>
      </c>
      <c r="D3921" s="180" t="s">
        <v>65</v>
      </c>
      <c r="E3921" s="181">
        <v>91.62</v>
      </c>
      <c r="F3921" s="181">
        <f t="shared" ref="F3921:G3921" si="258">SUMPRODUCT($E3922:$E3931,F3922:F3931)</f>
        <v>14.171476</v>
      </c>
      <c r="G3921" s="181">
        <f t="shared" si="258"/>
        <v>2.9334994671999999</v>
      </c>
    </row>
    <row r="3922" spans="1:7" ht="31.5">
      <c r="A3922" s="177">
        <v>1020</v>
      </c>
      <c r="B3922" s="233" t="s">
        <v>299</v>
      </c>
      <c r="C3922" s="176" t="s">
        <v>123</v>
      </c>
      <c r="D3922" s="176" t="s">
        <v>65</v>
      </c>
      <c r="E3922" s="177">
        <v>1.2434000000000001</v>
      </c>
      <c r="F3922" s="107">
        <f>IF(C3922="MAT.",VLOOKUP(A3922,INSUMOS_AUX!A:F,6,0),0)</f>
        <v>10.45</v>
      </c>
      <c r="G3922" s="106">
        <f>IF(C3922="M.O.",VLOOKUP(A3922,INSUMOS_AUX!A:F,6,0),0)</f>
        <v>0</v>
      </c>
    </row>
    <row r="3923" spans="1:7" ht="21">
      <c r="A3923" s="177">
        <v>21127</v>
      </c>
      <c r="B3923" s="233" t="s">
        <v>190</v>
      </c>
      <c r="C3923" s="176" t="s">
        <v>123</v>
      </c>
      <c r="D3923" s="176" t="s">
        <v>23</v>
      </c>
      <c r="E3923" s="177">
        <v>9.4000000000000004E-3</v>
      </c>
      <c r="F3923" s="107">
        <f>IF(C3923="MAT.",VLOOKUP(A3923,INSUMOS_AUX!A:F,6,0),0)</f>
        <v>3.39</v>
      </c>
      <c r="G3923" s="106">
        <f>IF(C3923="M.O.",VLOOKUP(A3923,INSUMOS_AUX!A:F,6,0),0)</f>
        <v>0</v>
      </c>
    </row>
    <row r="3924" spans="1:7">
      <c r="A3924" s="177">
        <v>2436</v>
      </c>
      <c r="B3924" s="233" t="s">
        <v>157</v>
      </c>
      <c r="C3924" s="176" t="s">
        <v>124</v>
      </c>
      <c r="D3924" s="176" t="s">
        <v>134</v>
      </c>
      <c r="E3924" s="177">
        <v>7.8836320000000001E-2</v>
      </c>
      <c r="F3924" s="107">
        <f>IF(C3924="MAT.",VLOOKUP(A3924,INSUMOS_AUX!A:F,6,0),0)</f>
        <v>0</v>
      </c>
      <c r="G3924" s="106">
        <f>IF(C3924="M.O.",VLOOKUP(A3924,INSUMOS_AUX!A:F,6,0),0)</f>
        <v>22.48</v>
      </c>
    </row>
    <row r="3925" spans="1:7">
      <c r="A3925" s="177">
        <v>247</v>
      </c>
      <c r="B3925" s="233" t="s">
        <v>184</v>
      </c>
      <c r="C3925" s="176" t="s">
        <v>124</v>
      </c>
      <c r="D3925" s="176" t="s">
        <v>134</v>
      </c>
      <c r="E3925" s="177">
        <v>7.8836320000000001E-2</v>
      </c>
      <c r="F3925" s="107">
        <f>IF(C3925="MAT.",VLOOKUP(A3925,INSUMOS_AUX!A:F,6,0),0)</f>
        <v>0</v>
      </c>
      <c r="G3925" s="106">
        <f>IF(C3925="M.O.",VLOOKUP(A3925,INSUMOS_AUX!A:F,6,0),0)</f>
        <v>14.73</v>
      </c>
    </row>
    <row r="3926" spans="1:7" ht="21">
      <c r="A3926" s="177">
        <v>37370</v>
      </c>
      <c r="B3926" s="233" t="s">
        <v>494</v>
      </c>
      <c r="C3926" s="176" t="s">
        <v>123</v>
      </c>
      <c r="D3926" s="176" t="s">
        <v>134</v>
      </c>
      <c r="E3926" s="177">
        <v>0.152</v>
      </c>
      <c r="F3926" s="107">
        <f>IF(C3926="MAT.",VLOOKUP(A3926,INSUMOS_AUX!A:F,6,0),0)</f>
        <v>3.32</v>
      </c>
      <c r="G3926" s="106">
        <f>IF(C3926="M.O.",VLOOKUP(A3926,INSUMOS_AUX!A:F,6,0),0)</f>
        <v>0</v>
      </c>
    </row>
    <row r="3927" spans="1:7" ht="21">
      <c r="A3927" s="177">
        <v>37371</v>
      </c>
      <c r="B3927" s="233" t="s">
        <v>495</v>
      </c>
      <c r="C3927" s="176" t="s">
        <v>123</v>
      </c>
      <c r="D3927" s="176" t="s">
        <v>134</v>
      </c>
      <c r="E3927" s="177">
        <v>0.152</v>
      </c>
      <c r="F3927" s="107">
        <f>IF(C3927="MAT.",VLOOKUP(A3927,INSUMOS_AUX!A:F,6,0),0)</f>
        <v>0.59</v>
      </c>
      <c r="G3927" s="106">
        <f>IF(C3927="M.O.",VLOOKUP(A3927,INSUMOS_AUX!A:F,6,0),0)</f>
        <v>0</v>
      </c>
    </row>
    <row r="3928" spans="1:7" ht="21">
      <c r="A3928" s="177">
        <v>37372</v>
      </c>
      <c r="B3928" s="233" t="s">
        <v>496</v>
      </c>
      <c r="C3928" s="176" t="s">
        <v>123</v>
      </c>
      <c r="D3928" s="176" t="s">
        <v>134</v>
      </c>
      <c r="E3928" s="177">
        <v>0.152</v>
      </c>
      <c r="F3928" s="107">
        <f>IF(C3928="MAT.",VLOOKUP(A3928,INSUMOS_AUX!A:F,6,0),0)</f>
        <v>1.43</v>
      </c>
      <c r="G3928" s="106">
        <f>IF(C3928="M.O.",VLOOKUP(A3928,INSUMOS_AUX!A:F,6,0),0)</f>
        <v>0</v>
      </c>
    </row>
    <row r="3929" spans="1:7" ht="21">
      <c r="A3929" s="177">
        <v>37373</v>
      </c>
      <c r="B3929" s="233" t="s">
        <v>497</v>
      </c>
      <c r="C3929" s="176" t="s">
        <v>123</v>
      </c>
      <c r="D3929" s="176" t="s">
        <v>134</v>
      </c>
      <c r="E3929" s="177">
        <v>0.152</v>
      </c>
      <c r="F3929" s="107">
        <f>IF(C3929="MAT.",VLOOKUP(A3929,INSUMOS_AUX!A:F,6,0),0)</f>
        <v>0.08</v>
      </c>
      <c r="G3929" s="106">
        <f>IF(C3929="M.O.",VLOOKUP(A3929,INSUMOS_AUX!A:F,6,0),0)</f>
        <v>0</v>
      </c>
    </row>
    <row r="3930" spans="1:7" ht="21">
      <c r="A3930" s="177">
        <v>43460</v>
      </c>
      <c r="B3930" s="233" t="s">
        <v>158</v>
      </c>
      <c r="C3930" s="176" t="s">
        <v>123</v>
      </c>
      <c r="D3930" s="176" t="s">
        <v>134</v>
      </c>
      <c r="E3930" s="177">
        <v>0.152</v>
      </c>
      <c r="F3930" s="107">
        <f>IF(C3930="MAT.",VLOOKUP(A3930,INSUMOS_AUX!A:F,6,0),0)</f>
        <v>0.86</v>
      </c>
      <c r="G3930" s="106">
        <f>IF(C3930="M.O.",VLOOKUP(A3930,INSUMOS_AUX!A:F,6,0),0)</f>
        <v>0</v>
      </c>
    </row>
    <row r="3931" spans="1:7" ht="21">
      <c r="A3931" s="177">
        <v>43484</v>
      </c>
      <c r="B3931" s="233" t="s">
        <v>159</v>
      </c>
      <c r="C3931" s="176" t="s">
        <v>123</v>
      </c>
      <c r="D3931" s="176" t="s">
        <v>134</v>
      </c>
      <c r="E3931" s="177">
        <v>0.152</v>
      </c>
      <c r="F3931" s="107">
        <f>IF(C3931="MAT.",VLOOKUP(A3931,INSUMOS_AUX!A:F,6,0),0)</f>
        <v>1.26</v>
      </c>
      <c r="G3931" s="106">
        <f>IF(C3931="M.O.",VLOOKUP(A3931,INSUMOS_AUX!A:F,6,0),0)</f>
        <v>0</v>
      </c>
    </row>
    <row r="3932" spans="1:7">
      <c r="A3932" s="182"/>
      <c r="B3932" s="230"/>
      <c r="C3932" s="183"/>
      <c r="D3932" s="183"/>
      <c r="E3932" s="183"/>
      <c r="F3932" s="183"/>
      <c r="G3932" s="183"/>
    </row>
    <row r="3933" spans="1:7" ht="31.5">
      <c r="A3933" s="179" t="s">
        <v>90</v>
      </c>
      <c r="B3933" s="232" t="s">
        <v>91</v>
      </c>
      <c r="C3933" s="180" t="s">
        <v>46</v>
      </c>
      <c r="D3933" s="180" t="s">
        <v>23</v>
      </c>
      <c r="E3933" s="181">
        <v>123</v>
      </c>
      <c r="F3933" s="181">
        <f t="shared" ref="F3933:G3933" si="259">SUMPRODUCT($E3934:$E3947,F3934:F3947)</f>
        <v>4.397758539999999</v>
      </c>
      <c r="G3933" s="181">
        <f t="shared" si="259"/>
        <v>6.4436048911999997</v>
      </c>
    </row>
    <row r="3934" spans="1:7">
      <c r="A3934" s="177">
        <v>1379</v>
      </c>
      <c r="B3934" s="233" t="s">
        <v>135</v>
      </c>
      <c r="C3934" s="176" t="s">
        <v>123</v>
      </c>
      <c r="D3934" s="176" t="s">
        <v>63</v>
      </c>
      <c r="E3934" s="177">
        <v>0.43466399999999999</v>
      </c>
      <c r="F3934" s="107">
        <f>IF(C3934="MAT.",VLOOKUP(A3934,INSUMOS_AUX!A:F,6,0),0)</f>
        <v>0.72</v>
      </c>
      <c r="G3934" s="106">
        <f>IF(C3934="M.O.",VLOOKUP(A3934,INSUMOS_AUX!A:F,6,0),0)</f>
        <v>0</v>
      </c>
    </row>
    <row r="3935" spans="1:7" ht="21">
      <c r="A3935" s="177">
        <v>1872</v>
      </c>
      <c r="B3935" s="233" t="s">
        <v>191</v>
      </c>
      <c r="C3935" s="176" t="s">
        <v>123</v>
      </c>
      <c r="D3935" s="176" t="s">
        <v>23</v>
      </c>
      <c r="E3935" s="177">
        <v>1</v>
      </c>
      <c r="F3935" s="107">
        <f>IF(C3935="MAT.",VLOOKUP(A3935,INSUMOS_AUX!A:F,6,0),0)</f>
        <v>1.41</v>
      </c>
      <c r="G3935" s="106">
        <f>IF(C3935="M.O.",VLOOKUP(A3935,INSUMOS_AUX!A:F,6,0),0)</f>
        <v>0</v>
      </c>
    </row>
    <row r="3936" spans="1:7">
      <c r="A3936" s="177">
        <v>2436</v>
      </c>
      <c r="B3936" s="233" t="s">
        <v>157</v>
      </c>
      <c r="C3936" s="176" t="s">
        <v>124</v>
      </c>
      <c r="D3936" s="176" t="s">
        <v>134</v>
      </c>
      <c r="E3936" s="177">
        <v>0.17012047999999999</v>
      </c>
      <c r="F3936" s="107">
        <f>IF(C3936="MAT.",VLOOKUP(A3936,INSUMOS_AUX!A:F,6,0),0)</f>
        <v>0</v>
      </c>
      <c r="G3936" s="106">
        <f>IF(C3936="M.O.",VLOOKUP(A3936,INSUMOS_AUX!A:F,6,0),0)</f>
        <v>22.48</v>
      </c>
    </row>
    <row r="3937" spans="1:7">
      <c r="A3937" s="177">
        <v>247</v>
      </c>
      <c r="B3937" s="233" t="s">
        <v>184</v>
      </c>
      <c r="C3937" s="176" t="s">
        <v>124</v>
      </c>
      <c r="D3937" s="176" t="s">
        <v>134</v>
      </c>
      <c r="E3937" s="177">
        <v>0.17012047999999999</v>
      </c>
      <c r="F3937" s="107">
        <f>IF(C3937="MAT.",VLOOKUP(A3937,INSUMOS_AUX!A:F,6,0),0)</f>
        <v>0</v>
      </c>
      <c r="G3937" s="106">
        <f>IF(C3937="M.O.",VLOOKUP(A3937,INSUMOS_AUX!A:F,6,0),0)</f>
        <v>14.73</v>
      </c>
    </row>
    <row r="3938" spans="1:7" ht="21">
      <c r="A3938" s="177">
        <v>370</v>
      </c>
      <c r="B3938" s="233" t="s">
        <v>138</v>
      </c>
      <c r="C3938" s="176" t="s">
        <v>123</v>
      </c>
      <c r="D3938" s="176" t="s">
        <v>58</v>
      </c>
      <c r="E3938" s="177">
        <v>9.6299999999999999E-4</v>
      </c>
      <c r="F3938" s="107">
        <f>IF(C3938="MAT.",VLOOKUP(A3938,INSUMOS_AUX!A:F,6,0),0)</f>
        <v>150</v>
      </c>
      <c r="G3938" s="106">
        <f>IF(C3938="M.O.",VLOOKUP(A3938,INSUMOS_AUX!A:F,6,0),0)</f>
        <v>0</v>
      </c>
    </row>
    <row r="3939" spans="1:7" ht="21">
      <c r="A3939" s="177">
        <v>37370</v>
      </c>
      <c r="B3939" s="233" t="s">
        <v>494</v>
      </c>
      <c r="C3939" s="176" t="s">
        <v>123</v>
      </c>
      <c r="D3939" s="176" t="s">
        <v>134</v>
      </c>
      <c r="E3939" s="177">
        <v>0.33571299999999998</v>
      </c>
      <c r="F3939" s="107">
        <f>IF(C3939="MAT.",VLOOKUP(A3939,INSUMOS_AUX!A:F,6,0),0)</f>
        <v>3.32</v>
      </c>
      <c r="G3939" s="106">
        <f>IF(C3939="M.O.",VLOOKUP(A3939,INSUMOS_AUX!A:F,6,0),0)</f>
        <v>0</v>
      </c>
    </row>
    <row r="3940" spans="1:7" ht="21">
      <c r="A3940" s="177">
        <v>37371</v>
      </c>
      <c r="B3940" s="233" t="s">
        <v>495</v>
      </c>
      <c r="C3940" s="176" t="s">
        <v>123</v>
      </c>
      <c r="D3940" s="176" t="s">
        <v>134</v>
      </c>
      <c r="E3940" s="177">
        <v>0.33571299999999998</v>
      </c>
      <c r="F3940" s="107">
        <f>IF(C3940="MAT.",VLOOKUP(A3940,INSUMOS_AUX!A:F,6,0),0)</f>
        <v>0.59</v>
      </c>
      <c r="G3940" s="106">
        <f>IF(C3940="M.O.",VLOOKUP(A3940,INSUMOS_AUX!A:F,6,0),0)</f>
        <v>0</v>
      </c>
    </row>
    <row r="3941" spans="1:7" ht="21">
      <c r="A3941" s="177">
        <v>37372</v>
      </c>
      <c r="B3941" s="233" t="s">
        <v>496</v>
      </c>
      <c r="C3941" s="176" t="s">
        <v>123</v>
      </c>
      <c r="D3941" s="176" t="s">
        <v>134</v>
      </c>
      <c r="E3941" s="177">
        <v>0.33571299999999998</v>
      </c>
      <c r="F3941" s="107">
        <f>IF(C3941="MAT.",VLOOKUP(A3941,INSUMOS_AUX!A:F,6,0),0)</f>
        <v>1.43</v>
      </c>
      <c r="G3941" s="106">
        <f>IF(C3941="M.O.",VLOOKUP(A3941,INSUMOS_AUX!A:F,6,0),0)</f>
        <v>0</v>
      </c>
    </row>
    <row r="3942" spans="1:7" ht="21">
      <c r="A3942" s="177">
        <v>37373</v>
      </c>
      <c r="B3942" s="233" t="s">
        <v>497</v>
      </c>
      <c r="C3942" s="176" t="s">
        <v>123</v>
      </c>
      <c r="D3942" s="176" t="s">
        <v>134</v>
      </c>
      <c r="E3942" s="177">
        <v>0.33571299999999998</v>
      </c>
      <c r="F3942" s="107">
        <f>IF(C3942="MAT.",VLOOKUP(A3942,INSUMOS_AUX!A:F,6,0),0)</f>
        <v>0.08</v>
      </c>
      <c r="G3942" s="106">
        <f>IF(C3942="M.O.",VLOOKUP(A3942,INSUMOS_AUX!A:F,6,0),0)</f>
        <v>0</v>
      </c>
    </row>
    <row r="3943" spans="1:7" ht="21">
      <c r="A3943" s="177">
        <v>43460</v>
      </c>
      <c r="B3943" s="233" t="s">
        <v>158</v>
      </c>
      <c r="C3943" s="176" t="s">
        <v>123</v>
      </c>
      <c r="D3943" s="176" t="s">
        <v>134</v>
      </c>
      <c r="E3943" s="177">
        <v>0.32800000000000001</v>
      </c>
      <c r="F3943" s="107">
        <f>IF(C3943="MAT.",VLOOKUP(A3943,INSUMOS_AUX!A:F,6,0),0)</f>
        <v>0.86</v>
      </c>
      <c r="G3943" s="106">
        <f>IF(C3943="M.O.",VLOOKUP(A3943,INSUMOS_AUX!A:F,6,0),0)</f>
        <v>0</v>
      </c>
    </row>
    <row r="3944" spans="1:7" ht="21">
      <c r="A3944" s="177">
        <v>43467</v>
      </c>
      <c r="B3944" s="233" t="s">
        <v>142</v>
      </c>
      <c r="C3944" s="176" t="s">
        <v>123</v>
      </c>
      <c r="D3944" s="176" t="s">
        <v>134</v>
      </c>
      <c r="E3944" s="177">
        <v>7.7130000000000002E-3</v>
      </c>
      <c r="F3944" s="107">
        <f>IF(C3944="MAT.",VLOOKUP(A3944,INSUMOS_AUX!A:F,6,0),0)</f>
        <v>0.61</v>
      </c>
      <c r="G3944" s="106">
        <f>IF(C3944="M.O.",VLOOKUP(A3944,INSUMOS_AUX!A:F,6,0),0)</f>
        <v>0</v>
      </c>
    </row>
    <row r="3945" spans="1:7" ht="21">
      <c r="A3945" s="177">
        <v>43484</v>
      </c>
      <c r="B3945" s="233" t="s">
        <v>159</v>
      </c>
      <c r="C3945" s="176" t="s">
        <v>123</v>
      </c>
      <c r="D3945" s="176" t="s">
        <v>134</v>
      </c>
      <c r="E3945" s="177">
        <v>0.32800000000000001</v>
      </c>
      <c r="F3945" s="107">
        <f>IF(C3945="MAT.",VLOOKUP(A3945,INSUMOS_AUX!A:F,6,0),0)</f>
        <v>1.26</v>
      </c>
      <c r="G3945" s="106">
        <f>IF(C3945="M.O.",VLOOKUP(A3945,INSUMOS_AUX!A:F,6,0),0)</f>
        <v>0</v>
      </c>
    </row>
    <row r="3946" spans="1:7" ht="21">
      <c r="A3946" s="177">
        <v>43491</v>
      </c>
      <c r="B3946" s="233" t="s">
        <v>145</v>
      </c>
      <c r="C3946" s="176" t="s">
        <v>123</v>
      </c>
      <c r="D3946" s="176" t="s">
        <v>134</v>
      </c>
      <c r="E3946" s="177">
        <v>7.7130000000000002E-3</v>
      </c>
      <c r="F3946" s="107">
        <f>IF(C3946="MAT.",VLOOKUP(A3946,INSUMOS_AUX!A:F,6,0),0)</f>
        <v>1.39</v>
      </c>
      <c r="G3946" s="106">
        <f>IF(C3946="M.O.",VLOOKUP(A3946,INSUMOS_AUX!A:F,6,0),0)</f>
        <v>0</v>
      </c>
    </row>
    <row r="3947" spans="1:7">
      <c r="A3947" s="177">
        <v>6111</v>
      </c>
      <c r="B3947" s="233" t="s">
        <v>498</v>
      </c>
      <c r="C3947" s="176" t="s">
        <v>124</v>
      </c>
      <c r="D3947" s="176" t="s">
        <v>134</v>
      </c>
      <c r="E3947" s="177">
        <v>7.8765160000000001E-3</v>
      </c>
      <c r="F3947" s="107">
        <f>IF(C3947="MAT.",VLOOKUP(A3947,INSUMOS_AUX!A:F,6,0),0)</f>
        <v>0</v>
      </c>
      <c r="G3947" s="106">
        <f>IF(C3947="M.O.",VLOOKUP(A3947,INSUMOS_AUX!A:F,6,0),0)</f>
        <v>14.4</v>
      </c>
    </row>
    <row r="3948" spans="1:7">
      <c r="A3948" s="182"/>
      <c r="B3948" s="230"/>
      <c r="C3948" s="183"/>
      <c r="D3948" s="183"/>
      <c r="E3948" s="183"/>
      <c r="F3948" s="183"/>
      <c r="G3948" s="183"/>
    </row>
    <row r="3949" spans="1:7" ht="21">
      <c r="A3949" s="179" t="s">
        <v>451</v>
      </c>
      <c r="B3949" s="232" t="s">
        <v>390</v>
      </c>
      <c r="C3949" s="180" t="s">
        <v>46</v>
      </c>
      <c r="D3949" s="180" t="s">
        <v>23</v>
      </c>
      <c r="E3949" s="181">
        <v>7</v>
      </c>
      <c r="F3949" s="181">
        <f t="shared" ref="F3949:G3949" si="260">SUMPRODUCT($E3950:$E3960,F3950:F3960)</f>
        <v>15.438799999999997</v>
      </c>
      <c r="G3949" s="181">
        <f t="shared" si="260"/>
        <v>13.895523792000001</v>
      </c>
    </row>
    <row r="3950" spans="1:7">
      <c r="A3950" s="177">
        <v>2436</v>
      </c>
      <c r="B3950" s="233" t="s">
        <v>157</v>
      </c>
      <c r="C3950" s="176" t="s">
        <v>124</v>
      </c>
      <c r="D3950" s="176" t="s">
        <v>134</v>
      </c>
      <c r="E3950" s="177">
        <v>0.37343520000000002</v>
      </c>
      <c r="F3950" s="107">
        <f>IF(C3950="MAT.",VLOOKUP(A3950,INSUMOS_AUX!A:F,6,0),0)</f>
        <v>0</v>
      </c>
      <c r="G3950" s="106">
        <f>IF(C3950="M.O.",VLOOKUP(A3950,INSUMOS_AUX!A:F,6,0),0)</f>
        <v>22.48</v>
      </c>
    </row>
    <row r="3951" spans="1:7">
      <c r="A3951" s="177">
        <v>247</v>
      </c>
      <c r="B3951" s="233" t="s">
        <v>184</v>
      </c>
      <c r="C3951" s="176" t="s">
        <v>124</v>
      </c>
      <c r="D3951" s="176" t="s">
        <v>134</v>
      </c>
      <c r="E3951" s="177">
        <v>0.37343520000000002</v>
      </c>
      <c r="F3951" s="107">
        <f>IF(C3951="MAT.",VLOOKUP(A3951,INSUMOS_AUX!A:F,6,0),0)</f>
        <v>0</v>
      </c>
      <c r="G3951" s="106">
        <f>IF(C3951="M.O.",VLOOKUP(A3951,INSUMOS_AUX!A:F,6,0),0)</f>
        <v>14.73</v>
      </c>
    </row>
    <row r="3952" spans="1:7" ht="21">
      <c r="A3952" s="177">
        <v>37370</v>
      </c>
      <c r="B3952" s="233" t="s">
        <v>494</v>
      </c>
      <c r="C3952" s="176" t="s">
        <v>123</v>
      </c>
      <c r="D3952" s="176" t="s">
        <v>134</v>
      </c>
      <c r="E3952" s="177">
        <v>0.72</v>
      </c>
      <c r="F3952" s="107">
        <f>IF(C3952="MAT.",VLOOKUP(A3952,INSUMOS_AUX!A:F,6,0),0)</f>
        <v>3.32</v>
      </c>
      <c r="G3952" s="106">
        <f>IF(C3952="M.O.",VLOOKUP(A3952,INSUMOS_AUX!A:F,6,0),0)</f>
        <v>0</v>
      </c>
    </row>
    <row r="3953" spans="1:7" ht="21">
      <c r="A3953" s="177">
        <v>37371</v>
      </c>
      <c r="B3953" s="233" t="s">
        <v>495</v>
      </c>
      <c r="C3953" s="176" t="s">
        <v>123</v>
      </c>
      <c r="D3953" s="176" t="s">
        <v>134</v>
      </c>
      <c r="E3953" s="177">
        <v>0.72</v>
      </c>
      <c r="F3953" s="107">
        <f>IF(C3953="MAT.",VLOOKUP(A3953,INSUMOS_AUX!A:F,6,0),0)</f>
        <v>0.59</v>
      </c>
      <c r="G3953" s="106">
        <f>IF(C3953="M.O.",VLOOKUP(A3953,INSUMOS_AUX!A:F,6,0),0)</f>
        <v>0</v>
      </c>
    </row>
    <row r="3954" spans="1:7" ht="21">
      <c r="A3954" s="177">
        <v>37372</v>
      </c>
      <c r="B3954" s="233" t="s">
        <v>496</v>
      </c>
      <c r="C3954" s="176" t="s">
        <v>123</v>
      </c>
      <c r="D3954" s="176" t="s">
        <v>134</v>
      </c>
      <c r="E3954" s="177">
        <v>0.72</v>
      </c>
      <c r="F3954" s="107">
        <f>IF(C3954="MAT.",VLOOKUP(A3954,INSUMOS_AUX!A:F,6,0),0)</f>
        <v>1.43</v>
      </c>
      <c r="G3954" s="106">
        <f>IF(C3954="M.O.",VLOOKUP(A3954,INSUMOS_AUX!A:F,6,0),0)</f>
        <v>0</v>
      </c>
    </row>
    <row r="3955" spans="1:7" ht="21">
      <c r="A3955" s="177">
        <v>37373</v>
      </c>
      <c r="B3955" s="233" t="s">
        <v>497</v>
      </c>
      <c r="C3955" s="176" t="s">
        <v>123</v>
      </c>
      <c r="D3955" s="176" t="s">
        <v>134</v>
      </c>
      <c r="E3955" s="177">
        <v>0.72</v>
      </c>
      <c r="F3955" s="107">
        <f>IF(C3955="MAT.",VLOOKUP(A3955,INSUMOS_AUX!A:F,6,0),0)</f>
        <v>0.08</v>
      </c>
      <c r="G3955" s="106">
        <f>IF(C3955="M.O.",VLOOKUP(A3955,INSUMOS_AUX!A:F,6,0),0)</f>
        <v>0</v>
      </c>
    </row>
    <row r="3956" spans="1:7" ht="21">
      <c r="A3956" s="177">
        <v>38094</v>
      </c>
      <c r="B3956" s="233" t="s">
        <v>192</v>
      </c>
      <c r="C3956" s="176" t="s">
        <v>123</v>
      </c>
      <c r="D3956" s="176" t="s">
        <v>23</v>
      </c>
      <c r="E3956" s="177">
        <v>1</v>
      </c>
      <c r="F3956" s="107">
        <f>IF(C3956="MAT.",VLOOKUP(A3956,INSUMOS_AUX!A:F,6,0),0)</f>
        <v>2.58</v>
      </c>
      <c r="G3956" s="106">
        <f>IF(C3956="M.O.",VLOOKUP(A3956,INSUMOS_AUX!A:F,6,0),0)</f>
        <v>0</v>
      </c>
    </row>
    <row r="3957" spans="1:7" ht="31.5">
      <c r="A3957" s="177">
        <v>38099</v>
      </c>
      <c r="B3957" s="233" t="s">
        <v>193</v>
      </c>
      <c r="C3957" s="176" t="s">
        <v>123</v>
      </c>
      <c r="D3957" s="176" t="s">
        <v>23</v>
      </c>
      <c r="E3957" s="177">
        <v>1</v>
      </c>
      <c r="F3957" s="107">
        <f>IF(C3957="MAT.",VLOOKUP(A3957,INSUMOS_AUX!A:F,6,0),0)</f>
        <v>1.34</v>
      </c>
      <c r="G3957" s="106">
        <f>IF(C3957="M.O.",VLOOKUP(A3957,INSUMOS_AUX!A:F,6,0),0)</f>
        <v>0</v>
      </c>
    </row>
    <row r="3958" spans="1:7">
      <c r="A3958" s="177">
        <v>38112</v>
      </c>
      <c r="B3958" s="233" t="s">
        <v>194</v>
      </c>
      <c r="C3958" s="176" t="s">
        <v>123</v>
      </c>
      <c r="D3958" s="176" t="s">
        <v>23</v>
      </c>
      <c r="E3958" s="177">
        <v>1</v>
      </c>
      <c r="F3958" s="107">
        <f>IF(C3958="MAT.",VLOOKUP(A3958,INSUMOS_AUX!A:F,6,0),0)</f>
        <v>6.09</v>
      </c>
      <c r="G3958" s="106">
        <f>IF(C3958="M.O.",VLOOKUP(A3958,INSUMOS_AUX!A:F,6,0),0)</f>
        <v>0</v>
      </c>
    </row>
    <row r="3959" spans="1:7" ht="21">
      <c r="A3959" s="177">
        <v>43460</v>
      </c>
      <c r="B3959" s="233" t="s">
        <v>158</v>
      </c>
      <c r="C3959" s="176" t="s">
        <v>123</v>
      </c>
      <c r="D3959" s="176" t="s">
        <v>134</v>
      </c>
      <c r="E3959" s="177">
        <v>0.72</v>
      </c>
      <c r="F3959" s="107">
        <f>IF(C3959="MAT.",VLOOKUP(A3959,INSUMOS_AUX!A:F,6,0),0)</f>
        <v>0.86</v>
      </c>
      <c r="G3959" s="106">
        <f>IF(C3959="M.O.",VLOOKUP(A3959,INSUMOS_AUX!A:F,6,0),0)</f>
        <v>0</v>
      </c>
    </row>
    <row r="3960" spans="1:7" ht="21">
      <c r="A3960" s="177">
        <v>43484</v>
      </c>
      <c r="B3960" s="233" t="s">
        <v>159</v>
      </c>
      <c r="C3960" s="176" t="s">
        <v>123</v>
      </c>
      <c r="D3960" s="176" t="s">
        <v>134</v>
      </c>
      <c r="E3960" s="177">
        <v>0.72</v>
      </c>
      <c r="F3960" s="107">
        <f>IF(C3960="MAT.",VLOOKUP(A3960,INSUMOS_AUX!A:F,6,0),0)</f>
        <v>1.26</v>
      </c>
      <c r="G3960" s="106">
        <f>IF(C3960="M.O.",VLOOKUP(A3960,INSUMOS_AUX!A:F,6,0),0)</f>
        <v>0</v>
      </c>
    </row>
    <row r="3961" spans="1:7">
      <c r="A3961" s="182"/>
      <c r="B3961" s="230"/>
      <c r="C3961" s="183"/>
      <c r="D3961" s="183"/>
      <c r="E3961" s="183"/>
      <c r="F3961" s="183"/>
      <c r="G3961" s="183"/>
    </row>
    <row r="3962" spans="1:7" ht="21">
      <c r="A3962" s="179" t="s">
        <v>997</v>
      </c>
      <c r="B3962" s="232" t="s">
        <v>998</v>
      </c>
      <c r="C3962" s="180" t="s">
        <v>46</v>
      </c>
      <c r="D3962" s="180" t="s">
        <v>23</v>
      </c>
      <c r="E3962" s="181">
        <v>4</v>
      </c>
      <c r="F3962" s="181">
        <f t="shared" ref="F3962:G3962" si="261">SUMPRODUCT($E3963:$E3973,F3963:F3973)</f>
        <v>18.570600000000002</v>
      </c>
      <c r="G3962" s="181">
        <f t="shared" si="261"/>
        <v>17.176411354000003</v>
      </c>
    </row>
    <row r="3963" spans="1:7">
      <c r="A3963" s="177">
        <v>2436</v>
      </c>
      <c r="B3963" s="233" t="s">
        <v>157</v>
      </c>
      <c r="C3963" s="176" t="s">
        <v>124</v>
      </c>
      <c r="D3963" s="176" t="s">
        <v>134</v>
      </c>
      <c r="E3963" s="177">
        <v>0.4616074</v>
      </c>
      <c r="F3963" s="107">
        <f>IF(C3963="MAT.",VLOOKUP(A3963,INSUMOS_AUX!A:F,6,0),0)</f>
        <v>0</v>
      </c>
      <c r="G3963" s="106">
        <f>IF(C3963="M.O.",VLOOKUP(A3963,INSUMOS_AUX!A:F,6,0),0)</f>
        <v>22.48</v>
      </c>
    </row>
    <row r="3964" spans="1:7">
      <c r="A3964" s="177">
        <v>247</v>
      </c>
      <c r="B3964" s="233" t="s">
        <v>184</v>
      </c>
      <c r="C3964" s="176" t="s">
        <v>124</v>
      </c>
      <c r="D3964" s="176" t="s">
        <v>134</v>
      </c>
      <c r="E3964" s="177">
        <v>0.4616074</v>
      </c>
      <c r="F3964" s="107">
        <f>IF(C3964="MAT.",VLOOKUP(A3964,INSUMOS_AUX!A:F,6,0),0)</f>
        <v>0</v>
      </c>
      <c r="G3964" s="106">
        <f>IF(C3964="M.O.",VLOOKUP(A3964,INSUMOS_AUX!A:F,6,0),0)</f>
        <v>14.73</v>
      </c>
    </row>
    <row r="3965" spans="1:7" ht="21">
      <c r="A3965" s="177">
        <v>37370</v>
      </c>
      <c r="B3965" s="233" t="s">
        <v>494</v>
      </c>
      <c r="C3965" s="176" t="s">
        <v>123</v>
      </c>
      <c r="D3965" s="176" t="s">
        <v>134</v>
      </c>
      <c r="E3965" s="177">
        <v>0.89</v>
      </c>
      <c r="F3965" s="107">
        <f>IF(C3965="MAT.",VLOOKUP(A3965,INSUMOS_AUX!A:F,6,0),0)</f>
        <v>3.32</v>
      </c>
      <c r="G3965" s="106">
        <f>IF(C3965="M.O.",VLOOKUP(A3965,INSUMOS_AUX!A:F,6,0),0)</f>
        <v>0</v>
      </c>
    </row>
    <row r="3966" spans="1:7" ht="21">
      <c r="A3966" s="177">
        <v>37371</v>
      </c>
      <c r="B3966" s="233" t="s">
        <v>495</v>
      </c>
      <c r="C3966" s="176" t="s">
        <v>123</v>
      </c>
      <c r="D3966" s="176" t="s">
        <v>134</v>
      </c>
      <c r="E3966" s="177">
        <v>0.89</v>
      </c>
      <c r="F3966" s="107">
        <f>IF(C3966="MAT.",VLOOKUP(A3966,INSUMOS_AUX!A:F,6,0),0)</f>
        <v>0.59</v>
      </c>
      <c r="G3966" s="106">
        <f>IF(C3966="M.O.",VLOOKUP(A3966,INSUMOS_AUX!A:F,6,0),0)</f>
        <v>0</v>
      </c>
    </row>
    <row r="3967" spans="1:7" ht="21">
      <c r="A3967" s="177">
        <v>37372</v>
      </c>
      <c r="B3967" s="233" t="s">
        <v>496</v>
      </c>
      <c r="C3967" s="176" t="s">
        <v>123</v>
      </c>
      <c r="D3967" s="176" t="s">
        <v>134</v>
      </c>
      <c r="E3967" s="177">
        <v>0.89</v>
      </c>
      <c r="F3967" s="107">
        <f>IF(C3967="MAT.",VLOOKUP(A3967,INSUMOS_AUX!A:F,6,0),0)</f>
        <v>1.43</v>
      </c>
      <c r="G3967" s="106">
        <f>IF(C3967="M.O.",VLOOKUP(A3967,INSUMOS_AUX!A:F,6,0),0)</f>
        <v>0</v>
      </c>
    </row>
    <row r="3968" spans="1:7" ht="21">
      <c r="A3968" s="177">
        <v>37373</v>
      </c>
      <c r="B3968" s="233" t="s">
        <v>497</v>
      </c>
      <c r="C3968" s="176" t="s">
        <v>123</v>
      </c>
      <c r="D3968" s="176" t="s">
        <v>134</v>
      </c>
      <c r="E3968" s="177">
        <v>0.89</v>
      </c>
      <c r="F3968" s="107">
        <f>IF(C3968="MAT.",VLOOKUP(A3968,INSUMOS_AUX!A:F,6,0),0)</f>
        <v>0.08</v>
      </c>
      <c r="G3968" s="106">
        <f>IF(C3968="M.O.",VLOOKUP(A3968,INSUMOS_AUX!A:F,6,0),0)</f>
        <v>0</v>
      </c>
    </row>
    <row r="3969" spans="1:7" ht="21">
      <c r="A3969" s="177">
        <v>38094</v>
      </c>
      <c r="B3969" s="233" t="s">
        <v>192</v>
      </c>
      <c r="C3969" s="176" t="s">
        <v>123</v>
      </c>
      <c r="D3969" s="176" t="s">
        <v>23</v>
      </c>
      <c r="E3969" s="177">
        <v>1</v>
      </c>
      <c r="F3969" s="107">
        <f>IF(C3969="MAT.",VLOOKUP(A3969,INSUMOS_AUX!A:F,6,0),0)</f>
        <v>2.58</v>
      </c>
      <c r="G3969" s="106">
        <f>IF(C3969="M.O.",VLOOKUP(A3969,INSUMOS_AUX!A:F,6,0),0)</f>
        <v>0</v>
      </c>
    </row>
    <row r="3970" spans="1:7" ht="31.5">
      <c r="A3970" s="177">
        <v>38099</v>
      </c>
      <c r="B3970" s="233" t="s">
        <v>193</v>
      </c>
      <c r="C3970" s="176" t="s">
        <v>123</v>
      </c>
      <c r="D3970" s="176" t="s">
        <v>23</v>
      </c>
      <c r="E3970" s="177">
        <v>1</v>
      </c>
      <c r="F3970" s="107">
        <f>IF(C3970="MAT.",VLOOKUP(A3970,INSUMOS_AUX!A:F,6,0),0)</f>
        <v>1.34</v>
      </c>
      <c r="G3970" s="106">
        <f>IF(C3970="M.O.",VLOOKUP(A3970,INSUMOS_AUX!A:F,6,0),0)</f>
        <v>0</v>
      </c>
    </row>
    <row r="3971" spans="1:7">
      <c r="A3971" s="177">
        <v>38113</v>
      </c>
      <c r="B3971" s="233" t="s">
        <v>1534</v>
      </c>
      <c r="C3971" s="176" t="s">
        <v>123</v>
      </c>
      <c r="D3971" s="176" t="s">
        <v>23</v>
      </c>
      <c r="E3971" s="177">
        <v>1</v>
      </c>
      <c r="F3971" s="107">
        <f>IF(C3971="MAT.",VLOOKUP(A3971,INSUMOS_AUX!A:F,6,0),0)</f>
        <v>7.94</v>
      </c>
      <c r="G3971" s="106">
        <f>IF(C3971="M.O.",VLOOKUP(A3971,INSUMOS_AUX!A:F,6,0),0)</f>
        <v>0</v>
      </c>
    </row>
    <row r="3972" spans="1:7" ht="21">
      <c r="A3972" s="177">
        <v>43460</v>
      </c>
      <c r="B3972" s="233" t="s">
        <v>158</v>
      </c>
      <c r="C3972" s="176" t="s">
        <v>123</v>
      </c>
      <c r="D3972" s="176" t="s">
        <v>134</v>
      </c>
      <c r="E3972" s="177">
        <v>0.89</v>
      </c>
      <c r="F3972" s="107">
        <f>IF(C3972="MAT.",VLOOKUP(A3972,INSUMOS_AUX!A:F,6,0),0)</f>
        <v>0.86</v>
      </c>
      <c r="G3972" s="106">
        <f>IF(C3972="M.O.",VLOOKUP(A3972,INSUMOS_AUX!A:F,6,0),0)</f>
        <v>0</v>
      </c>
    </row>
    <row r="3973" spans="1:7" ht="21">
      <c r="A3973" s="177">
        <v>43484</v>
      </c>
      <c r="B3973" s="233" t="s">
        <v>159</v>
      </c>
      <c r="C3973" s="176" t="s">
        <v>123</v>
      </c>
      <c r="D3973" s="176" t="s">
        <v>134</v>
      </c>
      <c r="E3973" s="177">
        <v>0.89</v>
      </c>
      <c r="F3973" s="107">
        <f>IF(C3973="MAT.",VLOOKUP(A3973,INSUMOS_AUX!A:F,6,0),0)</f>
        <v>1.26</v>
      </c>
      <c r="G3973" s="106">
        <f>IF(C3973="M.O.",VLOOKUP(A3973,INSUMOS_AUX!A:F,6,0),0)</f>
        <v>0</v>
      </c>
    </row>
    <row r="3974" spans="1:7">
      <c r="A3974" s="182"/>
      <c r="B3974" s="230"/>
      <c r="C3974" s="183"/>
      <c r="D3974" s="183"/>
      <c r="E3974" s="183"/>
      <c r="F3974" s="183"/>
      <c r="G3974" s="183"/>
    </row>
    <row r="3975" spans="1:7" ht="21">
      <c r="A3975" s="179" t="s">
        <v>93</v>
      </c>
      <c r="B3975" s="232" t="s">
        <v>94</v>
      </c>
      <c r="C3975" s="180" t="s">
        <v>46</v>
      </c>
      <c r="D3975" s="180" t="s">
        <v>23</v>
      </c>
      <c r="E3975" s="181">
        <v>3</v>
      </c>
      <c r="F3975" s="181">
        <f t="shared" ref="F3975:G3975" si="262">SUMPRODUCT($E3976:$E3986,F3976:F3986)</f>
        <v>24.092400000000001</v>
      </c>
      <c r="G3975" s="181">
        <f t="shared" si="262"/>
        <v>20.457298916000003</v>
      </c>
    </row>
    <row r="3976" spans="1:7">
      <c r="A3976" s="177">
        <v>2436</v>
      </c>
      <c r="B3976" s="233" t="s">
        <v>157</v>
      </c>
      <c r="C3976" s="176" t="s">
        <v>124</v>
      </c>
      <c r="D3976" s="176" t="s">
        <v>134</v>
      </c>
      <c r="E3976" s="177">
        <v>0.54977960000000003</v>
      </c>
      <c r="F3976" s="107">
        <f>IF(C3976="MAT.",VLOOKUP(A3976,INSUMOS_AUX!A:F,6,0),0)</f>
        <v>0</v>
      </c>
      <c r="G3976" s="106">
        <f>IF(C3976="M.O.",VLOOKUP(A3976,INSUMOS_AUX!A:F,6,0),0)</f>
        <v>22.48</v>
      </c>
    </row>
    <row r="3977" spans="1:7">
      <c r="A3977" s="177">
        <v>247</v>
      </c>
      <c r="B3977" s="233" t="s">
        <v>184</v>
      </c>
      <c r="C3977" s="176" t="s">
        <v>124</v>
      </c>
      <c r="D3977" s="176" t="s">
        <v>134</v>
      </c>
      <c r="E3977" s="177">
        <v>0.54977960000000003</v>
      </c>
      <c r="F3977" s="107">
        <f>IF(C3977="MAT.",VLOOKUP(A3977,INSUMOS_AUX!A:F,6,0),0)</f>
        <v>0</v>
      </c>
      <c r="G3977" s="106">
        <f>IF(C3977="M.O.",VLOOKUP(A3977,INSUMOS_AUX!A:F,6,0),0)</f>
        <v>14.73</v>
      </c>
    </row>
    <row r="3978" spans="1:7" ht="21">
      <c r="A3978" s="177">
        <v>37370</v>
      </c>
      <c r="B3978" s="233" t="s">
        <v>494</v>
      </c>
      <c r="C3978" s="176" t="s">
        <v>123</v>
      </c>
      <c r="D3978" s="176" t="s">
        <v>134</v>
      </c>
      <c r="E3978" s="177">
        <v>1.06</v>
      </c>
      <c r="F3978" s="107">
        <f>IF(C3978="MAT.",VLOOKUP(A3978,INSUMOS_AUX!A:F,6,0),0)</f>
        <v>3.32</v>
      </c>
      <c r="G3978" s="106">
        <f>IF(C3978="M.O.",VLOOKUP(A3978,INSUMOS_AUX!A:F,6,0),0)</f>
        <v>0</v>
      </c>
    </row>
    <row r="3979" spans="1:7" ht="21">
      <c r="A3979" s="177">
        <v>37371</v>
      </c>
      <c r="B3979" s="233" t="s">
        <v>495</v>
      </c>
      <c r="C3979" s="176" t="s">
        <v>123</v>
      </c>
      <c r="D3979" s="176" t="s">
        <v>134</v>
      </c>
      <c r="E3979" s="177">
        <v>1.06</v>
      </c>
      <c r="F3979" s="107">
        <f>IF(C3979="MAT.",VLOOKUP(A3979,INSUMOS_AUX!A:F,6,0),0)</f>
        <v>0.59</v>
      </c>
      <c r="G3979" s="106">
        <f>IF(C3979="M.O.",VLOOKUP(A3979,INSUMOS_AUX!A:F,6,0),0)</f>
        <v>0</v>
      </c>
    </row>
    <row r="3980" spans="1:7" ht="21">
      <c r="A3980" s="177">
        <v>37372</v>
      </c>
      <c r="B3980" s="233" t="s">
        <v>496</v>
      </c>
      <c r="C3980" s="176" t="s">
        <v>123</v>
      </c>
      <c r="D3980" s="176" t="s">
        <v>134</v>
      </c>
      <c r="E3980" s="177">
        <v>1.06</v>
      </c>
      <c r="F3980" s="107">
        <f>IF(C3980="MAT.",VLOOKUP(A3980,INSUMOS_AUX!A:F,6,0),0)</f>
        <v>1.43</v>
      </c>
      <c r="G3980" s="106">
        <f>IF(C3980="M.O.",VLOOKUP(A3980,INSUMOS_AUX!A:F,6,0),0)</f>
        <v>0</v>
      </c>
    </row>
    <row r="3981" spans="1:7" ht="21">
      <c r="A3981" s="177">
        <v>37373</v>
      </c>
      <c r="B3981" s="233" t="s">
        <v>497</v>
      </c>
      <c r="C3981" s="176" t="s">
        <v>123</v>
      </c>
      <c r="D3981" s="176" t="s">
        <v>134</v>
      </c>
      <c r="E3981" s="177">
        <v>1.06</v>
      </c>
      <c r="F3981" s="107">
        <f>IF(C3981="MAT.",VLOOKUP(A3981,INSUMOS_AUX!A:F,6,0),0)</f>
        <v>0.08</v>
      </c>
      <c r="G3981" s="106">
        <f>IF(C3981="M.O.",VLOOKUP(A3981,INSUMOS_AUX!A:F,6,0),0)</f>
        <v>0</v>
      </c>
    </row>
    <row r="3982" spans="1:7" ht="21">
      <c r="A3982" s="177">
        <v>38094</v>
      </c>
      <c r="B3982" s="233" t="s">
        <v>192</v>
      </c>
      <c r="C3982" s="176" t="s">
        <v>123</v>
      </c>
      <c r="D3982" s="176" t="s">
        <v>23</v>
      </c>
      <c r="E3982" s="177">
        <v>1</v>
      </c>
      <c r="F3982" s="107">
        <f>IF(C3982="MAT.",VLOOKUP(A3982,INSUMOS_AUX!A:F,6,0),0)</f>
        <v>2.58</v>
      </c>
      <c r="G3982" s="106">
        <f>IF(C3982="M.O.",VLOOKUP(A3982,INSUMOS_AUX!A:F,6,0),0)</f>
        <v>0</v>
      </c>
    </row>
    <row r="3983" spans="1:7" ht="31.5">
      <c r="A3983" s="177">
        <v>38099</v>
      </c>
      <c r="B3983" s="233" t="s">
        <v>193</v>
      </c>
      <c r="C3983" s="176" t="s">
        <v>123</v>
      </c>
      <c r="D3983" s="176" t="s">
        <v>23</v>
      </c>
      <c r="E3983" s="177">
        <v>1</v>
      </c>
      <c r="F3983" s="107">
        <f>IF(C3983="MAT.",VLOOKUP(A3983,INSUMOS_AUX!A:F,6,0),0)</f>
        <v>1.34</v>
      </c>
      <c r="G3983" s="106">
        <f>IF(C3983="M.O.",VLOOKUP(A3983,INSUMOS_AUX!A:F,6,0),0)</f>
        <v>0</v>
      </c>
    </row>
    <row r="3984" spans="1:7">
      <c r="A3984" s="177">
        <v>38112</v>
      </c>
      <c r="B3984" s="233" t="s">
        <v>194</v>
      </c>
      <c r="C3984" s="176" t="s">
        <v>123</v>
      </c>
      <c r="D3984" s="176" t="s">
        <v>23</v>
      </c>
      <c r="E3984" s="177">
        <v>2</v>
      </c>
      <c r="F3984" s="107">
        <f>IF(C3984="MAT.",VLOOKUP(A3984,INSUMOS_AUX!A:F,6,0),0)</f>
        <v>6.09</v>
      </c>
      <c r="G3984" s="106">
        <f>IF(C3984="M.O.",VLOOKUP(A3984,INSUMOS_AUX!A:F,6,0),0)</f>
        <v>0</v>
      </c>
    </row>
    <row r="3985" spans="1:7" ht="21">
      <c r="A3985" s="177">
        <v>43460</v>
      </c>
      <c r="B3985" s="233" t="s">
        <v>158</v>
      </c>
      <c r="C3985" s="176" t="s">
        <v>123</v>
      </c>
      <c r="D3985" s="176" t="s">
        <v>134</v>
      </c>
      <c r="E3985" s="177">
        <v>1.06</v>
      </c>
      <c r="F3985" s="107">
        <f>IF(C3985="MAT.",VLOOKUP(A3985,INSUMOS_AUX!A:F,6,0),0)</f>
        <v>0.86</v>
      </c>
      <c r="G3985" s="106">
        <f>IF(C3985="M.O.",VLOOKUP(A3985,INSUMOS_AUX!A:F,6,0),0)</f>
        <v>0</v>
      </c>
    </row>
    <row r="3986" spans="1:7" ht="21">
      <c r="A3986" s="177">
        <v>43484</v>
      </c>
      <c r="B3986" s="233" t="s">
        <v>159</v>
      </c>
      <c r="C3986" s="176" t="s">
        <v>123</v>
      </c>
      <c r="D3986" s="176" t="s">
        <v>134</v>
      </c>
      <c r="E3986" s="177">
        <v>1.06</v>
      </c>
      <c r="F3986" s="107">
        <f>IF(C3986="MAT.",VLOOKUP(A3986,INSUMOS_AUX!A:F,6,0),0)</f>
        <v>1.26</v>
      </c>
      <c r="G3986" s="106">
        <f>IF(C3986="M.O.",VLOOKUP(A3986,INSUMOS_AUX!A:F,6,0),0)</f>
        <v>0</v>
      </c>
    </row>
    <row r="3987" spans="1:7">
      <c r="A3987" s="182"/>
      <c r="B3987" s="230"/>
      <c r="C3987" s="183"/>
      <c r="D3987" s="183"/>
      <c r="E3987" s="183"/>
      <c r="F3987" s="183"/>
      <c r="G3987" s="183"/>
    </row>
    <row r="3988" spans="1:7" ht="21">
      <c r="A3988" s="179" t="s">
        <v>999</v>
      </c>
      <c r="B3988" s="232" t="s">
        <v>1000</v>
      </c>
      <c r="C3988" s="180" t="s">
        <v>46</v>
      </c>
      <c r="D3988" s="180" t="s">
        <v>23</v>
      </c>
      <c r="E3988" s="181">
        <v>2</v>
      </c>
      <c r="F3988" s="181">
        <f t="shared" ref="F3988:G3988" si="263">SUMPRODUCT($E3989:$E3999,F3989:F3999)</f>
        <v>30.355999999999998</v>
      </c>
      <c r="G3988" s="181">
        <f t="shared" si="263"/>
        <v>27.01907404</v>
      </c>
    </row>
    <row r="3989" spans="1:7">
      <c r="A3989" s="177">
        <v>2436</v>
      </c>
      <c r="B3989" s="233" t="s">
        <v>157</v>
      </c>
      <c r="C3989" s="176" t="s">
        <v>124</v>
      </c>
      <c r="D3989" s="176" t="s">
        <v>134</v>
      </c>
      <c r="E3989" s="177">
        <v>0.72612399999999999</v>
      </c>
      <c r="F3989" s="107">
        <f>IF(C3989="MAT.",VLOOKUP(A3989,INSUMOS_AUX!A:F,6,0),0)</f>
        <v>0</v>
      </c>
      <c r="G3989" s="106">
        <f>IF(C3989="M.O.",VLOOKUP(A3989,INSUMOS_AUX!A:F,6,0),0)</f>
        <v>22.48</v>
      </c>
    </row>
    <row r="3990" spans="1:7">
      <c r="A3990" s="177">
        <v>247</v>
      </c>
      <c r="B3990" s="233" t="s">
        <v>184</v>
      </c>
      <c r="C3990" s="176" t="s">
        <v>124</v>
      </c>
      <c r="D3990" s="176" t="s">
        <v>134</v>
      </c>
      <c r="E3990" s="177">
        <v>0.72612399999999999</v>
      </c>
      <c r="F3990" s="107">
        <f>IF(C3990="MAT.",VLOOKUP(A3990,INSUMOS_AUX!A:F,6,0),0)</f>
        <v>0</v>
      </c>
      <c r="G3990" s="106">
        <f>IF(C3990="M.O.",VLOOKUP(A3990,INSUMOS_AUX!A:F,6,0),0)</f>
        <v>14.73</v>
      </c>
    </row>
    <row r="3991" spans="1:7" ht="21">
      <c r="A3991" s="177">
        <v>37370</v>
      </c>
      <c r="B3991" s="233" t="s">
        <v>494</v>
      </c>
      <c r="C3991" s="176" t="s">
        <v>123</v>
      </c>
      <c r="D3991" s="176" t="s">
        <v>134</v>
      </c>
      <c r="E3991" s="177">
        <v>1.4</v>
      </c>
      <c r="F3991" s="107">
        <f>IF(C3991="MAT.",VLOOKUP(A3991,INSUMOS_AUX!A:F,6,0),0)</f>
        <v>3.32</v>
      </c>
      <c r="G3991" s="106">
        <f>IF(C3991="M.O.",VLOOKUP(A3991,INSUMOS_AUX!A:F,6,0),0)</f>
        <v>0</v>
      </c>
    </row>
    <row r="3992" spans="1:7" ht="21">
      <c r="A3992" s="177">
        <v>37371</v>
      </c>
      <c r="B3992" s="233" t="s">
        <v>495</v>
      </c>
      <c r="C3992" s="176" t="s">
        <v>123</v>
      </c>
      <c r="D3992" s="176" t="s">
        <v>134</v>
      </c>
      <c r="E3992" s="177">
        <v>1.4</v>
      </c>
      <c r="F3992" s="107">
        <f>IF(C3992="MAT.",VLOOKUP(A3992,INSUMOS_AUX!A:F,6,0),0)</f>
        <v>0.59</v>
      </c>
      <c r="G3992" s="106">
        <f>IF(C3992="M.O.",VLOOKUP(A3992,INSUMOS_AUX!A:F,6,0),0)</f>
        <v>0</v>
      </c>
    </row>
    <row r="3993" spans="1:7" ht="21">
      <c r="A3993" s="177">
        <v>37372</v>
      </c>
      <c r="B3993" s="233" t="s">
        <v>496</v>
      </c>
      <c r="C3993" s="176" t="s">
        <v>123</v>
      </c>
      <c r="D3993" s="176" t="s">
        <v>134</v>
      </c>
      <c r="E3993" s="177">
        <v>1.4</v>
      </c>
      <c r="F3993" s="107">
        <f>IF(C3993="MAT.",VLOOKUP(A3993,INSUMOS_AUX!A:F,6,0),0)</f>
        <v>1.43</v>
      </c>
      <c r="G3993" s="106">
        <f>IF(C3993="M.O.",VLOOKUP(A3993,INSUMOS_AUX!A:F,6,0),0)</f>
        <v>0</v>
      </c>
    </row>
    <row r="3994" spans="1:7" ht="21">
      <c r="A3994" s="177">
        <v>37373</v>
      </c>
      <c r="B3994" s="233" t="s">
        <v>497</v>
      </c>
      <c r="C3994" s="176" t="s">
        <v>123</v>
      </c>
      <c r="D3994" s="176" t="s">
        <v>134</v>
      </c>
      <c r="E3994" s="177">
        <v>1.4</v>
      </c>
      <c r="F3994" s="107">
        <f>IF(C3994="MAT.",VLOOKUP(A3994,INSUMOS_AUX!A:F,6,0),0)</f>
        <v>0.08</v>
      </c>
      <c r="G3994" s="106">
        <f>IF(C3994="M.O.",VLOOKUP(A3994,INSUMOS_AUX!A:F,6,0),0)</f>
        <v>0</v>
      </c>
    </row>
    <row r="3995" spans="1:7" ht="21">
      <c r="A3995" s="177">
        <v>38094</v>
      </c>
      <c r="B3995" s="233" t="s">
        <v>192</v>
      </c>
      <c r="C3995" s="176" t="s">
        <v>123</v>
      </c>
      <c r="D3995" s="176" t="s">
        <v>23</v>
      </c>
      <c r="E3995" s="177">
        <v>1</v>
      </c>
      <c r="F3995" s="107">
        <f>IF(C3995="MAT.",VLOOKUP(A3995,INSUMOS_AUX!A:F,6,0),0)</f>
        <v>2.58</v>
      </c>
      <c r="G3995" s="106">
        <f>IF(C3995="M.O.",VLOOKUP(A3995,INSUMOS_AUX!A:F,6,0),0)</f>
        <v>0</v>
      </c>
    </row>
    <row r="3996" spans="1:7" ht="31.5">
      <c r="A3996" s="177">
        <v>38099</v>
      </c>
      <c r="B3996" s="233" t="s">
        <v>193</v>
      </c>
      <c r="C3996" s="176" t="s">
        <v>123</v>
      </c>
      <c r="D3996" s="176" t="s">
        <v>23</v>
      </c>
      <c r="E3996" s="177">
        <v>1</v>
      </c>
      <c r="F3996" s="107">
        <f>IF(C3996="MAT.",VLOOKUP(A3996,INSUMOS_AUX!A:F,6,0),0)</f>
        <v>1.34</v>
      </c>
      <c r="G3996" s="106">
        <f>IF(C3996="M.O.",VLOOKUP(A3996,INSUMOS_AUX!A:F,6,0),0)</f>
        <v>0</v>
      </c>
    </row>
    <row r="3997" spans="1:7">
      <c r="A3997" s="177">
        <v>38113</v>
      </c>
      <c r="B3997" s="233" t="s">
        <v>1534</v>
      </c>
      <c r="C3997" s="176" t="s">
        <v>123</v>
      </c>
      <c r="D3997" s="176" t="s">
        <v>23</v>
      </c>
      <c r="E3997" s="177">
        <v>2</v>
      </c>
      <c r="F3997" s="107">
        <f>IF(C3997="MAT.",VLOOKUP(A3997,INSUMOS_AUX!A:F,6,0),0)</f>
        <v>7.94</v>
      </c>
      <c r="G3997" s="106">
        <f>IF(C3997="M.O.",VLOOKUP(A3997,INSUMOS_AUX!A:F,6,0),0)</f>
        <v>0</v>
      </c>
    </row>
    <row r="3998" spans="1:7" ht="21">
      <c r="A3998" s="177">
        <v>43460</v>
      </c>
      <c r="B3998" s="233" t="s">
        <v>158</v>
      </c>
      <c r="C3998" s="176" t="s">
        <v>123</v>
      </c>
      <c r="D3998" s="176" t="s">
        <v>134</v>
      </c>
      <c r="E3998" s="177">
        <v>1.4</v>
      </c>
      <c r="F3998" s="107">
        <f>IF(C3998="MAT.",VLOOKUP(A3998,INSUMOS_AUX!A:F,6,0),0)</f>
        <v>0.86</v>
      </c>
      <c r="G3998" s="106">
        <f>IF(C3998="M.O.",VLOOKUP(A3998,INSUMOS_AUX!A:F,6,0),0)</f>
        <v>0</v>
      </c>
    </row>
    <row r="3999" spans="1:7" ht="21">
      <c r="A3999" s="177">
        <v>43484</v>
      </c>
      <c r="B3999" s="233" t="s">
        <v>159</v>
      </c>
      <c r="C3999" s="176" t="s">
        <v>123</v>
      </c>
      <c r="D3999" s="176" t="s">
        <v>134</v>
      </c>
      <c r="E3999" s="177">
        <v>1.4</v>
      </c>
      <c r="F3999" s="107">
        <f>IF(C3999="MAT.",VLOOKUP(A3999,INSUMOS_AUX!A:F,6,0),0)</f>
        <v>1.26</v>
      </c>
      <c r="G3999" s="106">
        <f>IF(C3999="M.O.",VLOOKUP(A3999,INSUMOS_AUX!A:F,6,0),0)</f>
        <v>0</v>
      </c>
    </row>
    <row r="4000" spans="1:7">
      <c r="A4000" s="182"/>
      <c r="B4000" s="230"/>
      <c r="C4000" s="183"/>
      <c r="D4000" s="183"/>
      <c r="E4000" s="183"/>
      <c r="F4000" s="183"/>
      <c r="G4000" s="183"/>
    </row>
    <row r="4001" spans="1:7" ht="21">
      <c r="A4001" s="179" t="s">
        <v>442</v>
      </c>
      <c r="B4001" s="232" t="s">
        <v>391</v>
      </c>
      <c r="C4001" s="180" t="s">
        <v>46</v>
      </c>
      <c r="D4001" s="180" t="s">
        <v>23</v>
      </c>
      <c r="E4001" s="181">
        <v>18</v>
      </c>
      <c r="F4001" s="181">
        <f t="shared" ref="F4001:G4001" si="264">SUMPRODUCT($E4002:$E4012,F4002:F4012)</f>
        <v>20.48612</v>
      </c>
      <c r="G4001" s="181">
        <f t="shared" si="264"/>
        <v>24.664554730800003</v>
      </c>
    </row>
    <row r="4002" spans="1:7">
      <c r="A4002" s="177">
        <v>2436</v>
      </c>
      <c r="B4002" s="233" t="s">
        <v>157</v>
      </c>
      <c r="C4002" s="176" t="s">
        <v>124</v>
      </c>
      <c r="D4002" s="176" t="s">
        <v>134</v>
      </c>
      <c r="E4002" s="177">
        <v>0.66284748000000004</v>
      </c>
      <c r="F4002" s="107">
        <f>IF(C4002="MAT.",VLOOKUP(A4002,INSUMOS_AUX!A:F,6,0),0)</f>
        <v>0</v>
      </c>
      <c r="G4002" s="106">
        <f>IF(C4002="M.O.",VLOOKUP(A4002,INSUMOS_AUX!A:F,6,0),0)</f>
        <v>22.48</v>
      </c>
    </row>
    <row r="4003" spans="1:7">
      <c r="A4003" s="177">
        <v>247</v>
      </c>
      <c r="B4003" s="233" t="s">
        <v>184</v>
      </c>
      <c r="C4003" s="176" t="s">
        <v>124</v>
      </c>
      <c r="D4003" s="176" t="s">
        <v>134</v>
      </c>
      <c r="E4003" s="177">
        <v>0.66284748000000004</v>
      </c>
      <c r="F4003" s="107">
        <f>IF(C4003="MAT.",VLOOKUP(A4003,INSUMOS_AUX!A:F,6,0),0)</f>
        <v>0</v>
      </c>
      <c r="G4003" s="106">
        <f>IF(C4003="M.O.",VLOOKUP(A4003,INSUMOS_AUX!A:F,6,0),0)</f>
        <v>14.73</v>
      </c>
    </row>
    <row r="4004" spans="1:7" ht="21">
      <c r="A4004" s="177">
        <v>37370</v>
      </c>
      <c r="B4004" s="233" t="s">
        <v>494</v>
      </c>
      <c r="C4004" s="176" t="s">
        <v>123</v>
      </c>
      <c r="D4004" s="176" t="s">
        <v>134</v>
      </c>
      <c r="E4004" s="177">
        <v>1.278</v>
      </c>
      <c r="F4004" s="107">
        <f>IF(C4004="MAT.",VLOOKUP(A4004,INSUMOS_AUX!A:F,6,0),0)</f>
        <v>3.32</v>
      </c>
      <c r="G4004" s="106">
        <f>IF(C4004="M.O.",VLOOKUP(A4004,INSUMOS_AUX!A:F,6,0),0)</f>
        <v>0</v>
      </c>
    </row>
    <row r="4005" spans="1:7" ht="21">
      <c r="A4005" s="177">
        <v>37371</v>
      </c>
      <c r="B4005" s="233" t="s">
        <v>495</v>
      </c>
      <c r="C4005" s="176" t="s">
        <v>123</v>
      </c>
      <c r="D4005" s="176" t="s">
        <v>134</v>
      </c>
      <c r="E4005" s="177">
        <v>1.278</v>
      </c>
      <c r="F4005" s="107">
        <f>IF(C4005="MAT.",VLOOKUP(A4005,INSUMOS_AUX!A:F,6,0),0)</f>
        <v>0.59</v>
      </c>
      <c r="G4005" s="106">
        <f>IF(C4005="M.O.",VLOOKUP(A4005,INSUMOS_AUX!A:F,6,0),0)</f>
        <v>0</v>
      </c>
    </row>
    <row r="4006" spans="1:7" ht="21">
      <c r="A4006" s="177">
        <v>37372</v>
      </c>
      <c r="B4006" s="233" t="s">
        <v>496</v>
      </c>
      <c r="C4006" s="176" t="s">
        <v>123</v>
      </c>
      <c r="D4006" s="176" t="s">
        <v>134</v>
      </c>
      <c r="E4006" s="177">
        <v>1.278</v>
      </c>
      <c r="F4006" s="107">
        <f>IF(C4006="MAT.",VLOOKUP(A4006,INSUMOS_AUX!A:F,6,0),0)</f>
        <v>1.43</v>
      </c>
      <c r="G4006" s="106">
        <f>IF(C4006="M.O.",VLOOKUP(A4006,INSUMOS_AUX!A:F,6,0),0)</f>
        <v>0</v>
      </c>
    </row>
    <row r="4007" spans="1:7" ht="21">
      <c r="A4007" s="177">
        <v>37373</v>
      </c>
      <c r="B4007" s="233" t="s">
        <v>497</v>
      </c>
      <c r="C4007" s="176" t="s">
        <v>123</v>
      </c>
      <c r="D4007" s="176" t="s">
        <v>134</v>
      </c>
      <c r="E4007" s="177">
        <v>1.278</v>
      </c>
      <c r="F4007" s="107">
        <f>IF(C4007="MAT.",VLOOKUP(A4007,INSUMOS_AUX!A:F,6,0),0)</f>
        <v>0.08</v>
      </c>
      <c r="G4007" s="106">
        <f>IF(C4007="M.O.",VLOOKUP(A4007,INSUMOS_AUX!A:F,6,0),0)</f>
        <v>0</v>
      </c>
    </row>
    <row r="4008" spans="1:7" ht="21">
      <c r="A4008" s="177">
        <v>38094</v>
      </c>
      <c r="B4008" s="233" t="s">
        <v>192</v>
      </c>
      <c r="C4008" s="176" t="s">
        <v>123</v>
      </c>
      <c r="D4008" s="176" t="s">
        <v>23</v>
      </c>
      <c r="E4008" s="177">
        <v>1</v>
      </c>
      <c r="F4008" s="107">
        <f>IF(C4008="MAT.",VLOOKUP(A4008,INSUMOS_AUX!A:F,6,0),0)</f>
        <v>2.58</v>
      </c>
      <c r="G4008" s="106">
        <f>IF(C4008="M.O.",VLOOKUP(A4008,INSUMOS_AUX!A:F,6,0),0)</f>
        <v>0</v>
      </c>
    </row>
    <row r="4009" spans="1:7" ht="31.5">
      <c r="A4009" s="177">
        <v>38099</v>
      </c>
      <c r="B4009" s="233" t="s">
        <v>193</v>
      </c>
      <c r="C4009" s="176" t="s">
        <v>123</v>
      </c>
      <c r="D4009" s="176" t="s">
        <v>23</v>
      </c>
      <c r="E4009" s="177">
        <v>1</v>
      </c>
      <c r="F4009" s="107">
        <f>IF(C4009="MAT.",VLOOKUP(A4009,INSUMOS_AUX!A:F,6,0),0)</f>
        <v>1.34</v>
      </c>
      <c r="G4009" s="106">
        <f>IF(C4009="M.O.",VLOOKUP(A4009,INSUMOS_AUX!A:F,6,0),0)</f>
        <v>0</v>
      </c>
    </row>
    <row r="4010" spans="1:7">
      <c r="A4010" s="177">
        <v>38101</v>
      </c>
      <c r="B4010" s="233" t="s">
        <v>195</v>
      </c>
      <c r="C4010" s="176" t="s">
        <v>123</v>
      </c>
      <c r="D4010" s="176" t="s">
        <v>23</v>
      </c>
      <c r="E4010" s="177">
        <v>1</v>
      </c>
      <c r="F4010" s="107">
        <f>IF(C4010="MAT.",VLOOKUP(A4010,INSUMOS_AUX!A:F,6,0),0)</f>
        <v>6.93</v>
      </c>
      <c r="G4010" s="106">
        <f>IF(C4010="M.O.",VLOOKUP(A4010,INSUMOS_AUX!A:F,6,0),0)</f>
        <v>0</v>
      </c>
    </row>
    <row r="4011" spans="1:7" ht="21">
      <c r="A4011" s="177">
        <v>43460</v>
      </c>
      <c r="B4011" s="233" t="s">
        <v>158</v>
      </c>
      <c r="C4011" s="176" t="s">
        <v>123</v>
      </c>
      <c r="D4011" s="176" t="s">
        <v>134</v>
      </c>
      <c r="E4011" s="177">
        <v>1.278</v>
      </c>
      <c r="F4011" s="107">
        <f>IF(C4011="MAT.",VLOOKUP(A4011,INSUMOS_AUX!A:F,6,0),0)</f>
        <v>0.86</v>
      </c>
      <c r="G4011" s="106">
        <f>IF(C4011="M.O.",VLOOKUP(A4011,INSUMOS_AUX!A:F,6,0),0)</f>
        <v>0</v>
      </c>
    </row>
    <row r="4012" spans="1:7" ht="21">
      <c r="A4012" s="177">
        <v>43484</v>
      </c>
      <c r="B4012" s="233" t="s">
        <v>159</v>
      </c>
      <c r="C4012" s="176" t="s">
        <v>123</v>
      </c>
      <c r="D4012" s="176" t="s">
        <v>134</v>
      </c>
      <c r="E4012" s="177">
        <v>1.278</v>
      </c>
      <c r="F4012" s="107">
        <f>IF(C4012="MAT.",VLOOKUP(A4012,INSUMOS_AUX!A:F,6,0),0)</f>
        <v>1.26</v>
      </c>
      <c r="G4012" s="106">
        <f>IF(C4012="M.O.",VLOOKUP(A4012,INSUMOS_AUX!A:F,6,0),0)</f>
        <v>0</v>
      </c>
    </row>
    <row r="4013" spans="1:7">
      <c r="A4013" s="182"/>
      <c r="B4013" s="230"/>
      <c r="C4013" s="183"/>
      <c r="D4013" s="183"/>
      <c r="E4013" s="183"/>
      <c r="F4013" s="183"/>
      <c r="G4013" s="183"/>
    </row>
    <row r="4014" spans="1:7" ht="21">
      <c r="A4014" s="179" t="s">
        <v>977</v>
      </c>
      <c r="B4014" s="232" t="s">
        <v>978</v>
      </c>
      <c r="C4014" s="180" t="s">
        <v>46</v>
      </c>
      <c r="D4014" s="180" t="s">
        <v>23</v>
      </c>
      <c r="E4014" s="181">
        <v>13</v>
      </c>
      <c r="F4014" s="181">
        <f t="shared" ref="F4014:G4014" si="265">SUMPRODUCT($E4015:$E4023,F4015:F4023)</f>
        <v>11.71036</v>
      </c>
      <c r="G4014" s="181">
        <f t="shared" si="265"/>
        <v>12.235780672400001</v>
      </c>
    </row>
    <row r="4015" spans="1:7">
      <c r="A4015" s="177">
        <v>2436</v>
      </c>
      <c r="B4015" s="233" t="s">
        <v>157</v>
      </c>
      <c r="C4015" s="176" t="s">
        <v>124</v>
      </c>
      <c r="D4015" s="176" t="s">
        <v>134</v>
      </c>
      <c r="E4015" s="177">
        <v>0.32883044</v>
      </c>
      <c r="F4015" s="107">
        <f>IF(C4015="MAT.",VLOOKUP(A4015,INSUMOS_AUX!A:F,6,0),0)</f>
        <v>0</v>
      </c>
      <c r="G4015" s="106">
        <f>IF(C4015="M.O.",VLOOKUP(A4015,INSUMOS_AUX!A:F,6,0),0)</f>
        <v>22.48</v>
      </c>
    </row>
    <row r="4016" spans="1:7">
      <c r="A4016" s="177">
        <v>247</v>
      </c>
      <c r="B4016" s="233" t="s">
        <v>184</v>
      </c>
      <c r="C4016" s="176" t="s">
        <v>124</v>
      </c>
      <c r="D4016" s="176" t="s">
        <v>134</v>
      </c>
      <c r="E4016" s="177">
        <v>0.32883044</v>
      </c>
      <c r="F4016" s="107">
        <f>IF(C4016="MAT.",VLOOKUP(A4016,INSUMOS_AUX!A:F,6,0),0)</f>
        <v>0</v>
      </c>
      <c r="G4016" s="106">
        <f>IF(C4016="M.O.",VLOOKUP(A4016,INSUMOS_AUX!A:F,6,0),0)</f>
        <v>14.73</v>
      </c>
    </row>
    <row r="4017" spans="1:7" ht="21">
      <c r="A4017" s="177">
        <v>37370</v>
      </c>
      <c r="B4017" s="233" t="s">
        <v>494</v>
      </c>
      <c r="C4017" s="176" t="s">
        <v>123</v>
      </c>
      <c r="D4017" s="176" t="s">
        <v>134</v>
      </c>
      <c r="E4017" s="177">
        <v>0.63400000000000001</v>
      </c>
      <c r="F4017" s="107">
        <f>IF(C4017="MAT.",VLOOKUP(A4017,INSUMOS_AUX!A:F,6,0),0)</f>
        <v>3.32</v>
      </c>
      <c r="G4017" s="106">
        <f>IF(C4017="M.O.",VLOOKUP(A4017,INSUMOS_AUX!A:F,6,0),0)</f>
        <v>0</v>
      </c>
    </row>
    <row r="4018" spans="1:7" ht="21">
      <c r="A4018" s="177">
        <v>37371</v>
      </c>
      <c r="B4018" s="233" t="s">
        <v>495</v>
      </c>
      <c r="C4018" s="176" t="s">
        <v>123</v>
      </c>
      <c r="D4018" s="176" t="s">
        <v>134</v>
      </c>
      <c r="E4018" s="177">
        <v>0.63400000000000001</v>
      </c>
      <c r="F4018" s="107">
        <f>IF(C4018="MAT.",VLOOKUP(A4018,INSUMOS_AUX!A:F,6,0),0)</f>
        <v>0.59</v>
      </c>
      <c r="G4018" s="106">
        <f>IF(C4018="M.O.",VLOOKUP(A4018,INSUMOS_AUX!A:F,6,0),0)</f>
        <v>0</v>
      </c>
    </row>
    <row r="4019" spans="1:7" ht="21">
      <c r="A4019" s="177">
        <v>37372</v>
      </c>
      <c r="B4019" s="233" t="s">
        <v>496</v>
      </c>
      <c r="C4019" s="176" t="s">
        <v>123</v>
      </c>
      <c r="D4019" s="176" t="s">
        <v>134</v>
      </c>
      <c r="E4019" s="177">
        <v>0.63400000000000001</v>
      </c>
      <c r="F4019" s="107">
        <f>IF(C4019="MAT.",VLOOKUP(A4019,INSUMOS_AUX!A:F,6,0),0)</f>
        <v>1.43</v>
      </c>
      <c r="G4019" s="106">
        <f>IF(C4019="M.O.",VLOOKUP(A4019,INSUMOS_AUX!A:F,6,0),0)</f>
        <v>0</v>
      </c>
    </row>
    <row r="4020" spans="1:7" ht="21">
      <c r="A4020" s="177">
        <v>37373</v>
      </c>
      <c r="B4020" s="233" t="s">
        <v>497</v>
      </c>
      <c r="C4020" s="176" t="s">
        <v>123</v>
      </c>
      <c r="D4020" s="176" t="s">
        <v>134</v>
      </c>
      <c r="E4020" s="177">
        <v>0.63400000000000001</v>
      </c>
      <c r="F4020" s="107">
        <f>IF(C4020="MAT.",VLOOKUP(A4020,INSUMOS_AUX!A:F,6,0),0)</f>
        <v>0.08</v>
      </c>
      <c r="G4020" s="106">
        <f>IF(C4020="M.O.",VLOOKUP(A4020,INSUMOS_AUX!A:F,6,0),0)</f>
        <v>0</v>
      </c>
    </row>
    <row r="4021" spans="1:7">
      <c r="A4021" s="177">
        <v>38101</v>
      </c>
      <c r="B4021" s="233" t="s">
        <v>195</v>
      </c>
      <c r="C4021" s="176" t="s">
        <v>123</v>
      </c>
      <c r="D4021" s="176" t="s">
        <v>23</v>
      </c>
      <c r="E4021" s="177">
        <v>1</v>
      </c>
      <c r="F4021" s="107">
        <f>IF(C4021="MAT.",VLOOKUP(A4021,INSUMOS_AUX!A:F,6,0),0)</f>
        <v>6.93</v>
      </c>
      <c r="G4021" s="106">
        <f>IF(C4021="M.O.",VLOOKUP(A4021,INSUMOS_AUX!A:F,6,0),0)</f>
        <v>0</v>
      </c>
    </row>
    <row r="4022" spans="1:7" ht="21">
      <c r="A4022" s="177">
        <v>43460</v>
      </c>
      <c r="B4022" s="233" t="s">
        <v>158</v>
      </c>
      <c r="C4022" s="176" t="s">
        <v>123</v>
      </c>
      <c r="D4022" s="176" t="s">
        <v>134</v>
      </c>
      <c r="E4022" s="177">
        <v>0.63400000000000001</v>
      </c>
      <c r="F4022" s="107">
        <f>IF(C4022="MAT.",VLOOKUP(A4022,INSUMOS_AUX!A:F,6,0),0)</f>
        <v>0.86</v>
      </c>
      <c r="G4022" s="106">
        <f>IF(C4022="M.O.",VLOOKUP(A4022,INSUMOS_AUX!A:F,6,0),0)</f>
        <v>0</v>
      </c>
    </row>
    <row r="4023" spans="1:7" ht="21">
      <c r="A4023" s="177">
        <v>43484</v>
      </c>
      <c r="B4023" s="233" t="s">
        <v>159</v>
      </c>
      <c r="C4023" s="176" t="s">
        <v>123</v>
      </c>
      <c r="D4023" s="176" t="s">
        <v>134</v>
      </c>
      <c r="E4023" s="177">
        <v>0.63400000000000001</v>
      </c>
      <c r="F4023" s="107">
        <f>IF(C4023="MAT.",VLOOKUP(A4023,INSUMOS_AUX!A:F,6,0),0)</f>
        <v>1.26</v>
      </c>
      <c r="G4023" s="106">
        <f>IF(C4023="M.O.",VLOOKUP(A4023,INSUMOS_AUX!A:F,6,0),0)</f>
        <v>0</v>
      </c>
    </row>
    <row r="4024" spans="1:7">
      <c r="A4024" s="182"/>
      <c r="B4024" s="230"/>
      <c r="C4024" s="183"/>
      <c r="D4024" s="183"/>
      <c r="E4024" s="183"/>
      <c r="F4024" s="183"/>
      <c r="G4024" s="183"/>
    </row>
    <row r="4025" spans="1:7" ht="21">
      <c r="A4025" s="179" t="s">
        <v>1001</v>
      </c>
      <c r="B4025" s="232" t="s">
        <v>1002</v>
      </c>
      <c r="C4025" s="180" t="s">
        <v>46</v>
      </c>
      <c r="D4025" s="180" t="s">
        <v>23</v>
      </c>
      <c r="E4025" s="181">
        <v>12</v>
      </c>
      <c r="F4025" s="181">
        <f t="shared" ref="F4025:G4025" si="266">SUMPRODUCT($E4026:$E4036,F4026:F4036)</f>
        <v>32.216000000000001</v>
      </c>
      <c r="G4025" s="181">
        <f t="shared" si="266"/>
        <v>27.01907404</v>
      </c>
    </row>
    <row r="4026" spans="1:7">
      <c r="A4026" s="177">
        <v>2436</v>
      </c>
      <c r="B4026" s="233" t="s">
        <v>157</v>
      </c>
      <c r="C4026" s="176" t="s">
        <v>124</v>
      </c>
      <c r="D4026" s="176" t="s">
        <v>134</v>
      </c>
      <c r="E4026" s="177">
        <v>0.72612399999999999</v>
      </c>
      <c r="F4026" s="107">
        <f>IF(C4026="MAT.",VLOOKUP(A4026,INSUMOS_AUX!A:F,6,0),0)</f>
        <v>0</v>
      </c>
      <c r="G4026" s="106">
        <f>IF(C4026="M.O.",VLOOKUP(A4026,INSUMOS_AUX!A:F,6,0),0)</f>
        <v>22.48</v>
      </c>
    </row>
    <row r="4027" spans="1:7">
      <c r="A4027" s="177">
        <v>247</v>
      </c>
      <c r="B4027" s="233" t="s">
        <v>184</v>
      </c>
      <c r="C4027" s="176" t="s">
        <v>124</v>
      </c>
      <c r="D4027" s="176" t="s">
        <v>134</v>
      </c>
      <c r="E4027" s="177">
        <v>0.72612399999999999</v>
      </c>
      <c r="F4027" s="107">
        <f>IF(C4027="MAT.",VLOOKUP(A4027,INSUMOS_AUX!A:F,6,0),0)</f>
        <v>0</v>
      </c>
      <c r="G4027" s="106">
        <f>IF(C4027="M.O.",VLOOKUP(A4027,INSUMOS_AUX!A:F,6,0),0)</f>
        <v>14.73</v>
      </c>
    </row>
    <row r="4028" spans="1:7" ht="21">
      <c r="A4028" s="177">
        <v>37370</v>
      </c>
      <c r="B4028" s="233" t="s">
        <v>494</v>
      </c>
      <c r="C4028" s="176" t="s">
        <v>123</v>
      </c>
      <c r="D4028" s="176" t="s">
        <v>134</v>
      </c>
      <c r="E4028" s="177">
        <v>1.4</v>
      </c>
      <c r="F4028" s="107">
        <f>IF(C4028="MAT.",VLOOKUP(A4028,INSUMOS_AUX!A:F,6,0),0)</f>
        <v>3.32</v>
      </c>
      <c r="G4028" s="106">
        <f>IF(C4028="M.O.",VLOOKUP(A4028,INSUMOS_AUX!A:F,6,0),0)</f>
        <v>0</v>
      </c>
    </row>
    <row r="4029" spans="1:7" ht="21">
      <c r="A4029" s="177">
        <v>37371</v>
      </c>
      <c r="B4029" s="233" t="s">
        <v>495</v>
      </c>
      <c r="C4029" s="176" t="s">
        <v>123</v>
      </c>
      <c r="D4029" s="176" t="s">
        <v>134</v>
      </c>
      <c r="E4029" s="177">
        <v>1.4</v>
      </c>
      <c r="F4029" s="107">
        <f>IF(C4029="MAT.",VLOOKUP(A4029,INSUMOS_AUX!A:F,6,0),0)</f>
        <v>0.59</v>
      </c>
      <c r="G4029" s="106">
        <f>IF(C4029="M.O.",VLOOKUP(A4029,INSUMOS_AUX!A:F,6,0),0)</f>
        <v>0</v>
      </c>
    </row>
    <row r="4030" spans="1:7" ht="21">
      <c r="A4030" s="177">
        <v>37372</v>
      </c>
      <c r="B4030" s="233" t="s">
        <v>496</v>
      </c>
      <c r="C4030" s="176" t="s">
        <v>123</v>
      </c>
      <c r="D4030" s="176" t="s">
        <v>134</v>
      </c>
      <c r="E4030" s="177">
        <v>1.4</v>
      </c>
      <c r="F4030" s="107">
        <f>IF(C4030="MAT.",VLOOKUP(A4030,INSUMOS_AUX!A:F,6,0),0)</f>
        <v>1.43</v>
      </c>
      <c r="G4030" s="106">
        <f>IF(C4030="M.O.",VLOOKUP(A4030,INSUMOS_AUX!A:F,6,0),0)</f>
        <v>0</v>
      </c>
    </row>
    <row r="4031" spans="1:7" ht="21">
      <c r="A4031" s="177">
        <v>37373</v>
      </c>
      <c r="B4031" s="233" t="s">
        <v>497</v>
      </c>
      <c r="C4031" s="176" t="s">
        <v>123</v>
      </c>
      <c r="D4031" s="176" t="s">
        <v>134</v>
      </c>
      <c r="E4031" s="177">
        <v>1.4</v>
      </c>
      <c r="F4031" s="107">
        <f>IF(C4031="MAT.",VLOOKUP(A4031,INSUMOS_AUX!A:F,6,0),0)</f>
        <v>0.08</v>
      </c>
      <c r="G4031" s="106">
        <f>IF(C4031="M.O.",VLOOKUP(A4031,INSUMOS_AUX!A:F,6,0),0)</f>
        <v>0</v>
      </c>
    </row>
    <row r="4032" spans="1:7" ht="21">
      <c r="A4032" s="177">
        <v>38094</v>
      </c>
      <c r="B4032" s="233" t="s">
        <v>192</v>
      </c>
      <c r="C4032" s="176" t="s">
        <v>123</v>
      </c>
      <c r="D4032" s="176" t="s">
        <v>23</v>
      </c>
      <c r="E4032" s="177">
        <v>1</v>
      </c>
      <c r="F4032" s="107">
        <f>IF(C4032="MAT.",VLOOKUP(A4032,INSUMOS_AUX!A:F,6,0),0)</f>
        <v>2.58</v>
      </c>
      <c r="G4032" s="106">
        <f>IF(C4032="M.O.",VLOOKUP(A4032,INSUMOS_AUX!A:F,6,0),0)</f>
        <v>0</v>
      </c>
    </row>
    <row r="4033" spans="1:7" ht="31.5">
      <c r="A4033" s="177">
        <v>38099</v>
      </c>
      <c r="B4033" s="233" t="s">
        <v>193</v>
      </c>
      <c r="C4033" s="176" t="s">
        <v>123</v>
      </c>
      <c r="D4033" s="176" t="s">
        <v>23</v>
      </c>
      <c r="E4033" s="177">
        <v>1</v>
      </c>
      <c r="F4033" s="107">
        <f>IF(C4033="MAT.",VLOOKUP(A4033,INSUMOS_AUX!A:F,6,0),0)</f>
        <v>1.34</v>
      </c>
      <c r="G4033" s="106">
        <f>IF(C4033="M.O.",VLOOKUP(A4033,INSUMOS_AUX!A:F,6,0),0)</f>
        <v>0</v>
      </c>
    </row>
    <row r="4034" spans="1:7">
      <c r="A4034" s="177">
        <v>38102</v>
      </c>
      <c r="B4034" s="233" t="s">
        <v>1535</v>
      </c>
      <c r="C4034" s="176" t="s">
        <v>123</v>
      </c>
      <c r="D4034" s="176" t="s">
        <v>23</v>
      </c>
      <c r="E4034" s="177">
        <v>2</v>
      </c>
      <c r="F4034" s="107">
        <f>IF(C4034="MAT.",VLOOKUP(A4034,INSUMOS_AUX!A:F,6,0),0)</f>
        <v>8.8699999999999992</v>
      </c>
      <c r="G4034" s="106">
        <f>IF(C4034="M.O.",VLOOKUP(A4034,INSUMOS_AUX!A:F,6,0),0)</f>
        <v>0</v>
      </c>
    </row>
    <row r="4035" spans="1:7" ht="21">
      <c r="A4035" s="177">
        <v>43460</v>
      </c>
      <c r="B4035" s="233" t="s">
        <v>158</v>
      </c>
      <c r="C4035" s="176" t="s">
        <v>123</v>
      </c>
      <c r="D4035" s="176" t="s">
        <v>134</v>
      </c>
      <c r="E4035" s="177">
        <v>1.4</v>
      </c>
      <c r="F4035" s="107">
        <f>IF(C4035="MAT.",VLOOKUP(A4035,INSUMOS_AUX!A:F,6,0),0)</f>
        <v>0.86</v>
      </c>
      <c r="G4035" s="106">
        <f>IF(C4035="M.O.",VLOOKUP(A4035,INSUMOS_AUX!A:F,6,0),0)</f>
        <v>0</v>
      </c>
    </row>
    <row r="4036" spans="1:7" ht="21">
      <c r="A4036" s="177">
        <v>43484</v>
      </c>
      <c r="B4036" s="233" t="s">
        <v>159</v>
      </c>
      <c r="C4036" s="176" t="s">
        <v>123</v>
      </c>
      <c r="D4036" s="176" t="s">
        <v>134</v>
      </c>
      <c r="E4036" s="177">
        <v>1.4</v>
      </c>
      <c r="F4036" s="107">
        <f>IF(C4036="MAT.",VLOOKUP(A4036,INSUMOS_AUX!A:F,6,0),0)</f>
        <v>1.26</v>
      </c>
      <c r="G4036" s="106">
        <f>IF(C4036="M.O.",VLOOKUP(A4036,INSUMOS_AUX!A:F,6,0),0)</f>
        <v>0</v>
      </c>
    </row>
    <row r="4037" spans="1:7">
      <c r="A4037" s="182"/>
      <c r="B4037" s="230"/>
      <c r="C4037" s="183"/>
      <c r="D4037" s="183"/>
      <c r="E4037" s="183"/>
      <c r="F4037" s="183"/>
      <c r="G4037" s="183"/>
    </row>
    <row r="4038" spans="1:7" ht="21">
      <c r="A4038" s="179" t="s">
        <v>452</v>
      </c>
      <c r="B4038" s="232" t="s">
        <v>392</v>
      </c>
      <c r="C4038" s="180" t="s">
        <v>46</v>
      </c>
      <c r="D4038" s="180" t="s">
        <v>23</v>
      </c>
      <c r="E4038" s="181">
        <v>56</v>
      </c>
      <c r="F4038" s="181">
        <f t="shared" ref="F4038:G4038" si="267">SUMPRODUCT($E4039:$E4049,F4039:F4049)</f>
        <v>26.058919999999997</v>
      </c>
      <c r="G4038" s="181">
        <f t="shared" si="267"/>
        <v>21.190673782799998</v>
      </c>
    </row>
    <row r="4039" spans="1:7">
      <c r="A4039" s="177">
        <v>2436</v>
      </c>
      <c r="B4039" s="233" t="s">
        <v>157</v>
      </c>
      <c r="C4039" s="176" t="s">
        <v>124</v>
      </c>
      <c r="D4039" s="176" t="s">
        <v>134</v>
      </c>
      <c r="E4039" s="177">
        <v>0.56948867999999997</v>
      </c>
      <c r="F4039" s="107">
        <f>IF(C4039="MAT.",VLOOKUP(A4039,INSUMOS_AUX!A:F,6,0),0)</f>
        <v>0</v>
      </c>
      <c r="G4039" s="106">
        <f>IF(C4039="M.O.",VLOOKUP(A4039,INSUMOS_AUX!A:F,6,0),0)</f>
        <v>22.48</v>
      </c>
    </row>
    <row r="4040" spans="1:7">
      <c r="A4040" s="177">
        <v>247</v>
      </c>
      <c r="B4040" s="233" t="s">
        <v>184</v>
      </c>
      <c r="C4040" s="176" t="s">
        <v>124</v>
      </c>
      <c r="D4040" s="176" t="s">
        <v>134</v>
      </c>
      <c r="E4040" s="177">
        <v>0.56948867999999997</v>
      </c>
      <c r="F4040" s="107">
        <f>IF(C4040="MAT.",VLOOKUP(A4040,INSUMOS_AUX!A:F,6,0),0)</f>
        <v>0</v>
      </c>
      <c r="G4040" s="106">
        <f>IF(C4040="M.O.",VLOOKUP(A4040,INSUMOS_AUX!A:F,6,0),0)</f>
        <v>14.73</v>
      </c>
    </row>
    <row r="4041" spans="1:7" ht="21">
      <c r="A4041" s="177">
        <v>37370</v>
      </c>
      <c r="B4041" s="233" t="s">
        <v>494</v>
      </c>
      <c r="C4041" s="176" t="s">
        <v>123</v>
      </c>
      <c r="D4041" s="176" t="s">
        <v>134</v>
      </c>
      <c r="E4041" s="177">
        <v>1.0980000000000001</v>
      </c>
      <c r="F4041" s="107">
        <f>IF(C4041="MAT.",VLOOKUP(A4041,INSUMOS_AUX!A:F,6,0),0)</f>
        <v>3.32</v>
      </c>
      <c r="G4041" s="106">
        <f>IF(C4041="M.O.",VLOOKUP(A4041,INSUMOS_AUX!A:F,6,0),0)</f>
        <v>0</v>
      </c>
    </row>
    <row r="4042" spans="1:7" ht="21">
      <c r="A4042" s="177">
        <v>37371</v>
      </c>
      <c r="B4042" s="233" t="s">
        <v>495</v>
      </c>
      <c r="C4042" s="176" t="s">
        <v>123</v>
      </c>
      <c r="D4042" s="176" t="s">
        <v>134</v>
      </c>
      <c r="E4042" s="177">
        <v>1.0980000000000001</v>
      </c>
      <c r="F4042" s="107">
        <f>IF(C4042="MAT.",VLOOKUP(A4042,INSUMOS_AUX!A:F,6,0),0)</f>
        <v>0.59</v>
      </c>
      <c r="G4042" s="106">
        <f>IF(C4042="M.O.",VLOOKUP(A4042,INSUMOS_AUX!A:F,6,0),0)</f>
        <v>0</v>
      </c>
    </row>
    <row r="4043" spans="1:7" ht="21">
      <c r="A4043" s="177">
        <v>37372</v>
      </c>
      <c r="B4043" s="233" t="s">
        <v>496</v>
      </c>
      <c r="C4043" s="176" t="s">
        <v>123</v>
      </c>
      <c r="D4043" s="176" t="s">
        <v>134</v>
      </c>
      <c r="E4043" s="177">
        <v>1.0980000000000001</v>
      </c>
      <c r="F4043" s="107">
        <f>IF(C4043="MAT.",VLOOKUP(A4043,INSUMOS_AUX!A:F,6,0),0)</f>
        <v>1.43</v>
      </c>
      <c r="G4043" s="106">
        <f>IF(C4043="M.O.",VLOOKUP(A4043,INSUMOS_AUX!A:F,6,0),0)</f>
        <v>0</v>
      </c>
    </row>
    <row r="4044" spans="1:7" ht="21">
      <c r="A4044" s="177">
        <v>37373</v>
      </c>
      <c r="B4044" s="233" t="s">
        <v>497</v>
      </c>
      <c r="C4044" s="176" t="s">
        <v>123</v>
      </c>
      <c r="D4044" s="176" t="s">
        <v>134</v>
      </c>
      <c r="E4044" s="177">
        <v>1.0980000000000001</v>
      </c>
      <c r="F4044" s="107">
        <f>IF(C4044="MAT.",VLOOKUP(A4044,INSUMOS_AUX!A:F,6,0),0)</f>
        <v>0.08</v>
      </c>
      <c r="G4044" s="106">
        <f>IF(C4044="M.O.",VLOOKUP(A4044,INSUMOS_AUX!A:F,6,0),0)</f>
        <v>0</v>
      </c>
    </row>
    <row r="4045" spans="1:7" ht="21">
      <c r="A4045" s="177">
        <v>38094</v>
      </c>
      <c r="B4045" s="233" t="s">
        <v>192</v>
      </c>
      <c r="C4045" s="176" t="s">
        <v>123</v>
      </c>
      <c r="D4045" s="176" t="s">
        <v>23</v>
      </c>
      <c r="E4045" s="177">
        <v>1</v>
      </c>
      <c r="F4045" s="107">
        <f>IF(C4045="MAT.",VLOOKUP(A4045,INSUMOS_AUX!A:F,6,0),0)</f>
        <v>2.58</v>
      </c>
      <c r="G4045" s="106">
        <f>IF(C4045="M.O.",VLOOKUP(A4045,INSUMOS_AUX!A:F,6,0),0)</f>
        <v>0</v>
      </c>
    </row>
    <row r="4046" spans="1:7" ht="31.5">
      <c r="A4046" s="177">
        <v>38099</v>
      </c>
      <c r="B4046" s="233" t="s">
        <v>193</v>
      </c>
      <c r="C4046" s="176" t="s">
        <v>123</v>
      </c>
      <c r="D4046" s="176" t="s">
        <v>23</v>
      </c>
      <c r="E4046" s="177">
        <v>1</v>
      </c>
      <c r="F4046" s="107">
        <f>IF(C4046="MAT.",VLOOKUP(A4046,INSUMOS_AUX!A:F,6,0),0)</f>
        <v>1.34</v>
      </c>
      <c r="G4046" s="106">
        <f>IF(C4046="M.O.",VLOOKUP(A4046,INSUMOS_AUX!A:F,6,0),0)</f>
        <v>0</v>
      </c>
    </row>
    <row r="4047" spans="1:7">
      <c r="A4047" s="177">
        <v>38101</v>
      </c>
      <c r="B4047" s="233" t="s">
        <v>195</v>
      </c>
      <c r="C4047" s="176" t="s">
        <v>123</v>
      </c>
      <c r="D4047" s="176" t="s">
        <v>23</v>
      </c>
      <c r="E4047" s="177">
        <v>2</v>
      </c>
      <c r="F4047" s="107">
        <f>IF(C4047="MAT.",VLOOKUP(A4047,INSUMOS_AUX!A:F,6,0),0)</f>
        <v>6.93</v>
      </c>
      <c r="G4047" s="106">
        <f>IF(C4047="M.O.",VLOOKUP(A4047,INSUMOS_AUX!A:F,6,0),0)</f>
        <v>0</v>
      </c>
    </row>
    <row r="4048" spans="1:7" ht="21">
      <c r="A4048" s="177">
        <v>43460</v>
      </c>
      <c r="B4048" s="233" t="s">
        <v>158</v>
      </c>
      <c r="C4048" s="176" t="s">
        <v>123</v>
      </c>
      <c r="D4048" s="176" t="s">
        <v>134</v>
      </c>
      <c r="E4048" s="177">
        <v>1.0980000000000001</v>
      </c>
      <c r="F4048" s="107">
        <f>IF(C4048="MAT.",VLOOKUP(A4048,INSUMOS_AUX!A:F,6,0),0)</f>
        <v>0.86</v>
      </c>
      <c r="G4048" s="106">
        <f>IF(C4048="M.O.",VLOOKUP(A4048,INSUMOS_AUX!A:F,6,0),0)</f>
        <v>0</v>
      </c>
    </row>
    <row r="4049" spans="1:7" ht="21">
      <c r="A4049" s="177">
        <v>43484</v>
      </c>
      <c r="B4049" s="233" t="s">
        <v>159</v>
      </c>
      <c r="C4049" s="176" t="s">
        <v>123</v>
      </c>
      <c r="D4049" s="176" t="s">
        <v>134</v>
      </c>
      <c r="E4049" s="177">
        <v>1.0980000000000001</v>
      </c>
      <c r="F4049" s="107">
        <f>IF(C4049="MAT.",VLOOKUP(A4049,INSUMOS_AUX!A:F,6,0),0)</f>
        <v>1.26</v>
      </c>
      <c r="G4049" s="106">
        <f>IF(C4049="M.O.",VLOOKUP(A4049,INSUMOS_AUX!A:F,6,0),0)</f>
        <v>0</v>
      </c>
    </row>
    <row r="4050" spans="1:7">
      <c r="A4050" s="182"/>
      <c r="B4050" s="230"/>
      <c r="C4050" s="183"/>
      <c r="D4050" s="183"/>
      <c r="E4050" s="183"/>
      <c r="F4050" s="183"/>
      <c r="G4050" s="183"/>
    </row>
    <row r="4051" spans="1:7" ht="31.5">
      <c r="A4051" s="179" t="s">
        <v>1003</v>
      </c>
      <c r="B4051" s="232" t="s">
        <v>1004</v>
      </c>
      <c r="C4051" s="180" t="s">
        <v>46</v>
      </c>
      <c r="D4051" s="180" t="s">
        <v>23</v>
      </c>
      <c r="E4051" s="181">
        <v>8</v>
      </c>
      <c r="F4051" s="181">
        <f t="shared" ref="F4051:G4051" si="268">SUMPRODUCT($E4052:$E4063,F4052:F4063)</f>
        <v>26.199120000000001</v>
      </c>
      <c r="G4051" s="181">
        <f t="shared" si="268"/>
        <v>23.699587800799996</v>
      </c>
    </row>
    <row r="4052" spans="1:7">
      <c r="A4052" s="177">
        <v>2436</v>
      </c>
      <c r="B4052" s="233" t="s">
        <v>157</v>
      </c>
      <c r="C4052" s="176" t="s">
        <v>124</v>
      </c>
      <c r="D4052" s="176" t="s">
        <v>134</v>
      </c>
      <c r="E4052" s="177">
        <v>0.63691447999999995</v>
      </c>
      <c r="F4052" s="107">
        <f>IF(C4052="MAT.",VLOOKUP(A4052,INSUMOS_AUX!A:F,6,0),0)</f>
        <v>0</v>
      </c>
      <c r="G4052" s="106">
        <f>IF(C4052="M.O.",VLOOKUP(A4052,INSUMOS_AUX!A:F,6,0),0)</f>
        <v>22.48</v>
      </c>
    </row>
    <row r="4053" spans="1:7">
      <c r="A4053" s="177">
        <v>247</v>
      </c>
      <c r="B4053" s="233" t="s">
        <v>184</v>
      </c>
      <c r="C4053" s="176" t="s">
        <v>124</v>
      </c>
      <c r="D4053" s="176" t="s">
        <v>134</v>
      </c>
      <c r="E4053" s="177">
        <v>0.63691447999999995</v>
      </c>
      <c r="F4053" s="107">
        <f>IF(C4053="MAT.",VLOOKUP(A4053,INSUMOS_AUX!A:F,6,0),0)</f>
        <v>0</v>
      </c>
      <c r="G4053" s="106">
        <f>IF(C4053="M.O.",VLOOKUP(A4053,INSUMOS_AUX!A:F,6,0),0)</f>
        <v>14.73</v>
      </c>
    </row>
    <row r="4054" spans="1:7" ht="21">
      <c r="A4054" s="177">
        <v>37370</v>
      </c>
      <c r="B4054" s="233" t="s">
        <v>494</v>
      </c>
      <c r="C4054" s="176" t="s">
        <v>123</v>
      </c>
      <c r="D4054" s="176" t="s">
        <v>134</v>
      </c>
      <c r="E4054" s="177">
        <v>1.228</v>
      </c>
      <c r="F4054" s="107">
        <f>IF(C4054="MAT.",VLOOKUP(A4054,INSUMOS_AUX!A:F,6,0),0)</f>
        <v>3.32</v>
      </c>
      <c r="G4054" s="106">
        <f>IF(C4054="M.O.",VLOOKUP(A4054,INSUMOS_AUX!A:F,6,0),0)</f>
        <v>0</v>
      </c>
    </row>
    <row r="4055" spans="1:7" ht="21">
      <c r="A4055" s="177">
        <v>37371</v>
      </c>
      <c r="B4055" s="233" t="s">
        <v>495</v>
      </c>
      <c r="C4055" s="176" t="s">
        <v>123</v>
      </c>
      <c r="D4055" s="176" t="s">
        <v>134</v>
      </c>
      <c r="E4055" s="177">
        <v>1.228</v>
      </c>
      <c r="F4055" s="107">
        <f>IF(C4055="MAT.",VLOOKUP(A4055,INSUMOS_AUX!A:F,6,0),0)</f>
        <v>0.59</v>
      </c>
      <c r="G4055" s="106">
        <f>IF(C4055="M.O.",VLOOKUP(A4055,INSUMOS_AUX!A:F,6,0),0)</f>
        <v>0</v>
      </c>
    </row>
    <row r="4056" spans="1:7" ht="21">
      <c r="A4056" s="177">
        <v>37372</v>
      </c>
      <c r="B4056" s="233" t="s">
        <v>496</v>
      </c>
      <c r="C4056" s="176" t="s">
        <v>123</v>
      </c>
      <c r="D4056" s="176" t="s">
        <v>134</v>
      </c>
      <c r="E4056" s="177">
        <v>1.228</v>
      </c>
      <c r="F4056" s="107">
        <f>IF(C4056="MAT.",VLOOKUP(A4056,INSUMOS_AUX!A:F,6,0),0)</f>
        <v>1.43</v>
      </c>
      <c r="G4056" s="106">
        <f>IF(C4056="M.O.",VLOOKUP(A4056,INSUMOS_AUX!A:F,6,0),0)</f>
        <v>0</v>
      </c>
    </row>
    <row r="4057" spans="1:7" ht="21">
      <c r="A4057" s="177">
        <v>37373</v>
      </c>
      <c r="B4057" s="233" t="s">
        <v>497</v>
      </c>
      <c r="C4057" s="176" t="s">
        <v>123</v>
      </c>
      <c r="D4057" s="176" t="s">
        <v>134</v>
      </c>
      <c r="E4057" s="177">
        <v>1.228</v>
      </c>
      <c r="F4057" s="107">
        <f>IF(C4057="MAT.",VLOOKUP(A4057,INSUMOS_AUX!A:F,6,0),0)</f>
        <v>0.08</v>
      </c>
      <c r="G4057" s="106">
        <f>IF(C4057="M.O.",VLOOKUP(A4057,INSUMOS_AUX!A:F,6,0),0)</f>
        <v>0</v>
      </c>
    </row>
    <row r="4058" spans="1:7" ht="21">
      <c r="A4058" s="177">
        <v>38094</v>
      </c>
      <c r="B4058" s="233" t="s">
        <v>192</v>
      </c>
      <c r="C4058" s="176" t="s">
        <v>123</v>
      </c>
      <c r="D4058" s="176" t="s">
        <v>23</v>
      </c>
      <c r="E4058" s="177">
        <v>1</v>
      </c>
      <c r="F4058" s="107">
        <f>IF(C4058="MAT.",VLOOKUP(A4058,INSUMOS_AUX!A:F,6,0),0)</f>
        <v>2.58</v>
      </c>
      <c r="G4058" s="106">
        <f>IF(C4058="M.O.",VLOOKUP(A4058,INSUMOS_AUX!A:F,6,0),0)</f>
        <v>0</v>
      </c>
    </row>
    <row r="4059" spans="1:7" ht="31.5">
      <c r="A4059" s="177">
        <v>38099</v>
      </c>
      <c r="B4059" s="233" t="s">
        <v>193</v>
      </c>
      <c r="C4059" s="176" t="s">
        <v>123</v>
      </c>
      <c r="D4059" s="176" t="s">
        <v>23</v>
      </c>
      <c r="E4059" s="177">
        <v>1</v>
      </c>
      <c r="F4059" s="107">
        <f>IF(C4059="MAT.",VLOOKUP(A4059,INSUMOS_AUX!A:F,6,0),0)</f>
        <v>1.34</v>
      </c>
      <c r="G4059" s="106">
        <f>IF(C4059="M.O.",VLOOKUP(A4059,INSUMOS_AUX!A:F,6,0),0)</f>
        <v>0</v>
      </c>
    </row>
    <row r="4060" spans="1:7">
      <c r="A4060" s="177">
        <v>38101</v>
      </c>
      <c r="B4060" s="233" t="s">
        <v>195</v>
      </c>
      <c r="C4060" s="176" t="s">
        <v>123</v>
      </c>
      <c r="D4060" s="176" t="s">
        <v>23</v>
      </c>
      <c r="E4060" s="177">
        <v>1</v>
      </c>
      <c r="F4060" s="107">
        <f>IF(C4060="MAT.",VLOOKUP(A4060,INSUMOS_AUX!A:F,6,0),0)</f>
        <v>6.93</v>
      </c>
      <c r="G4060" s="106">
        <f>IF(C4060="M.O.",VLOOKUP(A4060,INSUMOS_AUX!A:F,6,0),0)</f>
        <v>0</v>
      </c>
    </row>
    <row r="4061" spans="1:7">
      <c r="A4061" s="177">
        <v>38112</v>
      </c>
      <c r="B4061" s="233" t="s">
        <v>194</v>
      </c>
      <c r="C4061" s="176" t="s">
        <v>123</v>
      </c>
      <c r="D4061" s="176" t="s">
        <v>23</v>
      </c>
      <c r="E4061" s="177">
        <v>1</v>
      </c>
      <c r="F4061" s="107">
        <f>IF(C4061="MAT.",VLOOKUP(A4061,INSUMOS_AUX!A:F,6,0),0)</f>
        <v>6.09</v>
      </c>
      <c r="G4061" s="106">
        <f>IF(C4061="M.O.",VLOOKUP(A4061,INSUMOS_AUX!A:F,6,0),0)</f>
        <v>0</v>
      </c>
    </row>
    <row r="4062" spans="1:7" ht="21">
      <c r="A4062" s="177">
        <v>43460</v>
      </c>
      <c r="B4062" s="233" t="s">
        <v>158</v>
      </c>
      <c r="C4062" s="176" t="s">
        <v>123</v>
      </c>
      <c r="D4062" s="176" t="s">
        <v>134</v>
      </c>
      <c r="E4062" s="177">
        <v>1.228</v>
      </c>
      <c r="F4062" s="107">
        <f>IF(C4062="MAT.",VLOOKUP(A4062,INSUMOS_AUX!A:F,6,0),0)</f>
        <v>0.86</v>
      </c>
      <c r="G4062" s="106">
        <f>IF(C4062="M.O.",VLOOKUP(A4062,INSUMOS_AUX!A:F,6,0),0)</f>
        <v>0</v>
      </c>
    </row>
    <row r="4063" spans="1:7" ht="21">
      <c r="A4063" s="177">
        <v>43484</v>
      </c>
      <c r="B4063" s="233" t="s">
        <v>159</v>
      </c>
      <c r="C4063" s="176" t="s">
        <v>123</v>
      </c>
      <c r="D4063" s="176" t="s">
        <v>134</v>
      </c>
      <c r="E4063" s="177">
        <v>1.228</v>
      </c>
      <c r="F4063" s="107">
        <f>IF(C4063="MAT.",VLOOKUP(A4063,INSUMOS_AUX!A:F,6,0),0)</f>
        <v>1.26</v>
      </c>
      <c r="G4063" s="106">
        <f>IF(C4063="M.O.",VLOOKUP(A4063,INSUMOS_AUX!A:F,6,0),0)</f>
        <v>0</v>
      </c>
    </row>
    <row r="4064" spans="1:7">
      <c r="A4064" s="182"/>
      <c r="B4064" s="230"/>
      <c r="C4064" s="183"/>
      <c r="D4064" s="183"/>
      <c r="E4064" s="183"/>
      <c r="F4064" s="183"/>
      <c r="G4064" s="183"/>
    </row>
    <row r="4065" spans="1:7" ht="31.5">
      <c r="A4065" s="179" t="s">
        <v>1005</v>
      </c>
      <c r="B4065" s="232" t="s">
        <v>384</v>
      </c>
      <c r="C4065" s="180" t="s">
        <v>46</v>
      </c>
      <c r="D4065" s="180" t="s">
        <v>65</v>
      </c>
      <c r="E4065" s="181">
        <v>150</v>
      </c>
      <c r="F4065" s="181">
        <f t="shared" ref="F4065:G4065" si="269">SUMPRODUCT($E4066:$E4075,F4066:F4075)</f>
        <v>27.144523999999997</v>
      </c>
      <c r="G4065" s="181">
        <f t="shared" si="269"/>
        <v>2.3467995737600003</v>
      </c>
    </row>
    <row r="4066" spans="1:7" ht="21">
      <c r="A4066" s="177">
        <v>21127</v>
      </c>
      <c r="B4066" s="233" t="s">
        <v>190</v>
      </c>
      <c r="C4066" s="176" t="s">
        <v>123</v>
      </c>
      <c r="D4066" s="176" t="s">
        <v>23</v>
      </c>
      <c r="E4066" s="177">
        <v>8.9999999999999993E-3</v>
      </c>
      <c r="F4066" s="107">
        <f>IF(C4066="MAT.",VLOOKUP(A4066,INSUMOS_AUX!A:F,6,0),0)</f>
        <v>3.39</v>
      </c>
      <c r="G4066" s="106">
        <f>IF(C4066="M.O.",VLOOKUP(A4066,INSUMOS_AUX!A:F,6,0),0)</f>
        <v>0</v>
      </c>
    </row>
    <row r="4067" spans="1:7">
      <c r="A4067" s="177">
        <v>2436</v>
      </c>
      <c r="B4067" s="233" t="s">
        <v>157</v>
      </c>
      <c r="C4067" s="176" t="s">
        <v>124</v>
      </c>
      <c r="D4067" s="176" t="s">
        <v>134</v>
      </c>
      <c r="E4067" s="177">
        <v>6.3069055999999998E-2</v>
      </c>
      <c r="F4067" s="107">
        <f>IF(C4067="MAT.",VLOOKUP(A4067,INSUMOS_AUX!A:F,6,0),0)</f>
        <v>0</v>
      </c>
      <c r="G4067" s="106">
        <f>IF(C4067="M.O.",VLOOKUP(A4067,INSUMOS_AUX!A:F,6,0),0)</f>
        <v>22.48</v>
      </c>
    </row>
    <row r="4068" spans="1:7">
      <c r="A4068" s="177">
        <v>247</v>
      </c>
      <c r="B4068" s="233" t="s">
        <v>184</v>
      </c>
      <c r="C4068" s="176" t="s">
        <v>124</v>
      </c>
      <c r="D4068" s="176" t="s">
        <v>134</v>
      </c>
      <c r="E4068" s="177">
        <v>6.3069055999999998E-2</v>
      </c>
      <c r="F4068" s="107">
        <f>IF(C4068="MAT.",VLOOKUP(A4068,INSUMOS_AUX!A:F,6,0),0)</f>
        <v>0</v>
      </c>
      <c r="G4068" s="106">
        <f>IF(C4068="M.O.",VLOOKUP(A4068,INSUMOS_AUX!A:F,6,0),0)</f>
        <v>14.73</v>
      </c>
    </row>
    <row r="4069" spans="1:7" ht="21">
      <c r="A4069" s="177">
        <v>37370</v>
      </c>
      <c r="B4069" s="233" t="s">
        <v>494</v>
      </c>
      <c r="C4069" s="176" t="s">
        <v>123</v>
      </c>
      <c r="D4069" s="176" t="s">
        <v>134</v>
      </c>
      <c r="E4069" s="177">
        <v>0.1216</v>
      </c>
      <c r="F4069" s="107">
        <f>IF(C4069="MAT.",VLOOKUP(A4069,INSUMOS_AUX!A:F,6,0),0)</f>
        <v>3.32</v>
      </c>
      <c r="G4069" s="106">
        <f>IF(C4069="M.O.",VLOOKUP(A4069,INSUMOS_AUX!A:F,6,0),0)</f>
        <v>0</v>
      </c>
    </row>
    <row r="4070" spans="1:7" ht="21">
      <c r="A4070" s="177">
        <v>37371</v>
      </c>
      <c r="B4070" s="233" t="s">
        <v>495</v>
      </c>
      <c r="C4070" s="176" t="s">
        <v>123</v>
      </c>
      <c r="D4070" s="176" t="s">
        <v>134</v>
      </c>
      <c r="E4070" s="177">
        <v>0.1216</v>
      </c>
      <c r="F4070" s="107">
        <f>IF(C4070="MAT.",VLOOKUP(A4070,INSUMOS_AUX!A:F,6,0),0)</f>
        <v>0.59</v>
      </c>
      <c r="G4070" s="106">
        <f>IF(C4070="M.O.",VLOOKUP(A4070,INSUMOS_AUX!A:F,6,0),0)</f>
        <v>0</v>
      </c>
    </row>
    <row r="4071" spans="1:7" ht="21">
      <c r="A4071" s="177">
        <v>37372</v>
      </c>
      <c r="B4071" s="233" t="s">
        <v>496</v>
      </c>
      <c r="C4071" s="176" t="s">
        <v>123</v>
      </c>
      <c r="D4071" s="176" t="s">
        <v>134</v>
      </c>
      <c r="E4071" s="177">
        <v>0.1216</v>
      </c>
      <c r="F4071" s="107">
        <f>IF(C4071="MAT.",VLOOKUP(A4071,INSUMOS_AUX!A:F,6,0),0)</f>
        <v>1.43</v>
      </c>
      <c r="G4071" s="106">
        <f>IF(C4071="M.O.",VLOOKUP(A4071,INSUMOS_AUX!A:F,6,0),0)</f>
        <v>0</v>
      </c>
    </row>
    <row r="4072" spans="1:7" ht="21">
      <c r="A4072" s="177">
        <v>37373</v>
      </c>
      <c r="B4072" s="233" t="s">
        <v>497</v>
      </c>
      <c r="C4072" s="176" t="s">
        <v>123</v>
      </c>
      <c r="D4072" s="176" t="s">
        <v>134</v>
      </c>
      <c r="E4072" s="177">
        <v>0.1216</v>
      </c>
      <c r="F4072" s="107">
        <f>IF(C4072="MAT.",VLOOKUP(A4072,INSUMOS_AUX!A:F,6,0),0)</f>
        <v>0.08</v>
      </c>
      <c r="G4072" s="106">
        <f>IF(C4072="M.O.",VLOOKUP(A4072,INSUMOS_AUX!A:F,6,0),0)</f>
        <v>0</v>
      </c>
    </row>
    <row r="4073" spans="1:7" ht="21">
      <c r="A4073" s="177">
        <v>43460</v>
      </c>
      <c r="B4073" s="233" t="s">
        <v>158</v>
      </c>
      <c r="C4073" s="176" t="s">
        <v>123</v>
      </c>
      <c r="D4073" s="176" t="s">
        <v>134</v>
      </c>
      <c r="E4073" s="177">
        <v>0.1216</v>
      </c>
      <c r="F4073" s="107">
        <f>IF(C4073="MAT.",VLOOKUP(A4073,INSUMOS_AUX!A:F,6,0),0)</f>
        <v>0.86</v>
      </c>
      <c r="G4073" s="106">
        <f>IF(C4073="M.O.",VLOOKUP(A4073,INSUMOS_AUX!A:F,6,0),0)</f>
        <v>0</v>
      </c>
    </row>
    <row r="4074" spans="1:7" ht="21">
      <c r="A4074" s="177">
        <v>43484</v>
      </c>
      <c r="B4074" s="233" t="s">
        <v>159</v>
      </c>
      <c r="C4074" s="176" t="s">
        <v>123</v>
      </c>
      <c r="D4074" s="176" t="s">
        <v>134</v>
      </c>
      <c r="E4074" s="177">
        <v>0.1216</v>
      </c>
      <c r="F4074" s="107">
        <f>IF(C4074="MAT.",VLOOKUP(A4074,INSUMOS_AUX!A:F,6,0),0)</f>
        <v>1.26</v>
      </c>
      <c r="G4074" s="106">
        <f>IF(C4074="M.O.",VLOOKUP(A4074,INSUMOS_AUX!A:F,6,0),0)</f>
        <v>0</v>
      </c>
    </row>
    <row r="4075" spans="1:7" ht="31.5">
      <c r="A4075" s="177">
        <v>996</v>
      </c>
      <c r="B4075" s="233" t="s">
        <v>1536</v>
      </c>
      <c r="C4075" s="176" t="s">
        <v>123</v>
      </c>
      <c r="D4075" s="176" t="s">
        <v>65</v>
      </c>
      <c r="E4075" s="177">
        <v>1.0149999999999999</v>
      </c>
      <c r="F4075" s="107">
        <f>IF(C4075="MAT.",VLOOKUP(A4075,INSUMOS_AUX!A:F,6,0),0)</f>
        <v>25.81</v>
      </c>
      <c r="G4075" s="106">
        <f>IF(C4075="M.O.",VLOOKUP(A4075,INSUMOS_AUX!A:F,6,0),0)</f>
        <v>0</v>
      </c>
    </row>
    <row r="4076" spans="1:7">
      <c r="A4076" s="182"/>
      <c r="B4076" s="230"/>
      <c r="C4076" s="183"/>
      <c r="D4076" s="183"/>
      <c r="E4076" s="183"/>
      <c r="F4076" s="183"/>
      <c r="G4076" s="183"/>
    </row>
    <row r="4077" spans="1:7" ht="21">
      <c r="A4077" s="179" t="s">
        <v>443</v>
      </c>
      <c r="B4077" s="232" t="s">
        <v>385</v>
      </c>
      <c r="C4077" s="180" t="s">
        <v>46</v>
      </c>
      <c r="D4077" s="180" t="s">
        <v>23</v>
      </c>
      <c r="E4077" s="181">
        <v>12</v>
      </c>
      <c r="F4077" s="181">
        <f t="shared" ref="F4077:G4077" si="270">SUMPRODUCT($E4078:$E4087,F4078:F4087)</f>
        <v>10.160816000000001</v>
      </c>
      <c r="G4077" s="181">
        <f t="shared" si="270"/>
        <v>1.35867343744</v>
      </c>
    </row>
    <row r="4078" spans="1:7" ht="21">
      <c r="A4078" s="177">
        <v>1570</v>
      </c>
      <c r="B4078" s="233" t="s">
        <v>160</v>
      </c>
      <c r="C4078" s="176" t="s">
        <v>123</v>
      </c>
      <c r="D4078" s="176" t="s">
        <v>23</v>
      </c>
      <c r="E4078" s="177">
        <v>1</v>
      </c>
      <c r="F4078" s="107">
        <f>IF(C4078="MAT.",VLOOKUP(A4078,INSUMOS_AUX!A:F,6,0),0)</f>
        <v>1.05</v>
      </c>
      <c r="G4078" s="106">
        <f>IF(C4078="M.O.",VLOOKUP(A4078,INSUMOS_AUX!A:F,6,0),0)</f>
        <v>0</v>
      </c>
    </row>
    <row r="4079" spans="1:7">
      <c r="A4079" s="177">
        <v>2436</v>
      </c>
      <c r="B4079" s="233" t="s">
        <v>157</v>
      </c>
      <c r="C4079" s="176" t="s">
        <v>124</v>
      </c>
      <c r="D4079" s="176" t="s">
        <v>134</v>
      </c>
      <c r="E4079" s="177">
        <v>3.6513664000000001E-2</v>
      </c>
      <c r="F4079" s="107">
        <f>IF(C4079="MAT.",VLOOKUP(A4079,INSUMOS_AUX!A:F,6,0),0)</f>
        <v>0</v>
      </c>
      <c r="G4079" s="106">
        <f>IF(C4079="M.O.",VLOOKUP(A4079,INSUMOS_AUX!A:F,6,0),0)</f>
        <v>22.48</v>
      </c>
    </row>
    <row r="4080" spans="1:7">
      <c r="A4080" s="177">
        <v>247</v>
      </c>
      <c r="B4080" s="233" t="s">
        <v>184</v>
      </c>
      <c r="C4080" s="176" t="s">
        <v>124</v>
      </c>
      <c r="D4080" s="176" t="s">
        <v>134</v>
      </c>
      <c r="E4080" s="177">
        <v>3.6513664000000001E-2</v>
      </c>
      <c r="F4080" s="107">
        <f>IF(C4080="MAT.",VLOOKUP(A4080,INSUMOS_AUX!A:F,6,0),0)</f>
        <v>0</v>
      </c>
      <c r="G4080" s="106">
        <f>IF(C4080="M.O.",VLOOKUP(A4080,INSUMOS_AUX!A:F,6,0),0)</f>
        <v>14.73</v>
      </c>
    </row>
    <row r="4081" spans="1:7">
      <c r="A4081" s="177">
        <v>34653</v>
      </c>
      <c r="B4081" s="233" t="s">
        <v>197</v>
      </c>
      <c r="C4081" s="176" t="s">
        <v>123</v>
      </c>
      <c r="D4081" s="176" t="s">
        <v>23</v>
      </c>
      <c r="E4081" s="177">
        <v>1</v>
      </c>
      <c r="F4081" s="107">
        <f>IF(C4081="MAT.",VLOOKUP(A4081,INSUMOS_AUX!A:F,6,0),0)</f>
        <v>8.58</v>
      </c>
      <c r="G4081" s="106">
        <f>IF(C4081="M.O.",VLOOKUP(A4081,INSUMOS_AUX!A:F,6,0),0)</f>
        <v>0</v>
      </c>
    </row>
    <row r="4082" spans="1:7" ht="21">
      <c r="A4082" s="177">
        <v>37370</v>
      </c>
      <c r="B4082" s="233" t="s">
        <v>494</v>
      </c>
      <c r="C4082" s="176" t="s">
        <v>123</v>
      </c>
      <c r="D4082" s="176" t="s">
        <v>134</v>
      </c>
      <c r="E4082" s="177">
        <v>7.0400000000000004E-2</v>
      </c>
      <c r="F4082" s="107">
        <f>IF(C4082="MAT.",VLOOKUP(A4082,INSUMOS_AUX!A:F,6,0),0)</f>
        <v>3.32</v>
      </c>
      <c r="G4082" s="106">
        <f>IF(C4082="M.O.",VLOOKUP(A4082,INSUMOS_AUX!A:F,6,0),0)</f>
        <v>0</v>
      </c>
    </row>
    <row r="4083" spans="1:7" ht="21">
      <c r="A4083" s="177">
        <v>37371</v>
      </c>
      <c r="B4083" s="233" t="s">
        <v>495</v>
      </c>
      <c r="C4083" s="176" t="s">
        <v>123</v>
      </c>
      <c r="D4083" s="176" t="s">
        <v>134</v>
      </c>
      <c r="E4083" s="177">
        <v>7.0400000000000004E-2</v>
      </c>
      <c r="F4083" s="107">
        <f>IF(C4083="MAT.",VLOOKUP(A4083,INSUMOS_AUX!A:F,6,0),0)</f>
        <v>0.59</v>
      </c>
      <c r="G4083" s="106">
        <f>IF(C4083="M.O.",VLOOKUP(A4083,INSUMOS_AUX!A:F,6,0),0)</f>
        <v>0</v>
      </c>
    </row>
    <row r="4084" spans="1:7" ht="21">
      <c r="A4084" s="177">
        <v>37372</v>
      </c>
      <c r="B4084" s="233" t="s">
        <v>496</v>
      </c>
      <c r="C4084" s="176" t="s">
        <v>123</v>
      </c>
      <c r="D4084" s="176" t="s">
        <v>134</v>
      </c>
      <c r="E4084" s="177">
        <v>7.0400000000000004E-2</v>
      </c>
      <c r="F4084" s="107">
        <f>IF(C4084="MAT.",VLOOKUP(A4084,INSUMOS_AUX!A:F,6,0),0)</f>
        <v>1.43</v>
      </c>
      <c r="G4084" s="106">
        <f>IF(C4084="M.O.",VLOOKUP(A4084,INSUMOS_AUX!A:F,6,0),0)</f>
        <v>0</v>
      </c>
    </row>
    <row r="4085" spans="1:7" ht="21">
      <c r="A4085" s="177">
        <v>37373</v>
      </c>
      <c r="B4085" s="233" t="s">
        <v>497</v>
      </c>
      <c r="C4085" s="176" t="s">
        <v>123</v>
      </c>
      <c r="D4085" s="176" t="s">
        <v>134</v>
      </c>
      <c r="E4085" s="177">
        <v>7.0400000000000004E-2</v>
      </c>
      <c r="F4085" s="107">
        <f>IF(C4085="MAT.",VLOOKUP(A4085,INSUMOS_AUX!A:F,6,0),0)</f>
        <v>0.08</v>
      </c>
      <c r="G4085" s="106">
        <f>IF(C4085="M.O.",VLOOKUP(A4085,INSUMOS_AUX!A:F,6,0),0)</f>
        <v>0</v>
      </c>
    </row>
    <row r="4086" spans="1:7" ht="21">
      <c r="A4086" s="177">
        <v>43460</v>
      </c>
      <c r="B4086" s="233" t="s">
        <v>158</v>
      </c>
      <c r="C4086" s="176" t="s">
        <v>123</v>
      </c>
      <c r="D4086" s="176" t="s">
        <v>134</v>
      </c>
      <c r="E4086" s="177">
        <v>7.0400000000000004E-2</v>
      </c>
      <c r="F4086" s="107">
        <f>IF(C4086="MAT.",VLOOKUP(A4086,INSUMOS_AUX!A:F,6,0),0)</f>
        <v>0.86</v>
      </c>
      <c r="G4086" s="106">
        <f>IF(C4086="M.O.",VLOOKUP(A4086,INSUMOS_AUX!A:F,6,0),0)</f>
        <v>0</v>
      </c>
    </row>
    <row r="4087" spans="1:7" ht="21">
      <c r="A4087" s="177">
        <v>43484</v>
      </c>
      <c r="B4087" s="233" t="s">
        <v>159</v>
      </c>
      <c r="C4087" s="176" t="s">
        <v>123</v>
      </c>
      <c r="D4087" s="176" t="s">
        <v>134</v>
      </c>
      <c r="E4087" s="177">
        <v>7.0400000000000004E-2</v>
      </c>
      <c r="F4087" s="107">
        <f>IF(C4087="MAT.",VLOOKUP(A4087,INSUMOS_AUX!A:F,6,0),0)</f>
        <v>1.26</v>
      </c>
      <c r="G4087" s="106">
        <f>IF(C4087="M.O.",VLOOKUP(A4087,INSUMOS_AUX!A:F,6,0),0)</f>
        <v>0</v>
      </c>
    </row>
    <row r="4088" spans="1:7">
      <c r="A4088" s="182"/>
      <c r="B4088" s="230"/>
      <c r="C4088" s="183"/>
      <c r="D4088" s="183"/>
      <c r="E4088" s="183"/>
      <c r="F4088" s="183"/>
      <c r="G4088" s="183"/>
    </row>
    <row r="4089" spans="1:7" ht="21">
      <c r="A4089" s="179" t="s">
        <v>981</v>
      </c>
      <c r="B4089" s="232" t="s">
        <v>982</v>
      </c>
      <c r="C4089" s="180" t="s">
        <v>46</v>
      </c>
      <c r="D4089" s="180" t="s">
        <v>23</v>
      </c>
      <c r="E4089" s="181">
        <v>7</v>
      </c>
      <c r="F4089" s="181">
        <f t="shared" ref="F4089:G4089" si="271">SUMPRODUCT($E4090:$E4099,F4090:F4099)</f>
        <v>10.347808000000002</v>
      </c>
      <c r="G4089" s="181">
        <f t="shared" si="271"/>
        <v>1.8372970347199997</v>
      </c>
    </row>
    <row r="4090" spans="1:7" ht="21">
      <c r="A4090" s="177">
        <v>1570</v>
      </c>
      <c r="B4090" s="233" t="s">
        <v>160</v>
      </c>
      <c r="C4090" s="176" t="s">
        <v>123</v>
      </c>
      <c r="D4090" s="176" t="s">
        <v>23</v>
      </c>
      <c r="E4090" s="177">
        <v>1</v>
      </c>
      <c r="F4090" s="107">
        <f>IF(C4090="MAT.",VLOOKUP(A4090,INSUMOS_AUX!A:F,6,0),0)</f>
        <v>1.05</v>
      </c>
      <c r="G4090" s="106">
        <f>IF(C4090="M.O.",VLOOKUP(A4090,INSUMOS_AUX!A:F,6,0),0)</f>
        <v>0</v>
      </c>
    </row>
    <row r="4091" spans="1:7">
      <c r="A4091" s="177">
        <v>2436</v>
      </c>
      <c r="B4091" s="233" t="s">
        <v>157</v>
      </c>
      <c r="C4091" s="176" t="s">
        <v>124</v>
      </c>
      <c r="D4091" s="176" t="s">
        <v>134</v>
      </c>
      <c r="E4091" s="177">
        <v>4.9376431999999998E-2</v>
      </c>
      <c r="F4091" s="107">
        <f>IF(C4091="MAT.",VLOOKUP(A4091,INSUMOS_AUX!A:F,6,0),0)</f>
        <v>0</v>
      </c>
      <c r="G4091" s="106">
        <f>IF(C4091="M.O.",VLOOKUP(A4091,INSUMOS_AUX!A:F,6,0),0)</f>
        <v>22.48</v>
      </c>
    </row>
    <row r="4092" spans="1:7">
      <c r="A4092" s="177">
        <v>247</v>
      </c>
      <c r="B4092" s="233" t="s">
        <v>184</v>
      </c>
      <c r="C4092" s="176" t="s">
        <v>124</v>
      </c>
      <c r="D4092" s="176" t="s">
        <v>134</v>
      </c>
      <c r="E4092" s="177">
        <v>4.9376431999999998E-2</v>
      </c>
      <c r="F4092" s="107">
        <f>IF(C4092="MAT.",VLOOKUP(A4092,INSUMOS_AUX!A:F,6,0),0)</f>
        <v>0</v>
      </c>
      <c r="G4092" s="106">
        <f>IF(C4092="M.O.",VLOOKUP(A4092,INSUMOS_AUX!A:F,6,0),0)</f>
        <v>14.73</v>
      </c>
    </row>
    <row r="4093" spans="1:7">
      <c r="A4093" s="177">
        <v>34653</v>
      </c>
      <c r="B4093" s="233" t="s">
        <v>197</v>
      </c>
      <c r="C4093" s="176" t="s">
        <v>123</v>
      </c>
      <c r="D4093" s="176" t="s">
        <v>23</v>
      </c>
      <c r="E4093" s="177">
        <v>1</v>
      </c>
      <c r="F4093" s="107">
        <f>IF(C4093="MAT.",VLOOKUP(A4093,INSUMOS_AUX!A:F,6,0),0)</f>
        <v>8.58</v>
      </c>
      <c r="G4093" s="106">
        <f>IF(C4093="M.O.",VLOOKUP(A4093,INSUMOS_AUX!A:F,6,0),0)</f>
        <v>0</v>
      </c>
    </row>
    <row r="4094" spans="1:7" ht="21">
      <c r="A4094" s="177">
        <v>37370</v>
      </c>
      <c r="B4094" s="233" t="s">
        <v>494</v>
      </c>
      <c r="C4094" s="176" t="s">
        <v>123</v>
      </c>
      <c r="D4094" s="176" t="s">
        <v>134</v>
      </c>
      <c r="E4094" s="177">
        <v>9.5200000000000007E-2</v>
      </c>
      <c r="F4094" s="107">
        <f>IF(C4094="MAT.",VLOOKUP(A4094,INSUMOS_AUX!A:F,6,0),0)</f>
        <v>3.32</v>
      </c>
      <c r="G4094" s="106">
        <f>IF(C4094="M.O.",VLOOKUP(A4094,INSUMOS_AUX!A:F,6,0),0)</f>
        <v>0</v>
      </c>
    </row>
    <row r="4095" spans="1:7" ht="21">
      <c r="A4095" s="177">
        <v>37371</v>
      </c>
      <c r="B4095" s="233" t="s">
        <v>495</v>
      </c>
      <c r="C4095" s="176" t="s">
        <v>123</v>
      </c>
      <c r="D4095" s="176" t="s">
        <v>134</v>
      </c>
      <c r="E4095" s="177">
        <v>9.5200000000000007E-2</v>
      </c>
      <c r="F4095" s="107">
        <f>IF(C4095="MAT.",VLOOKUP(A4095,INSUMOS_AUX!A:F,6,0),0)</f>
        <v>0.59</v>
      </c>
      <c r="G4095" s="106">
        <f>IF(C4095="M.O.",VLOOKUP(A4095,INSUMOS_AUX!A:F,6,0),0)</f>
        <v>0</v>
      </c>
    </row>
    <row r="4096" spans="1:7" ht="21">
      <c r="A4096" s="177">
        <v>37372</v>
      </c>
      <c r="B4096" s="233" t="s">
        <v>496</v>
      </c>
      <c r="C4096" s="176" t="s">
        <v>123</v>
      </c>
      <c r="D4096" s="176" t="s">
        <v>134</v>
      </c>
      <c r="E4096" s="177">
        <v>9.5200000000000007E-2</v>
      </c>
      <c r="F4096" s="107">
        <f>IF(C4096="MAT.",VLOOKUP(A4096,INSUMOS_AUX!A:F,6,0),0)</f>
        <v>1.43</v>
      </c>
      <c r="G4096" s="106">
        <f>IF(C4096="M.O.",VLOOKUP(A4096,INSUMOS_AUX!A:F,6,0),0)</f>
        <v>0</v>
      </c>
    </row>
    <row r="4097" spans="1:7" ht="21">
      <c r="A4097" s="177">
        <v>37373</v>
      </c>
      <c r="B4097" s="233" t="s">
        <v>497</v>
      </c>
      <c r="C4097" s="176" t="s">
        <v>123</v>
      </c>
      <c r="D4097" s="176" t="s">
        <v>134</v>
      </c>
      <c r="E4097" s="177">
        <v>9.5200000000000007E-2</v>
      </c>
      <c r="F4097" s="107">
        <f>IF(C4097="MAT.",VLOOKUP(A4097,INSUMOS_AUX!A:F,6,0),0)</f>
        <v>0.08</v>
      </c>
      <c r="G4097" s="106">
        <f>IF(C4097="M.O.",VLOOKUP(A4097,INSUMOS_AUX!A:F,6,0),0)</f>
        <v>0</v>
      </c>
    </row>
    <row r="4098" spans="1:7" ht="21">
      <c r="A4098" s="177">
        <v>43460</v>
      </c>
      <c r="B4098" s="233" t="s">
        <v>158</v>
      </c>
      <c r="C4098" s="176" t="s">
        <v>123</v>
      </c>
      <c r="D4098" s="176" t="s">
        <v>134</v>
      </c>
      <c r="E4098" s="177">
        <v>9.5200000000000007E-2</v>
      </c>
      <c r="F4098" s="107">
        <f>IF(C4098="MAT.",VLOOKUP(A4098,INSUMOS_AUX!A:F,6,0),0)</f>
        <v>0.86</v>
      </c>
      <c r="G4098" s="106">
        <f>IF(C4098="M.O.",VLOOKUP(A4098,INSUMOS_AUX!A:F,6,0),0)</f>
        <v>0</v>
      </c>
    </row>
    <row r="4099" spans="1:7" ht="21">
      <c r="A4099" s="177">
        <v>43484</v>
      </c>
      <c r="B4099" s="233" t="s">
        <v>159</v>
      </c>
      <c r="C4099" s="176" t="s">
        <v>123</v>
      </c>
      <c r="D4099" s="176" t="s">
        <v>134</v>
      </c>
      <c r="E4099" s="177">
        <v>9.5200000000000007E-2</v>
      </c>
      <c r="F4099" s="107">
        <f>IF(C4099="MAT.",VLOOKUP(A4099,INSUMOS_AUX!A:F,6,0),0)</f>
        <v>1.26</v>
      </c>
      <c r="G4099" s="106">
        <f>IF(C4099="M.O.",VLOOKUP(A4099,INSUMOS_AUX!A:F,6,0),0)</f>
        <v>0</v>
      </c>
    </row>
    <row r="4100" spans="1:7">
      <c r="A4100" s="182"/>
      <c r="B4100" s="230"/>
      <c r="C4100" s="183"/>
      <c r="D4100" s="183"/>
      <c r="E4100" s="183"/>
      <c r="F4100" s="183"/>
      <c r="G4100" s="183"/>
    </row>
    <row r="4101" spans="1:7" ht="21">
      <c r="A4101" s="179" t="s">
        <v>97</v>
      </c>
      <c r="B4101" s="232" t="s">
        <v>98</v>
      </c>
      <c r="C4101" s="180" t="s">
        <v>46</v>
      </c>
      <c r="D4101" s="180" t="s">
        <v>23</v>
      </c>
      <c r="E4101" s="181">
        <v>9</v>
      </c>
      <c r="F4101" s="181">
        <f t="shared" ref="F4101:G4101" si="272">SUMPRODUCT($E4102:$E4111,F4102:F4111)</f>
        <v>10.939803999999999</v>
      </c>
      <c r="G4101" s="181">
        <f t="shared" si="272"/>
        <v>2.5590922983600004</v>
      </c>
    </row>
    <row r="4102" spans="1:7" ht="21">
      <c r="A4102" s="177">
        <v>1571</v>
      </c>
      <c r="B4102" s="233" t="s">
        <v>196</v>
      </c>
      <c r="C4102" s="176" t="s">
        <v>123</v>
      </c>
      <c r="D4102" s="176" t="s">
        <v>23</v>
      </c>
      <c r="E4102" s="177">
        <v>1</v>
      </c>
      <c r="F4102" s="107">
        <f>IF(C4102="MAT.",VLOOKUP(A4102,INSUMOS_AUX!A:F,6,0),0)</f>
        <v>1.36</v>
      </c>
      <c r="G4102" s="106">
        <f>IF(C4102="M.O.",VLOOKUP(A4102,INSUMOS_AUX!A:F,6,0),0)</f>
        <v>0</v>
      </c>
    </row>
    <row r="4103" spans="1:7">
      <c r="A4103" s="177">
        <v>2436</v>
      </c>
      <c r="B4103" s="233" t="s">
        <v>157</v>
      </c>
      <c r="C4103" s="176" t="s">
        <v>124</v>
      </c>
      <c r="D4103" s="176" t="s">
        <v>134</v>
      </c>
      <c r="E4103" s="177">
        <v>6.8774316000000002E-2</v>
      </c>
      <c r="F4103" s="107">
        <f>IF(C4103="MAT.",VLOOKUP(A4103,INSUMOS_AUX!A:F,6,0),0)</f>
        <v>0</v>
      </c>
      <c r="G4103" s="106">
        <f>IF(C4103="M.O.",VLOOKUP(A4103,INSUMOS_AUX!A:F,6,0),0)</f>
        <v>22.48</v>
      </c>
    </row>
    <row r="4104" spans="1:7">
      <c r="A4104" s="177">
        <v>247</v>
      </c>
      <c r="B4104" s="233" t="s">
        <v>184</v>
      </c>
      <c r="C4104" s="176" t="s">
        <v>124</v>
      </c>
      <c r="D4104" s="176" t="s">
        <v>134</v>
      </c>
      <c r="E4104" s="177">
        <v>6.8774316000000002E-2</v>
      </c>
      <c r="F4104" s="107">
        <f>IF(C4104="MAT.",VLOOKUP(A4104,INSUMOS_AUX!A:F,6,0),0)</f>
        <v>0</v>
      </c>
      <c r="G4104" s="106">
        <f>IF(C4104="M.O.",VLOOKUP(A4104,INSUMOS_AUX!A:F,6,0),0)</f>
        <v>14.73</v>
      </c>
    </row>
    <row r="4105" spans="1:7">
      <c r="A4105" s="177">
        <v>34653</v>
      </c>
      <c r="B4105" s="233" t="s">
        <v>197</v>
      </c>
      <c r="C4105" s="176" t="s">
        <v>123</v>
      </c>
      <c r="D4105" s="176" t="s">
        <v>23</v>
      </c>
      <c r="E4105" s="177">
        <v>1</v>
      </c>
      <c r="F4105" s="107">
        <f>IF(C4105="MAT.",VLOOKUP(A4105,INSUMOS_AUX!A:F,6,0),0)</f>
        <v>8.58</v>
      </c>
      <c r="G4105" s="106">
        <f>IF(C4105="M.O.",VLOOKUP(A4105,INSUMOS_AUX!A:F,6,0),0)</f>
        <v>0</v>
      </c>
    </row>
    <row r="4106" spans="1:7" ht="21">
      <c r="A4106" s="177">
        <v>37370</v>
      </c>
      <c r="B4106" s="233" t="s">
        <v>494</v>
      </c>
      <c r="C4106" s="176" t="s">
        <v>123</v>
      </c>
      <c r="D4106" s="176" t="s">
        <v>134</v>
      </c>
      <c r="E4106" s="177">
        <v>0.1326</v>
      </c>
      <c r="F4106" s="107">
        <f>IF(C4106="MAT.",VLOOKUP(A4106,INSUMOS_AUX!A:F,6,0),0)</f>
        <v>3.32</v>
      </c>
      <c r="G4106" s="106">
        <f>IF(C4106="M.O.",VLOOKUP(A4106,INSUMOS_AUX!A:F,6,0),0)</f>
        <v>0</v>
      </c>
    </row>
    <row r="4107" spans="1:7" ht="21">
      <c r="A4107" s="177">
        <v>37371</v>
      </c>
      <c r="B4107" s="233" t="s">
        <v>495</v>
      </c>
      <c r="C4107" s="176" t="s">
        <v>123</v>
      </c>
      <c r="D4107" s="176" t="s">
        <v>134</v>
      </c>
      <c r="E4107" s="177">
        <v>0.1326</v>
      </c>
      <c r="F4107" s="107">
        <f>IF(C4107="MAT.",VLOOKUP(A4107,INSUMOS_AUX!A:F,6,0),0)</f>
        <v>0.59</v>
      </c>
      <c r="G4107" s="106">
        <f>IF(C4107="M.O.",VLOOKUP(A4107,INSUMOS_AUX!A:F,6,0),0)</f>
        <v>0</v>
      </c>
    </row>
    <row r="4108" spans="1:7" ht="21">
      <c r="A4108" s="177">
        <v>37372</v>
      </c>
      <c r="B4108" s="233" t="s">
        <v>496</v>
      </c>
      <c r="C4108" s="176" t="s">
        <v>123</v>
      </c>
      <c r="D4108" s="176" t="s">
        <v>134</v>
      </c>
      <c r="E4108" s="177">
        <v>0.1326</v>
      </c>
      <c r="F4108" s="107">
        <f>IF(C4108="MAT.",VLOOKUP(A4108,INSUMOS_AUX!A:F,6,0),0)</f>
        <v>1.43</v>
      </c>
      <c r="G4108" s="106">
        <f>IF(C4108="M.O.",VLOOKUP(A4108,INSUMOS_AUX!A:F,6,0),0)</f>
        <v>0</v>
      </c>
    </row>
    <row r="4109" spans="1:7" ht="21">
      <c r="A4109" s="177">
        <v>37373</v>
      </c>
      <c r="B4109" s="233" t="s">
        <v>497</v>
      </c>
      <c r="C4109" s="176" t="s">
        <v>123</v>
      </c>
      <c r="D4109" s="176" t="s">
        <v>134</v>
      </c>
      <c r="E4109" s="177">
        <v>0.1326</v>
      </c>
      <c r="F4109" s="107">
        <f>IF(C4109="MAT.",VLOOKUP(A4109,INSUMOS_AUX!A:F,6,0),0)</f>
        <v>0.08</v>
      </c>
      <c r="G4109" s="106">
        <f>IF(C4109="M.O.",VLOOKUP(A4109,INSUMOS_AUX!A:F,6,0),0)</f>
        <v>0</v>
      </c>
    </row>
    <row r="4110" spans="1:7" ht="21">
      <c r="A4110" s="177">
        <v>43460</v>
      </c>
      <c r="B4110" s="233" t="s">
        <v>158</v>
      </c>
      <c r="C4110" s="176" t="s">
        <v>123</v>
      </c>
      <c r="D4110" s="176" t="s">
        <v>134</v>
      </c>
      <c r="E4110" s="177">
        <v>0.1326</v>
      </c>
      <c r="F4110" s="107">
        <f>IF(C4110="MAT.",VLOOKUP(A4110,INSUMOS_AUX!A:F,6,0),0)</f>
        <v>0.86</v>
      </c>
      <c r="G4110" s="106">
        <f>IF(C4110="M.O.",VLOOKUP(A4110,INSUMOS_AUX!A:F,6,0),0)</f>
        <v>0</v>
      </c>
    </row>
    <row r="4111" spans="1:7" ht="21">
      <c r="A4111" s="177">
        <v>43484</v>
      </c>
      <c r="B4111" s="233" t="s">
        <v>159</v>
      </c>
      <c r="C4111" s="176" t="s">
        <v>123</v>
      </c>
      <c r="D4111" s="176" t="s">
        <v>134</v>
      </c>
      <c r="E4111" s="177">
        <v>0.1326</v>
      </c>
      <c r="F4111" s="107">
        <f>IF(C4111="MAT.",VLOOKUP(A4111,INSUMOS_AUX!A:F,6,0),0)</f>
        <v>1.26</v>
      </c>
      <c r="G4111" s="106">
        <f>IF(C4111="M.O.",VLOOKUP(A4111,INSUMOS_AUX!A:F,6,0),0)</f>
        <v>0</v>
      </c>
    </row>
    <row r="4112" spans="1:7">
      <c r="A4112" s="182"/>
      <c r="B4112" s="230"/>
      <c r="C4112" s="183"/>
      <c r="D4112" s="183"/>
      <c r="E4112" s="183"/>
      <c r="F4112" s="183"/>
      <c r="G4112" s="183"/>
    </row>
    <row r="4113" spans="1:7" ht="21">
      <c r="A4113" s="179" t="s">
        <v>444</v>
      </c>
      <c r="B4113" s="232" t="s">
        <v>386</v>
      </c>
      <c r="C4113" s="180" t="s">
        <v>46</v>
      </c>
      <c r="D4113" s="180" t="s">
        <v>23</v>
      </c>
      <c r="E4113" s="181">
        <v>4</v>
      </c>
      <c r="F4113" s="181">
        <f t="shared" ref="F4113:G4113" si="273">SUMPRODUCT($E4114:$E4123,F4114:F4123)</f>
        <v>10.939803999999999</v>
      </c>
      <c r="G4113" s="181">
        <f t="shared" si="273"/>
        <v>2.5590922983600004</v>
      </c>
    </row>
    <row r="4114" spans="1:7" ht="21">
      <c r="A4114" s="177">
        <v>1571</v>
      </c>
      <c r="B4114" s="233" t="s">
        <v>196</v>
      </c>
      <c r="C4114" s="176" t="s">
        <v>123</v>
      </c>
      <c r="D4114" s="176" t="s">
        <v>23</v>
      </c>
      <c r="E4114" s="177">
        <v>1</v>
      </c>
      <c r="F4114" s="107">
        <f>IF(C4114="MAT.",VLOOKUP(A4114,INSUMOS_AUX!A:F,6,0),0)</f>
        <v>1.36</v>
      </c>
      <c r="G4114" s="106">
        <f>IF(C4114="M.O.",VLOOKUP(A4114,INSUMOS_AUX!A:F,6,0),0)</f>
        <v>0</v>
      </c>
    </row>
    <row r="4115" spans="1:7">
      <c r="A4115" s="177">
        <v>2436</v>
      </c>
      <c r="B4115" s="233" t="s">
        <v>157</v>
      </c>
      <c r="C4115" s="176" t="s">
        <v>124</v>
      </c>
      <c r="D4115" s="176" t="s">
        <v>134</v>
      </c>
      <c r="E4115" s="177">
        <v>6.8774316000000002E-2</v>
      </c>
      <c r="F4115" s="107">
        <f>IF(C4115="MAT.",VLOOKUP(A4115,INSUMOS_AUX!A:F,6,0),0)</f>
        <v>0</v>
      </c>
      <c r="G4115" s="106">
        <f>IF(C4115="M.O.",VLOOKUP(A4115,INSUMOS_AUX!A:F,6,0),0)</f>
        <v>22.48</v>
      </c>
    </row>
    <row r="4116" spans="1:7">
      <c r="A4116" s="177">
        <v>247</v>
      </c>
      <c r="B4116" s="233" t="s">
        <v>184</v>
      </c>
      <c r="C4116" s="176" t="s">
        <v>124</v>
      </c>
      <c r="D4116" s="176" t="s">
        <v>134</v>
      </c>
      <c r="E4116" s="177">
        <v>6.8774316000000002E-2</v>
      </c>
      <c r="F4116" s="107">
        <f>IF(C4116="MAT.",VLOOKUP(A4116,INSUMOS_AUX!A:F,6,0),0)</f>
        <v>0</v>
      </c>
      <c r="G4116" s="106">
        <f>IF(C4116="M.O.",VLOOKUP(A4116,INSUMOS_AUX!A:F,6,0),0)</f>
        <v>14.73</v>
      </c>
    </row>
    <row r="4117" spans="1:7">
      <c r="A4117" s="177">
        <v>34653</v>
      </c>
      <c r="B4117" s="233" t="s">
        <v>197</v>
      </c>
      <c r="C4117" s="176" t="s">
        <v>123</v>
      </c>
      <c r="D4117" s="176" t="s">
        <v>23</v>
      </c>
      <c r="E4117" s="177">
        <v>1</v>
      </c>
      <c r="F4117" s="107">
        <f>IF(C4117="MAT.",VLOOKUP(A4117,INSUMOS_AUX!A:F,6,0),0)</f>
        <v>8.58</v>
      </c>
      <c r="G4117" s="106">
        <f>IF(C4117="M.O.",VLOOKUP(A4117,INSUMOS_AUX!A:F,6,0),0)</f>
        <v>0</v>
      </c>
    </row>
    <row r="4118" spans="1:7" ht="21">
      <c r="A4118" s="177">
        <v>37370</v>
      </c>
      <c r="B4118" s="233" t="s">
        <v>494</v>
      </c>
      <c r="C4118" s="176" t="s">
        <v>123</v>
      </c>
      <c r="D4118" s="176" t="s">
        <v>134</v>
      </c>
      <c r="E4118" s="177">
        <v>0.1326</v>
      </c>
      <c r="F4118" s="107">
        <f>IF(C4118="MAT.",VLOOKUP(A4118,INSUMOS_AUX!A:F,6,0),0)</f>
        <v>3.32</v>
      </c>
      <c r="G4118" s="106">
        <f>IF(C4118="M.O.",VLOOKUP(A4118,INSUMOS_AUX!A:F,6,0),0)</f>
        <v>0</v>
      </c>
    </row>
    <row r="4119" spans="1:7" ht="21">
      <c r="A4119" s="177">
        <v>37371</v>
      </c>
      <c r="B4119" s="233" t="s">
        <v>495</v>
      </c>
      <c r="C4119" s="176" t="s">
        <v>123</v>
      </c>
      <c r="D4119" s="176" t="s">
        <v>134</v>
      </c>
      <c r="E4119" s="177">
        <v>0.1326</v>
      </c>
      <c r="F4119" s="107">
        <f>IF(C4119="MAT.",VLOOKUP(A4119,INSUMOS_AUX!A:F,6,0),0)</f>
        <v>0.59</v>
      </c>
      <c r="G4119" s="106">
        <f>IF(C4119="M.O.",VLOOKUP(A4119,INSUMOS_AUX!A:F,6,0),0)</f>
        <v>0</v>
      </c>
    </row>
    <row r="4120" spans="1:7" ht="21">
      <c r="A4120" s="177">
        <v>37372</v>
      </c>
      <c r="B4120" s="233" t="s">
        <v>496</v>
      </c>
      <c r="C4120" s="176" t="s">
        <v>123</v>
      </c>
      <c r="D4120" s="176" t="s">
        <v>134</v>
      </c>
      <c r="E4120" s="177">
        <v>0.1326</v>
      </c>
      <c r="F4120" s="107">
        <f>IF(C4120="MAT.",VLOOKUP(A4120,INSUMOS_AUX!A:F,6,0),0)</f>
        <v>1.43</v>
      </c>
      <c r="G4120" s="106">
        <f>IF(C4120="M.O.",VLOOKUP(A4120,INSUMOS_AUX!A:F,6,0),0)</f>
        <v>0</v>
      </c>
    </row>
    <row r="4121" spans="1:7" ht="21">
      <c r="A4121" s="177">
        <v>37373</v>
      </c>
      <c r="B4121" s="233" t="s">
        <v>497</v>
      </c>
      <c r="C4121" s="176" t="s">
        <v>123</v>
      </c>
      <c r="D4121" s="176" t="s">
        <v>134</v>
      </c>
      <c r="E4121" s="177">
        <v>0.1326</v>
      </c>
      <c r="F4121" s="107">
        <f>IF(C4121="MAT.",VLOOKUP(A4121,INSUMOS_AUX!A:F,6,0),0)</f>
        <v>0.08</v>
      </c>
      <c r="G4121" s="106">
        <f>IF(C4121="M.O.",VLOOKUP(A4121,INSUMOS_AUX!A:F,6,0),0)</f>
        <v>0</v>
      </c>
    </row>
    <row r="4122" spans="1:7" ht="21">
      <c r="A4122" s="177">
        <v>43460</v>
      </c>
      <c r="B4122" s="233" t="s">
        <v>158</v>
      </c>
      <c r="C4122" s="176" t="s">
        <v>123</v>
      </c>
      <c r="D4122" s="176" t="s">
        <v>134</v>
      </c>
      <c r="E4122" s="177">
        <v>0.1326</v>
      </c>
      <c r="F4122" s="107">
        <f>IF(C4122="MAT.",VLOOKUP(A4122,INSUMOS_AUX!A:F,6,0),0)</f>
        <v>0.86</v>
      </c>
      <c r="G4122" s="106">
        <f>IF(C4122="M.O.",VLOOKUP(A4122,INSUMOS_AUX!A:F,6,0),0)</f>
        <v>0</v>
      </c>
    </row>
    <row r="4123" spans="1:7" ht="21">
      <c r="A4123" s="177">
        <v>43484</v>
      </c>
      <c r="B4123" s="233" t="s">
        <v>159</v>
      </c>
      <c r="C4123" s="176" t="s">
        <v>123</v>
      </c>
      <c r="D4123" s="176" t="s">
        <v>134</v>
      </c>
      <c r="E4123" s="177">
        <v>0.1326</v>
      </c>
      <c r="F4123" s="107">
        <f>IF(C4123="MAT.",VLOOKUP(A4123,INSUMOS_AUX!A:F,6,0),0)</f>
        <v>1.26</v>
      </c>
      <c r="G4123" s="106">
        <f>IF(C4123="M.O.",VLOOKUP(A4123,INSUMOS_AUX!A:F,6,0),0)</f>
        <v>0</v>
      </c>
    </row>
    <row r="4124" spans="1:7">
      <c r="A4124" s="182"/>
      <c r="B4124" s="230"/>
      <c r="C4124" s="183"/>
      <c r="D4124" s="183"/>
      <c r="E4124" s="183"/>
      <c r="F4124" s="183"/>
      <c r="G4124" s="183"/>
    </row>
    <row r="4125" spans="1:7" ht="21">
      <c r="A4125" s="179" t="s">
        <v>453</v>
      </c>
      <c r="B4125" s="232" t="s">
        <v>388</v>
      </c>
      <c r="C4125" s="180" t="s">
        <v>46</v>
      </c>
      <c r="D4125" s="180" t="s">
        <v>23</v>
      </c>
      <c r="E4125" s="181">
        <v>2</v>
      </c>
      <c r="F4125" s="181">
        <f t="shared" ref="F4125:G4125" si="274">SUMPRODUCT($E4126:$E4135,F4126:F4135)</f>
        <v>69.252872000000011</v>
      </c>
      <c r="G4125" s="181">
        <f t="shared" si="274"/>
        <v>10.55287834648</v>
      </c>
    </row>
    <row r="4126" spans="1:7" ht="21">
      <c r="A4126" s="177">
        <v>1573</v>
      </c>
      <c r="B4126" s="233" t="s">
        <v>357</v>
      </c>
      <c r="C4126" s="176" t="s">
        <v>123</v>
      </c>
      <c r="D4126" s="176" t="s">
        <v>23</v>
      </c>
      <c r="E4126" s="177">
        <v>3</v>
      </c>
      <c r="F4126" s="107">
        <f>IF(C4126="MAT.",VLOOKUP(A4126,INSUMOS_AUX!A:F,6,0),0)</f>
        <v>1.63</v>
      </c>
      <c r="G4126" s="106">
        <f>IF(C4126="M.O.",VLOOKUP(A4126,INSUMOS_AUX!A:F,6,0),0)</f>
        <v>0</v>
      </c>
    </row>
    <row r="4127" spans="1:7">
      <c r="A4127" s="177">
        <v>2436</v>
      </c>
      <c r="B4127" s="233" t="s">
        <v>157</v>
      </c>
      <c r="C4127" s="176" t="s">
        <v>124</v>
      </c>
      <c r="D4127" s="176" t="s">
        <v>134</v>
      </c>
      <c r="E4127" s="177">
        <v>0.28360328800000001</v>
      </c>
      <c r="F4127" s="107">
        <f>IF(C4127="MAT.",VLOOKUP(A4127,INSUMOS_AUX!A:F,6,0),0)</f>
        <v>0</v>
      </c>
      <c r="G4127" s="106">
        <f>IF(C4127="M.O.",VLOOKUP(A4127,INSUMOS_AUX!A:F,6,0),0)</f>
        <v>22.48</v>
      </c>
    </row>
    <row r="4128" spans="1:7">
      <c r="A4128" s="177">
        <v>247</v>
      </c>
      <c r="B4128" s="233" t="s">
        <v>184</v>
      </c>
      <c r="C4128" s="176" t="s">
        <v>124</v>
      </c>
      <c r="D4128" s="176" t="s">
        <v>134</v>
      </c>
      <c r="E4128" s="177">
        <v>0.28360328800000001</v>
      </c>
      <c r="F4128" s="107">
        <f>IF(C4128="MAT.",VLOOKUP(A4128,INSUMOS_AUX!A:F,6,0),0)</f>
        <v>0</v>
      </c>
      <c r="G4128" s="106">
        <f>IF(C4128="M.O.",VLOOKUP(A4128,INSUMOS_AUX!A:F,6,0),0)</f>
        <v>14.73</v>
      </c>
    </row>
    <row r="4129" spans="1:7">
      <c r="A4129" s="177">
        <v>34709</v>
      </c>
      <c r="B4129" s="233" t="s">
        <v>308</v>
      </c>
      <c r="C4129" s="176" t="s">
        <v>123</v>
      </c>
      <c r="D4129" s="176" t="s">
        <v>23</v>
      </c>
      <c r="E4129" s="177">
        <v>1</v>
      </c>
      <c r="F4129" s="107">
        <f>IF(C4129="MAT.",VLOOKUP(A4129,INSUMOS_AUX!A:F,6,0),0)</f>
        <v>60.24</v>
      </c>
      <c r="G4129" s="106">
        <f>IF(C4129="M.O.",VLOOKUP(A4129,INSUMOS_AUX!A:F,6,0),0)</f>
        <v>0</v>
      </c>
    </row>
    <row r="4130" spans="1:7" ht="21">
      <c r="A4130" s="177">
        <v>37370</v>
      </c>
      <c r="B4130" s="233" t="s">
        <v>494</v>
      </c>
      <c r="C4130" s="176" t="s">
        <v>123</v>
      </c>
      <c r="D4130" s="176" t="s">
        <v>134</v>
      </c>
      <c r="E4130" s="177">
        <v>0.54679999999999995</v>
      </c>
      <c r="F4130" s="107">
        <f>IF(C4130="MAT.",VLOOKUP(A4130,INSUMOS_AUX!A:F,6,0),0)</f>
        <v>3.32</v>
      </c>
      <c r="G4130" s="106">
        <f>IF(C4130="M.O.",VLOOKUP(A4130,INSUMOS_AUX!A:F,6,0),0)</f>
        <v>0</v>
      </c>
    </row>
    <row r="4131" spans="1:7" ht="21">
      <c r="A4131" s="177">
        <v>37371</v>
      </c>
      <c r="B4131" s="233" t="s">
        <v>495</v>
      </c>
      <c r="C4131" s="176" t="s">
        <v>123</v>
      </c>
      <c r="D4131" s="176" t="s">
        <v>134</v>
      </c>
      <c r="E4131" s="177">
        <v>0.54679999999999995</v>
      </c>
      <c r="F4131" s="107">
        <f>IF(C4131="MAT.",VLOOKUP(A4131,INSUMOS_AUX!A:F,6,0),0)</f>
        <v>0.59</v>
      </c>
      <c r="G4131" s="106">
        <f>IF(C4131="M.O.",VLOOKUP(A4131,INSUMOS_AUX!A:F,6,0),0)</f>
        <v>0</v>
      </c>
    </row>
    <row r="4132" spans="1:7" ht="21">
      <c r="A4132" s="177">
        <v>37372</v>
      </c>
      <c r="B4132" s="233" t="s">
        <v>496</v>
      </c>
      <c r="C4132" s="176" t="s">
        <v>123</v>
      </c>
      <c r="D4132" s="176" t="s">
        <v>134</v>
      </c>
      <c r="E4132" s="177">
        <v>0.54679999999999995</v>
      </c>
      <c r="F4132" s="107">
        <f>IF(C4132="MAT.",VLOOKUP(A4132,INSUMOS_AUX!A:F,6,0),0)</f>
        <v>1.43</v>
      </c>
      <c r="G4132" s="106">
        <f>IF(C4132="M.O.",VLOOKUP(A4132,INSUMOS_AUX!A:F,6,0),0)</f>
        <v>0</v>
      </c>
    </row>
    <row r="4133" spans="1:7" ht="21">
      <c r="A4133" s="177">
        <v>37373</v>
      </c>
      <c r="B4133" s="233" t="s">
        <v>497</v>
      </c>
      <c r="C4133" s="176" t="s">
        <v>123</v>
      </c>
      <c r="D4133" s="176" t="s">
        <v>134</v>
      </c>
      <c r="E4133" s="177">
        <v>0.54679999999999995</v>
      </c>
      <c r="F4133" s="107">
        <f>IF(C4133="MAT.",VLOOKUP(A4133,INSUMOS_AUX!A:F,6,0),0)</f>
        <v>0.08</v>
      </c>
      <c r="G4133" s="106">
        <f>IF(C4133="M.O.",VLOOKUP(A4133,INSUMOS_AUX!A:F,6,0),0)</f>
        <v>0</v>
      </c>
    </row>
    <row r="4134" spans="1:7" ht="21">
      <c r="A4134" s="177">
        <v>43460</v>
      </c>
      <c r="B4134" s="233" t="s">
        <v>158</v>
      </c>
      <c r="C4134" s="176" t="s">
        <v>123</v>
      </c>
      <c r="D4134" s="176" t="s">
        <v>134</v>
      </c>
      <c r="E4134" s="177">
        <v>0.54679999999999995</v>
      </c>
      <c r="F4134" s="107">
        <f>IF(C4134="MAT.",VLOOKUP(A4134,INSUMOS_AUX!A:F,6,0),0)</f>
        <v>0.86</v>
      </c>
      <c r="G4134" s="106">
        <f>IF(C4134="M.O.",VLOOKUP(A4134,INSUMOS_AUX!A:F,6,0),0)</f>
        <v>0</v>
      </c>
    </row>
    <row r="4135" spans="1:7" ht="21">
      <c r="A4135" s="177">
        <v>43484</v>
      </c>
      <c r="B4135" s="233" t="s">
        <v>159</v>
      </c>
      <c r="C4135" s="176" t="s">
        <v>123</v>
      </c>
      <c r="D4135" s="176" t="s">
        <v>134</v>
      </c>
      <c r="E4135" s="177">
        <v>0.54679999999999995</v>
      </c>
      <c r="F4135" s="107">
        <f>IF(C4135="MAT.",VLOOKUP(A4135,INSUMOS_AUX!A:F,6,0),0)</f>
        <v>1.26</v>
      </c>
      <c r="G4135" s="106">
        <f>IF(C4135="M.O.",VLOOKUP(A4135,INSUMOS_AUX!A:F,6,0),0)</f>
        <v>0</v>
      </c>
    </row>
    <row r="4136" spans="1:7">
      <c r="A4136" s="182"/>
      <c r="B4136" s="230"/>
      <c r="C4136" s="183"/>
      <c r="D4136" s="183"/>
      <c r="E4136" s="183"/>
      <c r="F4136" s="183"/>
      <c r="G4136" s="183"/>
    </row>
    <row r="4137" spans="1:7" ht="21">
      <c r="A4137" s="179" t="s">
        <v>454</v>
      </c>
      <c r="B4137" s="232" t="s">
        <v>389</v>
      </c>
      <c r="C4137" s="180" t="s">
        <v>46</v>
      </c>
      <c r="D4137" s="180" t="s">
        <v>23</v>
      </c>
      <c r="E4137" s="181">
        <v>2</v>
      </c>
      <c r="F4137" s="181">
        <f t="shared" ref="F4137:G4137" si="275">SUMPRODUCT($E4138:$E4147,F4138:F4147)</f>
        <v>75.070916000000011</v>
      </c>
      <c r="G4137" s="181">
        <f t="shared" si="275"/>
        <v>21.912469046439998</v>
      </c>
    </row>
    <row r="4138" spans="1:7" ht="21">
      <c r="A4138" s="177">
        <v>1575</v>
      </c>
      <c r="B4138" s="233" t="s">
        <v>356</v>
      </c>
      <c r="C4138" s="176" t="s">
        <v>123</v>
      </c>
      <c r="D4138" s="176" t="s">
        <v>23</v>
      </c>
      <c r="E4138" s="177">
        <v>3</v>
      </c>
      <c r="F4138" s="107">
        <f>IF(C4138="MAT.",VLOOKUP(A4138,INSUMOS_AUX!A:F,6,0),0)</f>
        <v>2.09</v>
      </c>
      <c r="G4138" s="106">
        <f>IF(C4138="M.O.",VLOOKUP(A4138,INSUMOS_AUX!A:F,6,0),0)</f>
        <v>0</v>
      </c>
    </row>
    <row r="4139" spans="1:7">
      <c r="A4139" s="177">
        <v>2436</v>
      </c>
      <c r="B4139" s="233" t="s">
        <v>157</v>
      </c>
      <c r="C4139" s="176" t="s">
        <v>124</v>
      </c>
      <c r="D4139" s="176" t="s">
        <v>134</v>
      </c>
      <c r="E4139" s="177">
        <v>0.58888656399999995</v>
      </c>
      <c r="F4139" s="107">
        <f>IF(C4139="MAT.",VLOOKUP(A4139,INSUMOS_AUX!A:F,6,0),0)</f>
        <v>0</v>
      </c>
      <c r="G4139" s="106">
        <f>IF(C4139="M.O.",VLOOKUP(A4139,INSUMOS_AUX!A:F,6,0),0)</f>
        <v>22.48</v>
      </c>
    </row>
    <row r="4140" spans="1:7">
      <c r="A4140" s="177">
        <v>247</v>
      </c>
      <c r="B4140" s="233" t="s">
        <v>184</v>
      </c>
      <c r="C4140" s="176" t="s">
        <v>124</v>
      </c>
      <c r="D4140" s="176" t="s">
        <v>134</v>
      </c>
      <c r="E4140" s="177">
        <v>0.58888656399999995</v>
      </c>
      <c r="F4140" s="107">
        <f>IF(C4140="MAT.",VLOOKUP(A4140,INSUMOS_AUX!A:F,6,0),0)</f>
        <v>0</v>
      </c>
      <c r="G4140" s="106">
        <f>IF(C4140="M.O.",VLOOKUP(A4140,INSUMOS_AUX!A:F,6,0),0)</f>
        <v>14.73</v>
      </c>
    </row>
    <row r="4141" spans="1:7">
      <c r="A4141" s="177">
        <v>34709</v>
      </c>
      <c r="B4141" s="233" t="s">
        <v>308</v>
      </c>
      <c r="C4141" s="176" t="s">
        <v>123</v>
      </c>
      <c r="D4141" s="176" t="s">
        <v>23</v>
      </c>
      <c r="E4141" s="177">
        <v>1</v>
      </c>
      <c r="F4141" s="107">
        <f>IF(C4141="MAT.",VLOOKUP(A4141,INSUMOS_AUX!A:F,6,0),0)</f>
        <v>60.24</v>
      </c>
      <c r="G4141" s="106">
        <f>IF(C4141="M.O.",VLOOKUP(A4141,INSUMOS_AUX!A:F,6,0),0)</f>
        <v>0</v>
      </c>
    </row>
    <row r="4142" spans="1:7" ht="21">
      <c r="A4142" s="177">
        <v>37370</v>
      </c>
      <c r="B4142" s="233" t="s">
        <v>494</v>
      </c>
      <c r="C4142" s="176" t="s">
        <v>123</v>
      </c>
      <c r="D4142" s="176" t="s">
        <v>134</v>
      </c>
      <c r="E4142" s="177">
        <v>1.1354</v>
      </c>
      <c r="F4142" s="107">
        <f>IF(C4142="MAT.",VLOOKUP(A4142,INSUMOS_AUX!A:F,6,0),0)</f>
        <v>3.32</v>
      </c>
      <c r="G4142" s="106">
        <f>IF(C4142="M.O.",VLOOKUP(A4142,INSUMOS_AUX!A:F,6,0),0)</f>
        <v>0</v>
      </c>
    </row>
    <row r="4143" spans="1:7" ht="21">
      <c r="A4143" s="177">
        <v>37371</v>
      </c>
      <c r="B4143" s="233" t="s">
        <v>495</v>
      </c>
      <c r="C4143" s="176" t="s">
        <v>123</v>
      </c>
      <c r="D4143" s="176" t="s">
        <v>134</v>
      </c>
      <c r="E4143" s="177">
        <v>1.1354</v>
      </c>
      <c r="F4143" s="107">
        <f>IF(C4143="MAT.",VLOOKUP(A4143,INSUMOS_AUX!A:F,6,0),0)</f>
        <v>0.59</v>
      </c>
      <c r="G4143" s="106">
        <f>IF(C4143="M.O.",VLOOKUP(A4143,INSUMOS_AUX!A:F,6,0),0)</f>
        <v>0</v>
      </c>
    </row>
    <row r="4144" spans="1:7" ht="21">
      <c r="A4144" s="177">
        <v>37372</v>
      </c>
      <c r="B4144" s="233" t="s">
        <v>496</v>
      </c>
      <c r="C4144" s="176" t="s">
        <v>123</v>
      </c>
      <c r="D4144" s="176" t="s">
        <v>134</v>
      </c>
      <c r="E4144" s="177">
        <v>1.1354</v>
      </c>
      <c r="F4144" s="107">
        <f>IF(C4144="MAT.",VLOOKUP(A4144,INSUMOS_AUX!A:F,6,0),0)</f>
        <v>1.43</v>
      </c>
      <c r="G4144" s="106">
        <f>IF(C4144="M.O.",VLOOKUP(A4144,INSUMOS_AUX!A:F,6,0),0)</f>
        <v>0</v>
      </c>
    </row>
    <row r="4145" spans="1:7" ht="21">
      <c r="A4145" s="177">
        <v>37373</v>
      </c>
      <c r="B4145" s="233" t="s">
        <v>497</v>
      </c>
      <c r="C4145" s="176" t="s">
        <v>123</v>
      </c>
      <c r="D4145" s="176" t="s">
        <v>134</v>
      </c>
      <c r="E4145" s="177">
        <v>1.1354</v>
      </c>
      <c r="F4145" s="107">
        <f>IF(C4145="MAT.",VLOOKUP(A4145,INSUMOS_AUX!A:F,6,0),0)</f>
        <v>0.08</v>
      </c>
      <c r="G4145" s="106">
        <f>IF(C4145="M.O.",VLOOKUP(A4145,INSUMOS_AUX!A:F,6,0),0)</f>
        <v>0</v>
      </c>
    </row>
    <row r="4146" spans="1:7" ht="21">
      <c r="A4146" s="177">
        <v>43460</v>
      </c>
      <c r="B4146" s="233" t="s">
        <v>158</v>
      </c>
      <c r="C4146" s="176" t="s">
        <v>123</v>
      </c>
      <c r="D4146" s="176" t="s">
        <v>134</v>
      </c>
      <c r="E4146" s="177">
        <v>1.1354</v>
      </c>
      <c r="F4146" s="107">
        <f>IF(C4146="MAT.",VLOOKUP(A4146,INSUMOS_AUX!A:F,6,0),0)</f>
        <v>0.86</v>
      </c>
      <c r="G4146" s="106">
        <f>IF(C4146="M.O.",VLOOKUP(A4146,INSUMOS_AUX!A:F,6,0),0)</f>
        <v>0</v>
      </c>
    </row>
    <row r="4147" spans="1:7" ht="21">
      <c r="A4147" s="177">
        <v>43484</v>
      </c>
      <c r="B4147" s="233" t="s">
        <v>159</v>
      </c>
      <c r="C4147" s="176" t="s">
        <v>123</v>
      </c>
      <c r="D4147" s="176" t="s">
        <v>134</v>
      </c>
      <c r="E4147" s="177">
        <v>1.1354</v>
      </c>
      <c r="F4147" s="107">
        <f>IF(C4147="MAT.",VLOOKUP(A4147,INSUMOS_AUX!A:F,6,0),0)</f>
        <v>1.26</v>
      </c>
      <c r="G4147" s="106">
        <f>IF(C4147="M.O.",VLOOKUP(A4147,INSUMOS_AUX!A:F,6,0),0)</f>
        <v>0</v>
      </c>
    </row>
    <row r="4148" spans="1:7">
      <c r="A4148" s="182"/>
      <c r="B4148" s="230"/>
      <c r="C4148" s="183"/>
      <c r="D4148" s="183"/>
      <c r="E4148" s="183"/>
      <c r="F4148" s="183"/>
      <c r="G4148" s="183"/>
    </row>
    <row r="4149" spans="1:7" ht="21">
      <c r="A4149" s="179" t="s">
        <v>1006</v>
      </c>
      <c r="B4149" s="232" t="s">
        <v>585</v>
      </c>
      <c r="C4149" s="180" t="s">
        <v>46</v>
      </c>
      <c r="D4149" s="180" t="s">
        <v>23</v>
      </c>
      <c r="E4149" s="181">
        <v>1</v>
      </c>
      <c r="F4149" s="181">
        <f t="shared" ref="F4149:G4149" si="276">SUMPRODUCT($E4150:$E4158,F4150:F4158)</f>
        <v>72.875872000000001</v>
      </c>
      <c r="G4149" s="181">
        <f t="shared" si="276"/>
        <v>9.5879114164800008</v>
      </c>
    </row>
    <row r="4150" spans="1:7">
      <c r="A4150" s="177">
        <v>2436</v>
      </c>
      <c r="B4150" s="233" t="s">
        <v>157</v>
      </c>
      <c r="C4150" s="176" t="s">
        <v>124</v>
      </c>
      <c r="D4150" s="176" t="s">
        <v>134</v>
      </c>
      <c r="E4150" s="177">
        <v>0.25767028800000003</v>
      </c>
      <c r="F4150" s="107">
        <f>IF(C4150="MAT.",VLOOKUP(A4150,INSUMOS_AUX!A:F,6,0),0)</f>
        <v>0</v>
      </c>
      <c r="G4150" s="106">
        <f>IF(C4150="M.O.",VLOOKUP(A4150,INSUMOS_AUX!A:F,6,0),0)</f>
        <v>22.48</v>
      </c>
    </row>
    <row r="4151" spans="1:7">
      <c r="A4151" s="177">
        <v>247</v>
      </c>
      <c r="B4151" s="233" t="s">
        <v>184</v>
      </c>
      <c r="C4151" s="176" t="s">
        <v>124</v>
      </c>
      <c r="D4151" s="176" t="s">
        <v>134</v>
      </c>
      <c r="E4151" s="177">
        <v>0.25767028800000003</v>
      </c>
      <c r="F4151" s="107">
        <f>IF(C4151="MAT.",VLOOKUP(A4151,INSUMOS_AUX!A:F,6,0),0)</f>
        <v>0</v>
      </c>
      <c r="G4151" s="106">
        <f>IF(C4151="M.O.",VLOOKUP(A4151,INSUMOS_AUX!A:F,6,0),0)</f>
        <v>14.73</v>
      </c>
    </row>
    <row r="4152" spans="1:7" ht="31.5">
      <c r="A4152" s="177">
        <v>3379</v>
      </c>
      <c r="B4152" s="233" t="s">
        <v>1537</v>
      </c>
      <c r="C4152" s="176" t="s">
        <v>123</v>
      </c>
      <c r="D4152" s="176" t="s">
        <v>23</v>
      </c>
      <c r="E4152" s="177">
        <v>1</v>
      </c>
      <c r="F4152" s="107">
        <f>IF(C4152="MAT.",VLOOKUP(A4152,INSUMOS_AUX!A:F,6,0),0)</f>
        <v>69.13</v>
      </c>
      <c r="G4152" s="106">
        <f>IF(C4152="M.O.",VLOOKUP(A4152,INSUMOS_AUX!A:F,6,0),0)</f>
        <v>0</v>
      </c>
    </row>
    <row r="4153" spans="1:7" ht="21">
      <c r="A4153" s="177">
        <v>37370</v>
      </c>
      <c r="B4153" s="233" t="s">
        <v>494</v>
      </c>
      <c r="C4153" s="176" t="s">
        <v>123</v>
      </c>
      <c r="D4153" s="176" t="s">
        <v>134</v>
      </c>
      <c r="E4153" s="177">
        <v>0.49680000000000002</v>
      </c>
      <c r="F4153" s="107">
        <f>IF(C4153="MAT.",VLOOKUP(A4153,INSUMOS_AUX!A:F,6,0),0)</f>
        <v>3.32</v>
      </c>
      <c r="G4153" s="106">
        <f>IF(C4153="M.O.",VLOOKUP(A4153,INSUMOS_AUX!A:F,6,0),0)</f>
        <v>0</v>
      </c>
    </row>
    <row r="4154" spans="1:7" ht="21">
      <c r="A4154" s="177">
        <v>37371</v>
      </c>
      <c r="B4154" s="233" t="s">
        <v>495</v>
      </c>
      <c r="C4154" s="176" t="s">
        <v>123</v>
      </c>
      <c r="D4154" s="176" t="s">
        <v>134</v>
      </c>
      <c r="E4154" s="177">
        <v>0.49680000000000002</v>
      </c>
      <c r="F4154" s="107">
        <f>IF(C4154="MAT.",VLOOKUP(A4154,INSUMOS_AUX!A:F,6,0),0)</f>
        <v>0.59</v>
      </c>
      <c r="G4154" s="106">
        <f>IF(C4154="M.O.",VLOOKUP(A4154,INSUMOS_AUX!A:F,6,0),0)</f>
        <v>0</v>
      </c>
    </row>
    <row r="4155" spans="1:7" ht="21">
      <c r="A4155" s="177">
        <v>37372</v>
      </c>
      <c r="B4155" s="233" t="s">
        <v>496</v>
      </c>
      <c r="C4155" s="176" t="s">
        <v>123</v>
      </c>
      <c r="D4155" s="176" t="s">
        <v>134</v>
      </c>
      <c r="E4155" s="177">
        <v>0.49680000000000002</v>
      </c>
      <c r="F4155" s="107">
        <f>IF(C4155="MAT.",VLOOKUP(A4155,INSUMOS_AUX!A:F,6,0),0)</f>
        <v>1.43</v>
      </c>
      <c r="G4155" s="106">
        <f>IF(C4155="M.O.",VLOOKUP(A4155,INSUMOS_AUX!A:F,6,0),0)</f>
        <v>0</v>
      </c>
    </row>
    <row r="4156" spans="1:7" ht="21">
      <c r="A4156" s="177">
        <v>37373</v>
      </c>
      <c r="B4156" s="233" t="s">
        <v>497</v>
      </c>
      <c r="C4156" s="176" t="s">
        <v>123</v>
      </c>
      <c r="D4156" s="176" t="s">
        <v>134</v>
      </c>
      <c r="E4156" s="177">
        <v>0.49680000000000002</v>
      </c>
      <c r="F4156" s="107">
        <f>IF(C4156="MAT.",VLOOKUP(A4156,INSUMOS_AUX!A:F,6,0),0)</f>
        <v>0.08</v>
      </c>
      <c r="G4156" s="106">
        <f>IF(C4156="M.O.",VLOOKUP(A4156,INSUMOS_AUX!A:F,6,0),0)</f>
        <v>0</v>
      </c>
    </row>
    <row r="4157" spans="1:7" ht="21">
      <c r="A4157" s="177">
        <v>43460</v>
      </c>
      <c r="B4157" s="233" t="s">
        <v>158</v>
      </c>
      <c r="C4157" s="176" t="s">
        <v>123</v>
      </c>
      <c r="D4157" s="176" t="s">
        <v>134</v>
      </c>
      <c r="E4157" s="177">
        <v>0.49680000000000002</v>
      </c>
      <c r="F4157" s="107">
        <f>IF(C4157="MAT.",VLOOKUP(A4157,INSUMOS_AUX!A:F,6,0),0)</f>
        <v>0.86</v>
      </c>
      <c r="G4157" s="106">
        <f>IF(C4157="M.O.",VLOOKUP(A4157,INSUMOS_AUX!A:F,6,0),0)</f>
        <v>0</v>
      </c>
    </row>
    <row r="4158" spans="1:7" ht="21">
      <c r="A4158" s="177">
        <v>43484</v>
      </c>
      <c r="B4158" s="233" t="s">
        <v>159</v>
      </c>
      <c r="C4158" s="176" t="s">
        <v>123</v>
      </c>
      <c r="D4158" s="176" t="s">
        <v>134</v>
      </c>
      <c r="E4158" s="177">
        <v>0.49680000000000002</v>
      </c>
      <c r="F4158" s="107">
        <f>IF(C4158="MAT.",VLOOKUP(A4158,INSUMOS_AUX!A:F,6,0),0)</f>
        <v>1.26</v>
      </c>
      <c r="G4158" s="106">
        <f>IF(C4158="M.O.",VLOOKUP(A4158,INSUMOS_AUX!A:F,6,0),0)</f>
        <v>0</v>
      </c>
    </row>
    <row r="4159" spans="1:7">
      <c r="A4159" s="182"/>
      <c r="B4159" s="230"/>
      <c r="C4159" s="183"/>
      <c r="D4159" s="183"/>
      <c r="E4159" s="183"/>
      <c r="F4159" s="183"/>
      <c r="G4159" s="183"/>
    </row>
    <row r="4160" spans="1:7" ht="21">
      <c r="A4160" s="179" t="s">
        <v>1007</v>
      </c>
      <c r="B4160" s="232" t="s">
        <v>393</v>
      </c>
      <c r="C4160" s="180" t="s">
        <v>46</v>
      </c>
      <c r="D4160" s="180" t="s">
        <v>23</v>
      </c>
      <c r="E4160" s="181">
        <v>8</v>
      </c>
      <c r="F4160" s="181">
        <f t="shared" ref="F4160:G4160" si="277">SUMPRODUCT($E4161:$E4169,F4161:F4169)</f>
        <v>54.655834247999998</v>
      </c>
      <c r="G4160" s="181">
        <f t="shared" si="277"/>
        <v>17.64575723438</v>
      </c>
    </row>
    <row r="4161" spans="1:7">
      <c r="A4161" s="177">
        <v>2436</v>
      </c>
      <c r="B4161" s="233" t="s">
        <v>157</v>
      </c>
      <c r="C4161" s="176" t="s">
        <v>124</v>
      </c>
      <c r="D4161" s="176" t="s">
        <v>134</v>
      </c>
      <c r="E4161" s="177">
        <v>0.65154069199999998</v>
      </c>
      <c r="F4161" s="107">
        <f>IF(C4161="MAT.",VLOOKUP(A4161,INSUMOS_AUX!A:F,6,0),0)</f>
        <v>0</v>
      </c>
      <c r="G4161" s="106">
        <f>IF(C4161="M.O.",VLOOKUP(A4161,INSUMOS_AUX!A:F,6,0),0)</f>
        <v>22.48</v>
      </c>
    </row>
    <row r="4162" spans="1:7">
      <c r="A4162" s="177">
        <v>247</v>
      </c>
      <c r="B4162" s="233" t="s">
        <v>184</v>
      </c>
      <c r="C4162" s="176" t="s">
        <v>124</v>
      </c>
      <c r="D4162" s="176" t="s">
        <v>134</v>
      </c>
      <c r="E4162" s="177">
        <v>0.20360641400000001</v>
      </c>
      <c r="F4162" s="107">
        <f>IF(C4162="MAT.",VLOOKUP(A4162,INSUMOS_AUX!A:F,6,0),0)</f>
        <v>0</v>
      </c>
      <c r="G4162" s="106">
        <f>IF(C4162="M.O.",VLOOKUP(A4162,INSUMOS_AUX!A:F,6,0),0)</f>
        <v>14.73</v>
      </c>
    </row>
    <row r="4163" spans="1:7" ht="21">
      <c r="A4163" s="177">
        <v>37370</v>
      </c>
      <c r="B4163" s="233" t="s">
        <v>494</v>
      </c>
      <c r="C4163" s="176" t="s">
        <v>123</v>
      </c>
      <c r="D4163" s="176" t="s">
        <v>134</v>
      </c>
      <c r="E4163" s="177">
        <v>0.82438120000000004</v>
      </c>
      <c r="F4163" s="107">
        <f>IF(C4163="MAT.",VLOOKUP(A4163,INSUMOS_AUX!A:F,6,0),0)</f>
        <v>3.32</v>
      </c>
      <c r="G4163" s="106">
        <f>IF(C4163="M.O.",VLOOKUP(A4163,INSUMOS_AUX!A:F,6,0),0)</f>
        <v>0</v>
      </c>
    </row>
    <row r="4164" spans="1:7" ht="21">
      <c r="A4164" s="177">
        <v>37371</v>
      </c>
      <c r="B4164" s="233" t="s">
        <v>495</v>
      </c>
      <c r="C4164" s="176" t="s">
        <v>123</v>
      </c>
      <c r="D4164" s="176" t="s">
        <v>134</v>
      </c>
      <c r="E4164" s="177">
        <v>0.82438120000000004</v>
      </c>
      <c r="F4164" s="107">
        <f>IF(C4164="MAT.",VLOOKUP(A4164,INSUMOS_AUX!A:F,6,0),0)</f>
        <v>0.59</v>
      </c>
      <c r="G4164" s="106">
        <f>IF(C4164="M.O.",VLOOKUP(A4164,INSUMOS_AUX!A:F,6,0),0)</f>
        <v>0</v>
      </c>
    </row>
    <row r="4165" spans="1:7" ht="21">
      <c r="A4165" s="177">
        <v>37372</v>
      </c>
      <c r="B4165" s="233" t="s">
        <v>496</v>
      </c>
      <c r="C4165" s="176" t="s">
        <v>123</v>
      </c>
      <c r="D4165" s="176" t="s">
        <v>134</v>
      </c>
      <c r="E4165" s="177">
        <v>0.82438120000000004</v>
      </c>
      <c r="F4165" s="107">
        <f>IF(C4165="MAT.",VLOOKUP(A4165,INSUMOS_AUX!A:F,6,0),0)</f>
        <v>1.43</v>
      </c>
      <c r="G4165" s="106">
        <f>IF(C4165="M.O.",VLOOKUP(A4165,INSUMOS_AUX!A:F,6,0),0)</f>
        <v>0</v>
      </c>
    </row>
    <row r="4166" spans="1:7" ht="21">
      <c r="A4166" s="177">
        <v>37373</v>
      </c>
      <c r="B4166" s="233" t="s">
        <v>497</v>
      </c>
      <c r="C4166" s="176" t="s">
        <v>123</v>
      </c>
      <c r="D4166" s="176" t="s">
        <v>134</v>
      </c>
      <c r="E4166" s="177">
        <v>0.82438120000000004</v>
      </c>
      <c r="F4166" s="107">
        <f>IF(C4166="MAT.",VLOOKUP(A4166,INSUMOS_AUX!A:F,6,0),0)</f>
        <v>0.08</v>
      </c>
      <c r="G4166" s="106">
        <f>IF(C4166="M.O.",VLOOKUP(A4166,INSUMOS_AUX!A:F,6,0),0)</f>
        <v>0</v>
      </c>
    </row>
    <row r="4167" spans="1:7" ht="31.5">
      <c r="A4167" s="177">
        <v>39393</v>
      </c>
      <c r="B4167" s="233" t="s">
        <v>1538</v>
      </c>
      <c r="C4167" s="176" t="s">
        <v>123</v>
      </c>
      <c r="D4167" s="176" t="s">
        <v>23</v>
      </c>
      <c r="E4167" s="177">
        <v>1</v>
      </c>
      <c r="F4167" s="107">
        <f>IF(C4167="MAT.",VLOOKUP(A4167,INSUMOS_AUX!A:F,6,0),0)</f>
        <v>48.44</v>
      </c>
      <c r="G4167" s="106">
        <f>IF(C4167="M.O.",VLOOKUP(A4167,INSUMOS_AUX!A:F,6,0),0)</f>
        <v>0</v>
      </c>
    </row>
    <row r="4168" spans="1:7" ht="21">
      <c r="A4168" s="177">
        <v>43460</v>
      </c>
      <c r="B4168" s="233" t="s">
        <v>158</v>
      </c>
      <c r="C4168" s="176" t="s">
        <v>123</v>
      </c>
      <c r="D4168" s="176" t="s">
        <v>134</v>
      </c>
      <c r="E4168" s="177">
        <v>0.82438120000000004</v>
      </c>
      <c r="F4168" s="107">
        <f>IF(C4168="MAT.",VLOOKUP(A4168,INSUMOS_AUX!A:F,6,0),0)</f>
        <v>0.86</v>
      </c>
      <c r="G4168" s="106">
        <f>IF(C4168="M.O.",VLOOKUP(A4168,INSUMOS_AUX!A:F,6,0),0)</f>
        <v>0</v>
      </c>
    </row>
    <row r="4169" spans="1:7" ht="21">
      <c r="A4169" s="177">
        <v>43484</v>
      </c>
      <c r="B4169" s="233" t="s">
        <v>159</v>
      </c>
      <c r="C4169" s="176" t="s">
        <v>123</v>
      </c>
      <c r="D4169" s="176" t="s">
        <v>134</v>
      </c>
      <c r="E4169" s="177">
        <v>0.82438120000000004</v>
      </c>
      <c r="F4169" s="107">
        <f>IF(C4169="MAT.",VLOOKUP(A4169,INSUMOS_AUX!A:F,6,0),0)</f>
        <v>1.26</v>
      </c>
      <c r="G4169" s="106">
        <f>IF(C4169="M.O.",VLOOKUP(A4169,INSUMOS_AUX!A:F,6,0),0)</f>
        <v>0</v>
      </c>
    </row>
    <row r="4170" spans="1:7">
      <c r="A4170" s="182"/>
      <c r="B4170" s="230"/>
      <c r="C4170" s="183"/>
      <c r="D4170" s="183"/>
      <c r="E4170" s="183"/>
      <c r="F4170" s="183"/>
      <c r="G4170" s="183"/>
    </row>
    <row r="4171" spans="1:7" ht="21">
      <c r="A4171" s="179" t="s">
        <v>1008</v>
      </c>
      <c r="B4171" s="232" t="s">
        <v>394</v>
      </c>
      <c r="C4171" s="180" t="s">
        <v>46</v>
      </c>
      <c r="D4171" s="180" t="s">
        <v>23</v>
      </c>
      <c r="E4171" s="181">
        <v>18</v>
      </c>
      <c r="F4171" s="181">
        <f t="shared" ref="F4171:G4171" si="278">SUMPRODUCT($E4172:$E4180,F4172:F4180)</f>
        <v>13.296687748</v>
      </c>
      <c r="G4171" s="181">
        <f t="shared" si="278"/>
        <v>4.9585667955700004</v>
      </c>
    </row>
    <row r="4172" spans="1:7">
      <c r="A4172" s="177">
        <v>2436</v>
      </c>
      <c r="B4172" s="233" t="s">
        <v>157</v>
      </c>
      <c r="C4172" s="176" t="s">
        <v>124</v>
      </c>
      <c r="D4172" s="176" t="s">
        <v>134</v>
      </c>
      <c r="E4172" s="177">
        <v>0.18308698000000001</v>
      </c>
      <c r="F4172" s="107">
        <f>IF(C4172="MAT.",VLOOKUP(A4172,INSUMOS_AUX!A:F,6,0),0)</f>
        <v>0</v>
      </c>
      <c r="G4172" s="106">
        <f>IF(C4172="M.O.",VLOOKUP(A4172,INSUMOS_AUX!A:F,6,0),0)</f>
        <v>22.48</v>
      </c>
    </row>
    <row r="4173" spans="1:7">
      <c r="A4173" s="177">
        <v>247</v>
      </c>
      <c r="B4173" s="233" t="s">
        <v>184</v>
      </c>
      <c r="C4173" s="176" t="s">
        <v>124</v>
      </c>
      <c r="D4173" s="176" t="s">
        <v>134</v>
      </c>
      <c r="E4173" s="177">
        <v>5.7214629000000003E-2</v>
      </c>
      <c r="F4173" s="107">
        <f>IF(C4173="MAT.",VLOOKUP(A4173,INSUMOS_AUX!A:F,6,0),0)</f>
        <v>0</v>
      </c>
      <c r="G4173" s="106">
        <f>IF(C4173="M.O.",VLOOKUP(A4173,INSUMOS_AUX!A:F,6,0),0)</f>
        <v>14.73</v>
      </c>
    </row>
    <row r="4174" spans="1:7" ht="21">
      <c r="A4174" s="177">
        <v>37370</v>
      </c>
      <c r="B4174" s="233" t="s">
        <v>494</v>
      </c>
      <c r="C4174" s="176" t="s">
        <v>123</v>
      </c>
      <c r="D4174" s="176" t="s">
        <v>134</v>
      </c>
      <c r="E4174" s="177">
        <v>0.23165620000000001</v>
      </c>
      <c r="F4174" s="107">
        <f>IF(C4174="MAT.",VLOOKUP(A4174,INSUMOS_AUX!A:F,6,0),0)</f>
        <v>3.32</v>
      </c>
      <c r="G4174" s="106">
        <f>IF(C4174="M.O.",VLOOKUP(A4174,INSUMOS_AUX!A:F,6,0),0)</f>
        <v>0</v>
      </c>
    </row>
    <row r="4175" spans="1:7" ht="21">
      <c r="A4175" s="177">
        <v>37371</v>
      </c>
      <c r="B4175" s="233" t="s">
        <v>495</v>
      </c>
      <c r="C4175" s="176" t="s">
        <v>123</v>
      </c>
      <c r="D4175" s="176" t="s">
        <v>134</v>
      </c>
      <c r="E4175" s="177">
        <v>0.23165620000000001</v>
      </c>
      <c r="F4175" s="107">
        <f>IF(C4175="MAT.",VLOOKUP(A4175,INSUMOS_AUX!A:F,6,0),0)</f>
        <v>0.59</v>
      </c>
      <c r="G4175" s="106">
        <f>IF(C4175="M.O.",VLOOKUP(A4175,INSUMOS_AUX!A:F,6,0),0)</f>
        <v>0</v>
      </c>
    </row>
    <row r="4176" spans="1:7" ht="21">
      <c r="A4176" s="177">
        <v>37372</v>
      </c>
      <c r="B4176" s="233" t="s">
        <v>496</v>
      </c>
      <c r="C4176" s="176" t="s">
        <v>123</v>
      </c>
      <c r="D4176" s="176" t="s">
        <v>134</v>
      </c>
      <c r="E4176" s="177">
        <v>0.23165620000000001</v>
      </c>
      <c r="F4176" s="107">
        <f>IF(C4176="MAT.",VLOOKUP(A4176,INSUMOS_AUX!A:F,6,0),0)</f>
        <v>1.43</v>
      </c>
      <c r="G4176" s="106">
        <f>IF(C4176="M.O.",VLOOKUP(A4176,INSUMOS_AUX!A:F,6,0),0)</f>
        <v>0</v>
      </c>
    </row>
    <row r="4177" spans="1:7" ht="21">
      <c r="A4177" s="177">
        <v>37373</v>
      </c>
      <c r="B4177" s="233" t="s">
        <v>497</v>
      </c>
      <c r="C4177" s="176" t="s">
        <v>123</v>
      </c>
      <c r="D4177" s="176" t="s">
        <v>134</v>
      </c>
      <c r="E4177" s="177">
        <v>0.23165620000000001</v>
      </c>
      <c r="F4177" s="107">
        <f>IF(C4177="MAT.",VLOOKUP(A4177,INSUMOS_AUX!A:F,6,0),0)</f>
        <v>0.08</v>
      </c>
      <c r="G4177" s="106">
        <f>IF(C4177="M.O.",VLOOKUP(A4177,INSUMOS_AUX!A:F,6,0),0)</f>
        <v>0</v>
      </c>
    </row>
    <row r="4178" spans="1:7" ht="21">
      <c r="A4178" s="177">
        <v>38774</v>
      </c>
      <c r="B4178" s="233" t="s">
        <v>1539</v>
      </c>
      <c r="C4178" s="176" t="s">
        <v>123</v>
      </c>
      <c r="D4178" s="176" t="s">
        <v>23</v>
      </c>
      <c r="E4178" s="177">
        <v>1</v>
      </c>
      <c r="F4178" s="107">
        <f>IF(C4178="MAT.",VLOOKUP(A4178,INSUMOS_AUX!A:F,6,0),0)</f>
        <v>11.55</v>
      </c>
      <c r="G4178" s="106">
        <f>IF(C4178="M.O.",VLOOKUP(A4178,INSUMOS_AUX!A:F,6,0),0)</f>
        <v>0</v>
      </c>
    </row>
    <row r="4179" spans="1:7" ht="21">
      <c r="A4179" s="177">
        <v>43460</v>
      </c>
      <c r="B4179" s="233" t="s">
        <v>158</v>
      </c>
      <c r="C4179" s="176" t="s">
        <v>123</v>
      </c>
      <c r="D4179" s="176" t="s">
        <v>134</v>
      </c>
      <c r="E4179" s="177">
        <v>0.23165620000000001</v>
      </c>
      <c r="F4179" s="107">
        <f>IF(C4179="MAT.",VLOOKUP(A4179,INSUMOS_AUX!A:F,6,0),0)</f>
        <v>0.86</v>
      </c>
      <c r="G4179" s="106">
        <f>IF(C4179="M.O.",VLOOKUP(A4179,INSUMOS_AUX!A:F,6,0),0)</f>
        <v>0</v>
      </c>
    </row>
    <row r="4180" spans="1:7" ht="21">
      <c r="A4180" s="177">
        <v>43484</v>
      </c>
      <c r="B4180" s="233" t="s">
        <v>159</v>
      </c>
      <c r="C4180" s="176" t="s">
        <v>123</v>
      </c>
      <c r="D4180" s="176" t="s">
        <v>134</v>
      </c>
      <c r="E4180" s="177">
        <v>0.23165620000000001</v>
      </c>
      <c r="F4180" s="107">
        <f>IF(C4180="MAT.",VLOOKUP(A4180,INSUMOS_AUX!A:F,6,0),0)</f>
        <v>1.26</v>
      </c>
      <c r="G4180" s="106">
        <f>IF(C4180="M.O.",VLOOKUP(A4180,INSUMOS_AUX!A:F,6,0),0)</f>
        <v>0</v>
      </c>
    </row>
    <row r="4181" spans="1:7">
      <c r="A4181" s="182"/>
      <c r="B4181" s="230"/>
      <c r="C4181" s="183"/>
      <c r="D4181" s="183"/>
      <c r="E4181" s="183"/>
      <c r="F4181" s="183"/>
      <c r="G4181" s="183"/>
    </row>
    <row r="4182" spans="1:7" ht="31.5">
      <c r="A4182" s="179" t="s">
        <v>1009</v>
      </c>
      <c r="B4182" s="232" t="s">
        <v>1010</v>
      </c>
      <c r="C4182" s="180" t="s">
        <v>46</v>
      </c>
      <c r="D4182" s="180" t="s">
        <v>23</v>
      </c>
      <c r="E4182" s="181">
        <v>13</v>
      </c>
      <c r="F4182" s="181">
        <f t="shared" ref="F4182:G4182" si="279">SUMPRODUCT($E4183:$E4192,F4183:F4192)</f>
        <v>73.054222249999981</v>
      </c>
      <c r="G4182" s="181">
        <f t="shared" si="279"/>
        <v>10.771188701430001</v>
      </c>
    </row>
    <row r="4183" spans="1:7">
      <c r="A4183" s="177">
        <v>2436</v>
      </c>
      <c r="B4183" s="233" t="s">
        <v>157</v>
      </c>
      <c r="C4183" s="176" t="s">
        <v>124</v>
      </c>
      <c r="D4183" s="176" t="s">
        <v>134</v>
      </c>
      <c r="E4183" s="177">
        <v>0.39770848800000003</v>
      </c>
      <c r="F4183" s="107">
        <f>IF(C4183="MAT.",VLOOKUP(A4183,INSUMOS_AUX!A:F,6,0),0)</f>
        <v>0</v>
      </c>
      <c r="G4183" s="106">
        <f>IF(C4183="M.O.",VLOOKUP(A4183,INSUMOS_AUX!A:F,6,0),0)</f>
        <v>22.48</v>
      </c>
    </row>
    <row r="4184" spans="1:7">
      <c r="A4184" s="177">
        <v>247</v>
      </c>
      <c r="B4184" s="233" t="s">
        <v>184</v>
      </c>
      <c r="C4184" s="176" t="s">
        <v>124</v>
      </c>
      <c r="D4184" s="176" t="s">
        <v>134</v>
      </c>
      <c r="E4184" s="177">
        <v>0.124283903</v>
      </c>
      <c r="F4184" s="107">
        <f>IF(C4184="MAT.",VLOOKUP(A4184,INSUMOS_AUX!A:F,6,0),0)</f>
        <v>0</v>
      </c>
      <c r="G4184" s="106">
        <f>IF(C4184="M.O.",VLOOKUP(A4184,INSUMOS_AUX!A:F,6,0),0)</f>
        <v>14.73</v>
      </c>
    </row>
    <row r="4185" spans="1:7" ht="21">
      <c r="A4185" s="177">
        <v>37370</v>
      </c>
      <c r="B4185" s="233" t="s">
        <v>494</v>
      </c>
      <c r="C4185" s="176" t="s">
        <v>123</v>
      </c>
      <c r="D4185" s="176" t="s">
        <v>134</v>
      </c>
      <c r="E4185" s="177">
        <v>0.50321249999999995</v>
      </c>
      <c r="F4185" s="107">
        <f>IF(C4185="MAT.",VLOOKUP(A4185,INSUMOS_AUX!A:F,6,0),0)</f>
        <v>3.32</v>
      </c>
      <c r="G4185" s="106">
        <f>IF(C4185="M.O.",VLOOKUP(A4185,INSUMOS_AUX!A:F,6,0),0)</f>
        <v>0</v>
      </c>
    </row>
    <row r="4186" spans="1:7" ht="21">
      <c r="A4186" s="177">
        <v>37371</v>
      </c>
      <c r="B4186" s="233" t="s">
        <v>495</v>
      </c>
      <c r="C4186" s="176" t="s">
        <v>123</v>
      </c>
      <c r="D4186" s="176" t="s">
        <v>134</v>
      </c>
      <c r="E4186" s="177">
        <v>0.50321249999999995</v>
      </c>
      <c r="F4186" s="107">
        <f>IF(C4186="MAT.",VLOOKUP(A4186,INSUMOS_AUX!A:F,6,0),0)</f>
        <v>0.59</v>
      </c>
      <c r="G4186" s="106">
        <f>IF(C4186="M.O.",VLOOKUP(A4186,INSUMOS_AUX!A:F,6,0),0)</f>
        <v>0</v>
      </c>
    </row>
    <row r="4187" spans="1:7" ht="21">
      <c r="A4187" s="177">
        <v>37372</v>
      </c>
      <c r="B4187" s="233" t="s">
        <v>496</v>
      </c>
      <c r="C4187" s="176" t="s">
        <v>123</v>
      </c>
      <c r="D4187" s="176" t="s">
        <v>134</v>
      </c>
      <c r="E4187" s="177">
        <v>0.50321249999999995</v>
      </c>
      <c r="F4187" s="107">
        <f>IF(C4187="MAT.",VLOOKUP(A4187,INSUMOS_AUX!A:F,6,0),0)</f>
        <v>1.43</v>
      </c>
      <c r="G4187" s="106">
        <f>IF(C4187="M.O.",VLOOKUP(A4187,INSUMOS_AUX!A:F,6,0),0)</f>
        <v>0</v>
      </c>
    </row>
    <row r="4188" spans="1:7" ht="21">
      <c r="A4188" s="177">
        <v>37373</v>
      </c>
      <c r="B4188" s="233" t="s">
        <v>497</v>
      </c>
      <c r="C4188" s="176" t="s">
        <v>123</v>
      </c>
      <c r="D4188" s="176" t="s">
        <v>134</v>
      </c>
      <c r="E4188" s="177">
        <v>0.50321249999999995</v>
      </c>
      <c r="F4188" s="107">
        <f>IF(C4188="MAT.",VLOOKUP(A4188,INSUMOS_AUX!A:F,6,0),0)</f>
        <v>0.08</v>
      </c>
      <c r="G4188" s="106">
        <f>IF(C4188="M.O.",VLOOKUP(A4188,INSUMOS_AUX!A:F,6,0),0)</f>
        <v>0</v>
      </c>
    </row>
    <row r="4189" spans="1:7" ht="21">
      <c r="A4189" s="177">
        <v>38193</v>
      </c>
      <c r="B4189" s="233" t="s">
        <v>1540</v>
      </c>
      <c r="C4189" s="176" t="s">
        <v>123</v>
      </c>
      <c r="D4189" s="176" t="s">
        <v>23</v>
      </c>
      <c r="E4189" s="177">
        <v>1</v>
      </c>
      <c r="F4189" s="107">
        <f>IF(C4189="MAT.",VLOOKUP(A4189,INSUMOS_AUX!A:F,6,0),0)</f>
        <v>3.99</v>
      </c>
      <c r="G4189" s="106">
        <f>IF(C4189="M.O.",VLOOKUP(A4189,INSUMOS_AUX!A:F,6,0),0)</f>
        <v>0</v>
      </c>
    </row>
    <row r="4190" spans="1:7" ht="31.5">
      <c r="A4190" s="177">
        <v>38769</v>
      </c>
      <c r="B4190" s="233" t="s">
        <v>1541</v>
      </c>
      <c r="C4190" s="176" t="s">
        <v>123</v>
      </c>
      <c r="D4190" s="176" t="s">
        <v>23</v>
      </c>
      <c r="E4190" s="177">
        <v>1</v>
      </c>
      <c r="F4190" s="107">
        <f>IF(C4190="MAT.",VLOOKUP(A4190,INSUMOS_AUX!A:F,6,0),0)</f>
        <v>65.27</v>
      </c>
      <c r="G4190" s="106">
        <f>IF(C4190="M.O.",VLOOKUP(A4190,INSUMOS_AUX!A:F,6,0),0)</f>
        <v>0</v>
      </c>
    </row>
    <row r="4191" spans="1:7" ht="21">
      <c r="A4191" s="177">
        <v>43460</v>
      </c>
      <c r="B4191" s="233" t="s">
        <v>158</v>
      </c>
      <c r="C4191" s="176" t="s">
        <v>123</v>
      </c>
      <c r="D4191" s="176" t="s">
        <v>134</v>
      </c>
      <c r="E4191" s="177">
        <v>0.50321249999999995</v>
      </c>
      <c r="F4191" s="107">
        <f>IF(C4191="MAT.",VLOOKUP(A4191,INSUMOS_AUX!A:F,6,0),0)</f>
        <v>0.86</v>
      </c>
      <c r="G4191" s="106">
        <f>IF(C4191="M.O.",VLOOKUP(A4191,INSUMOS_AUX!A:F,6,0),0)</f>
        <v>0</v>
      </c>
    </row>
    <row r="4192" spans="1:7" ht="21">
      <c r="A4192" s="177">
        <v>43484</v>
      </c>
      <c r="B4192" s="233" t="s">
        <v>159</v>
      </c>
      <c r="C4192" s="176" t="s">
        <v>123</v>
      </c>
      <c r="D4192" s="176" t="s">
        <v>134</v>
      </c>
      <c r="E4192" s="177">
        <v>0.50321249999999995</v>
      </c>
      <c r="F4192" s="107">
        <f>IF(C4192="MAT.",VLOOKUP(A4192,INSUMOS_AUX!A:F,6,0),0)</f>
        <v>1.26</v>
      </c>
      <c r="G4192" s="106">
        <f>IF(C4192="M.O.",VLOOKUP(A4192,INSUMOS_AUX!A:F,6,0),0)</f>
        <v>0</v>
      </c>
    </row>
    <row r="4193" spans="1:7">
      <c r="A4193" s="182"/>
      <c r="B4193" s="230"/>
      <c r="C4193" s="183"/>
      <c r="D4193" s="183"/>
      <c r="E4193" s="183"/>
      <c r="F4193" s="183"/>
      <c r="G4193" s="183"/>
    </row>
    <row r="4194" spans="1:7" ht="31.5">
      <c r="A4194" s="179" t="s">
        <v>1011</v>
      </c>
      <c r="B4194" s="232" t="s">
        <v>382</v>
      </c>
      <c r="C4194" s="180" t="s">
        <v>46</v>
      </c>
      <c r="D4194" s="180" t="s">
        <v>65</v>
      </c>
      <c r="E4194" s="181">
        <v>50</v>
      </c>
      <c r="F4194" s="181">
        <f t="shared" ref="F4194:G4194" si="280">SUMPRODUCT($E4195:$E4203,F4195:F4203)</f>
        <v>6.9250599999999993</v>
      </c>
      <c r="G4194" s="181">
        <f t="shared" si="280"/>
        <v>3.6475749954000003</v>
      </c>
    </row>
    <row r="4195" spans="1:7">
      <c r="A4195" s="177">
        <v>2436</v>
      </c>
      <c r="B4195" s="233" t="s">
        <v>157</v>
      </c>
      <c r="C4195" s="176" t="s">
        <v>124</v>
      </c>
      <c r="D4195" s="176" t="s">
        <v>134</v>
      </c>
      <c r="E4195" s="177">
        <v>9.8026740000000001E-2</v>
      </c>
      <c r="F4195" s="107">
        <f>IF(C4195="MAT.",VLOOKUP(A4195,INSUMOS_AUX!A:F,6,0),0)</f>
        <v>0</v>
      </c>
      <c r="G4195" s="106">
        <f>IF(C4195="M.O.",VLOOKUP(A4195,INSUMOS_AUX!A:F,6,0),0)</f>
        <v>22.48</v>
      </c>
    </row>
    <row r="4196" spans="1:7" ht="31.5">
      <c r="A4196" s="177">
        <v>2446</v>
      </c>
      <c r="B4196" s="233" t="s">
        <v>1542</v>
      </c>
      <c r="C4196" s="176" t="s">
        <v>123</v>
      </c>
      <c r="D4196" s="176" t="s">
        <v>65</v>
      </c>
      <c r="E4196" s="177">
        <v>1.1000000000000001</v>
      </c>
      <c r="F4196" s="107">
        <f>IF(C4196="MAT.",VLOOKUP(A4196,INSUMOS_AUX!A:F,6,0),0)</f>
        <v>5</v>
      </c>
      <c r="G4196" s="106">
        <f>IF(C4196="M.O.",VLOOKUP(A4196,INSUMOS_AUX!A:F,6,0),0)</f>
        <v>0</v>
      </c>
    </row>
    <row r="4197" spans="1:7">
      <c r="A4197" s="177">
        <v>247</v>
      </c>
      <c r="B4197" s="233" t="s">
        <v>184</v>
      </c>
      <c r="C4197" s="176" t="s">
        <v>124</v>
      </c>
      <c r="D4197" s="176" t="s">
        <v>134</v>
      </c>
      <c r="E4197" s="177">
        <v>9.8026740000000001E-2</v>
      </c>
      <c r="F4197" s="107">
        <f>IF(C4197="MAT.",VLOOKUP(A4197,INSUMOS_AUX!A:F,6,0),0)</f>
        <v>0</v>
      </c>
      <c r="G4197" s="106">
        <f>IF(C4197="M.O.",VLOOKUP(A4197,INSUMOS_AUX!A:F,6,0),0)</f>
        <v>14.73</v>
      </c>
    </row>
    <row r="4198" spans="1:7" ht="21">
      <c r="A4198" s="177">
        <v>37370</v>
      </c>
      <c r="B4198" s="233" t="s">
        <v>494</v>
      </c>
      <c r="C4198" s="176" t="s">
        <v>123</v>
      </c>
      <c r="D4198" s="176" t="s">
        <v>134</v>
      </c>
      <c r="E4198" s="177">
        <v>0.189</v>
      </c>
      <c r="F4198" s="107">
        <f>IF(C4198="MAT.",VLOOKUP(A4198,INSUMOS_AUX!A:F,6,0),0)</f>
        <v>3.32</v>
      </c>
      <c r="G4198" s="106">
        <f>IF(C4198="M.O.",VLOOKUP(A4198,INSUMOS_AUX!A:F,6,0),0)</f>
        <v>0</v>
      </c>
    </row>
    <row r="4199" spans="1:7" ht="21">
      <c r="A4199" s="177">
        <v>37371</v>
      </c>
      <c r="B4199" s="233" t="s">
        <v>495</v>
      </c>
      <c r="C4199" s="176" t="s">
        <v>123</v>
      </c>
      <c r="D4199" s="176" t="s">
        <v>134</v>
      </c>
      <c r="E4199" s="177">
        <v>0.189</v>
      </c>
      <c r="F4199" s="107">
        <f>IF(C4199="MAT.",VLOOKUP(A4199,INSUMOS_AUX!A:F,6,0),0)</f>
        <v>0.59</v>
      </c>
      <c r="G4199" s="106">
        <f>IF(C4199="M.O.",VLOOKUP(A4199,INSUMOS_AUX!A:F,6,0),0)</f>
        <v>0</v>
      </c>
    </row>
    <row r="4200" spans="1:7" ht="21">
      <c r="A4200" s="177">
        <v>37372</v>
      </c>
      <c r="B4200" s="233" t="s">
        <v>496</v>
      </c>
      <c r="C4200" s="176" t="s">
        <v>123</v>
      </c>
      <c r="D4200" s="176" t="s">
        <v>134</v>
      </c>
      <c r="E4200" s="177">
        <v>0.189</v>
      </c>
      <c r="F4200" s="107">
        <f>IF(C4200="MAT.",VLOOKUP(A4200,INSUMOS_AUX!A:F,6,0),0)</f>
        <v>1.43</v>
      </c>
      <c r="G4200" s="106">
        <f>IF(C4200="M.O.",VLOOKUP(A4200,INSUMOS_AUX!A:F,6,0),0)</f>
        <v>0</v>
      </c>
    </row>
    <row r="4201" spans="1:7" ht="21">
      <c r="A4201" s="177">
        <v>37373</v>
      </c>
      <c r="B4201" s="233" t="s">
        <v>497</v>
      </c>
      <c r="C4201" s="176" t="s">
        <v>123</v>
      </c>
      <c r="D4201" s="176" t="s">
        <v>134</v>
      </c>
      <c r="E4201" s="177">
        <v>0.189</v>
      </c>
      <c r="F4201" s="107">
        <f>IF(C4201="MAT.",VLOOKUP(A4201,INSUMOS_AUX!A:F,6,0),0)</f>
        <v>0.08</v>
      </c>
      <c r="G4201" s="106">
        <f>IF(C4201="M.O.",VLOOKUP(A4201,INSUMOS_AUX!A:F,6,0),0)</f>
        <v>0</v>
      </c>
    </row>
    <row r="4202" spans="1:7" ht="21">
      <c r="A4202" s="177">
        <v>43460</v>
      </c>
      <c r="B4202" s="233" t="s">
        <v>158</v>
      </c>
      <c r="C4202" s="176" t="s">
        <v>123</v>
      </c>
      <c r="D4202" s="176" t="s">
        <v>134</v>
      </c>
      <c r="E4202" s="177">
        <v>0.189</v>
      </c>
      <c r="F4202" s="107">
        <f>IF(C4202="MAT.",VLOOKUP(A4202,INSUMOS_AUX!A:F,6,0),0)</f>
        <v>0.86</v>
      </c>
      <c r="G4202" s="106">
        <f>IF(C4202="M.O.",VLOOKUP(A4202,INSUMOS_AUX!A:F,6,0),0)</f>
        <v>0</v>
      </c>
    </row>
    <row r="4203" spans="1:7" ht="21">
      <c r="A4203" s="177">
        <v>43484</v>
      </c>
      <c r="B4203" s="233" t="s">
        <v>159</v>
      </c>
      <c r="C4203" s="176" t="s">
        <v>123</v>
      </c>
      <c r="D4203" s="176" t="s">
        <v>134</v>
      </c>
      <c r="E4203" s="177">
        <v>0.189</v>
      </c>
      <c r="F4203" s="107">
        <f>IF(C4203="MAT.",VLOOKUP(A4203,INSUMOS_AUX!A:F,6,0),0)</f>
        <v>1.26</v>
      </c>
      <c r="G4203" s="106">
        <f>IF(C4203="M.O.",VLOOKUP(A4203,INSUMOS_AUX!A:F,6,0),0)</f>
        <v>0</v>
      </c>
    </row>
    <row r="4204" spans="1:7">
      <c r="A4204" s="182"/>
      <c r="B4204" s="230"/>
      <c r="C4204" s="183"/>
      <c r="D4204" s="183"/>
      <c r="E4204" s="183"/>
      <c r="F4204" s="183"/>
      <c r="G4204" s="183"/>
    </row>
    <row r="4205" spans="1:7" ht="21">
      <c r="A4205" s="179" t="s">
        <v>1012</v>
      </c>
      <c r="B4205" s="232" t="s">
        <v>406</v>
      </c>
      <c r="C4205" s="180" t="s">
        <v>46</v>
      </c>
      <c r="D4205" s="180" t="s">
        <v>23</v>
      </c>
      <c r="E4205" s="181">
        <v>1</v>
      </c>
      <c r="F4205" s="181">
        <f t="shared" ref="F4205:G4205" si="281">SUMPRODUCT($E4206:$E4222,F4206:F4222)</f>
        <v>51.076612334530004</v>
      </c>
      <c r="G4205" s="181">
        <f t="shared" si="281"/>
        <v>6.0923232024799994</v>
      </c>
    </row>
    <row r="4206" spans="1:7" ht="21">
      <c r="A4206" s="177">
        <v>13458</v>
      </c>
      <c r="B4206" s="233" t="s">
        <v>1443</v>
      </c>
      <c r="C4206" s="176" t="s">
        <v>123</v>
      </c>
      <c r="D4206" s="176" t="s">
        <v>23</v>
      </c>
      <c r="E4206" s="177">
        <v>1.99E-7</v>
      </c>
      <c r="F4206" s="107">
        <f>IF(C4206="MAT.",VLOOKUP(A4206,INSUMOS_AUX!A:F,6,0),0)</f>
        <v>15839.74</v>
      </c>
      <c r="G4206" s="106">
        <f>IF(C4206="M.O.",VLOOKUP(A4206,INSUMOS_AUX!A:F,6,0),0)</f>
        <v>0</v>
      </c>
    </row>
    <row r="4207" spans="1:7" ht="21">
      <c r="A4207" s="177">
        <v>34643</v>
      </c>
      <c r="B4207" s="233" t="s">
        <v>1543</v>
      </c>
      <c r="C4207" s="176" t="s">
        <v>123</v>
      </c>
      <c r="D4207" s="176" t="s">
        <v>23</v>
      </c>
      <c r="E4207" s="177">
        <v>1</v>
      </c>
      <c r="F4207" s="107">
        <f>IF(C4207="MAT.",VLOOKUP(A4207,INSUMOS_AUX!A:F,6,0),0)</f>
        <v>46.35</v>
      </c>
      <c r="G4207" s="106">
        <f>IF(C4207="M.O.",VLOOKUP(A4207,INSUMOS_AUX!A:F,6,0),0)</f>
        <v>0</v>
      </c>
    </row>
    <row r="4208" spans="1:7" ht="21">
      <c r="A4208" s="177">
        <v>370</v>
      </c>
      <c r="B4208" s="233" t="s">
        <v>138</v>
      </c>
      <c r="C4208" s="176" t="s">
        <v>123</v>
      </c>
      <c r="D4208" s="176" t="s">
        <v>58</v>
      </c>
      <c r="E4208" s="177">
        <v>1.5509999999999999E-2</v>
      </c>
      <c r="F4208" s="107">
        <f>IF(C4208="MAT.",VLOOKUP(A4208,INSUMOS_AUX!A:F,6,0),0)</f>
        <v>150</v>
      </c>
      <c r="G4208" s="106">
        <f>IF(C4208="M.O.",VLOOKUP(A4208,INSUMOS_AUX!A:F,6,0),0)</f>
        <v>0</v>
      </c>
    </row>
    <row r="4209" spans="1:7" ht="21">
      <c r="A4209" s="177">
        <v>37370</v>
      </c>
      <c r="B4209" s="233" t="s">
        <v>494</v>
      </c>
      <c r="C4209" s="176" t="s">
        <v>123</v>
      </c>
      <c r="D4209" s="176" t="s">
        <v>134</v>
      </c>
      <c r="E4209" s="177">
        <v>0.32042411999999998</v>
      </c>
      <c r="F4209" s="107">
        <f>IF(C4209="MAT.",VLOOKUP(A4209,INSUMOS_AUX!A:F,6,0),0)</f>
        <v>3.32</v>
      </c>
      <c r="G4209" s="106">
        <f>IF(C4209="M.O.",VLOOKUP(A4209,INSUMOS_AUX!A:F,6,0),0)</f>
        <v>0</v>
      </c>
    </row>
    <row r="4210" spans="1:7" ht="21">
      <c r="A4210" s="177">
        <v>37371</v>
      </c>
      <c r="B4210" s="233" t="s">
        <v>495</v>
      </c>
      <c r="C4210" s="176" t="s">
        <v>123</v>
      </c>
      <c r="D4210" s="176" t="s">
        <v>134</v>
      </c>
      <c r="E4210" s="177">
        <v>0.32042411999999998</v>
      </c>
      <c r="F4210" s="107">
        <f>IF(C4210="MAT.",VLOOKUP(A4210,INSUMOS_AUX!A:F,6,0),0)</f>
        <v>0.59</v>
      </c>
      <c r="G4210" s="106">
        <f>IF(C4210="M.O.",VLOOKUP(A4210,INSUMOS_AUX!A:F,6,0),0)</f>
        <v>0</v>
      </c>
    </row>
    <row r="4211" spans="1:7" ht="21">
      <c r="A4211" s="177">
        <v>37372</v>
      </c>
      <c r="B4211" s="233" t="s">
        <v>496</v>
      </c>
      <c r="C4211" s="176" t="s">
        <v>123</v>
      </c>
      <c r="D4211" s="176" t="s">
        <v>134</v>
      </c>
      <c r="E4211" s="177">
        <v>0.32042411999999998</v>
      </c>
      <c r="F4211" s="107">
        <f>IF(C4211="MAT.",VLOOKUP(A4211,INSUMOS_AUX!A:F,6,0),0)</f>
        <v>1.43</v>
      </c>
      <c r="G4211" s="106">
        <f>IF(C4211="M.O.",VLOOKUP(A4211,INSUMOS_AUX!A:F,6,0),0)</f>
        <v>0</v>
      </c>
    </row>
    <row r="4212" spans="1:7" ht="21">
      <c r="A4212" s="177">
        <v>37373</v>
      </c>
      <c r="B4212" s="233" t="s">
        <v>497</v>
      </c>
      <c r="C4212" s="176" t="s">
        <v>123</v>
      </c>
      <c r="D4212" s="176" t="s">
        <v>134</v>
      </c>
      <c r="E4212" s="177">
        <v>0.32042411999999998</v>
      </c>
      <c r="F4212" s="107">
        <f>IF(C4212="MAT.",VLOOKUP(A4212,INSUMOS_AUX!A:F,6,0),0)</f>
        <v>0.08</v>
      </c>
      <c r="G4212" s="106">
        <f>IF(C4212="M.O.",VLOOKUP(A4212,INSUMOS_AUX!A:F,6,0),0)</f>
        <v>0</v>
      </c>
    </row>
    <row r="4213" spans="1:7">
      <c r="A4213" s="177">
        <v>4222</v>
      </c>
      <c r="B4213" s="233" t="s">
        <v>1260</v>
      </c>
      <c r="C4213" s="176" t="s">
        <v>123</v>
      </c>
      <c r="D4213" s="176" t="s">
        <v>168</v>
      </c>
      <c r="E4213" s="177">
        <v>1.042751E-3</v>
      </c>
      <c r="F4213" s="107">
        <f>IF(C4213="MAT.",VLOOKUP(A4213,INSUMOS_AUX!A:F,6,0),0)</f>
        <v>6.27</v>
      </c>
      <c r="G4213" s="106">
        <f>IF(C4213="M.O.",VLOOKUP(A4213,INSUMOS_AUX!A:F,6,0),0)</f>
        <v>0</v>
      </c>
    </row>
    <row r="4214" spans="1:7">
      <c r="A4214" s="177">
        <v>4230</v>
      </c>
      <c r="B4214" s="233" t="s">
        <v>502</v>
      </c>
      <c r="C4214" s="176" t="s">
        <v>124</v>
      </c>
      <c r="D4214" s="176" t="s">
        <v>134</v>
      </c>
      <c r="E4214" s="177">
        <v>1.9739599999999999E-3</v>
      </c>
      <c r="F4214" s="107">
        <f>IF(C4214="MAT.",VLOOKUP(A4214,INSUMOS_AUX!A:F,6,0),0)</f>
        <v>0</v>
      </c>
      <c r="G4214" s="106">
        <f>IF(C4214="M.O.",VLOOKUP(A4214,INSUMOS_AUX!A:F,6,0),0)</f>
        <v>16.149999999999999</v>
      </c>
    </row>
    <row r="4215" spans="1:7" ht="21">
      <c r="A4215" s="177">
        <v>43464</v>
      </c>
      <c r="B4215" s="233" t="s">
        <v>141</v>
      </c>
      <c r="C4215" s="176" t="s">
        <v>123</v>
      </c>
      <c r="D4215" s="176" t="s">
        <v>134</v>
      </c>
      <c r="E4215" s="177">
        <v>1.95144E-3</v>
      </c>
      <c r="F4215" s="107">
        <f>IF(C4215="MAT.",VLOOKUP(A4215,INSUMOS_AUX!A:F,6,0),0)</f>
        <v>0.01</v>
      </c>
      <c r="G4215" s="106">
        <f>IF(C4215="M.O.",VLOOKUP(A4215,INSUMOS_AUX!A:F,6,0),0)</f>
        <v>0</v>
      </c>
    </row>
    <row r="4216" spans="1:7" ht="21">
      <c r="A4216" s="177">
        <v>43465</v>
      </c>
      <c r="B4216" s="233" t="s">
        <v>151</v>
      </c>
      <c r="C4216" s="176" t="s">
        <v>123</v>
      </c>
      <c r="D4216" s="176" t="s">
        <v>134</v>
      </c>
      <c r="E4216" s="177">
        <v>0.16690879</v>
      </c>
      <c r="F4216" s="107">
        <f>IF(C4216="MAT.",VLOOKUP(A4216,INSUMOS_AUX!A:F,6,0),0)</f>
        <v>0.78</v>
      </c>
      <c r="G4216" s="106">
        <f>IF(C4216="M.O.",VLOOKUP(A4216,INSUMOS_AUX!A:F,6,0),0)</f>
        <v>0</v>
      </c>
    </row>
    <row r="4217" spans="1:7" ht="21">
      <c r="A4217" s="177">
        <v>43467</v>
      </c>
      <c r="B4217" s="233" t="s">
        <v>142</v>
      </c>
      <c r="C4217" s="176" t="s">
        <v>123</v>
      </c>
      <c r="D4217" s="176" t="s">
        <v>134</v>
      </c>
      <c r="E4217" s="177">
        <v>0.15156389000000001</v>
      </c>
      <c r="F4217" s="107">
        <f>IF(C4217="MAT.",VLOOKUP(A4217,INSUMOS_AUX!A:F,6,0),0)</f>
        <v>0.61</v>
      </c>
      <c r="G4217" s="106">
        <f>IF(C4217="M.O.",VLOOKUP(A4217,INSUMOS_AUX!A:F,6,0),0)</f>
        <v>0</v>
      </c>
    </row>
    <row r="4218" spans="1:7" ht="21">
      <c r="A4218" s="177">
        <v>43488</v>
      </c>
      <c r="B4218" s="233" t="s">
        <v>144</v>
      </c>
      <c r="C4218" s="176" t="s">
        <v>123</v>
      </c>
      <c r="D4218" s="176" t="s">
        <v>134</v>
      </c>
      <c r="E4218" s="177">
        <v>1.95144E-3</v>
      </c>
      <c r="F4218" s="107">
        <f>IF(C4218="MAT.",VLOOKUP(A4218,INSUMOS_AUX!A:F,6,0),0)</f>
        <v>0.89</v>
      </c>
      <c r="G4218" s="106">
        <f>IF(C4218="M.O.",VLOOKUP(A4218,INSUMOS_AUX!A:F,6,0),0)</f>
        <v>0</v>
      </c>
    </row>
    <row r="4219" spans="1:7" ht="21">
      <c r="A4219" s="177">
        <v>43489</v>
      </c>
      <c r="B4219" s="233" t="s">
        <v>152</v>
      </c>
      <c r="C4219" s="176" t="s">
        <v>123</v>
      </c>
      <c r="D4219" s="176" t="s">
        <v>134</v>
      </c>
      <c r="E4219" s="177">
        <v>0.16690879</v>
      </c>
      <c r="F4219" s="107">
        <f>IF(C4219="MAT.",VLOOKUP(A4219,INSUMOS_AUX!A:F,6,0),0)</f>
        <v>1.31</v>
      </c>
      <c r="G4219" s="106">
        <f>IF(C4219="M.O.",VLOOKUP(A4219,INSUMOS_AUX!A:F,6,0),0)</f>
        <v>0</v>
      </c>
    </row>
    <row r="4220" spans="1:7" ht="21">
      <c r="A4220" s="177">
        <v>43491</v>
      </c>
      <c r="B4220" s="233" t="s">
        <v>145</v>
      </c>
      <c r="C4220" s="176" t="s">
        <v>123</v>
      </c>
      <c r="D4220" s="176" t="s">
        <v>134</v>
      </c>
      <c r="E4220" s="177">
        <v>0.15156389000000001</v>
      </c>
      <c r="F4220" s="107">
        <f>IF(C4220="MAT.",VLOOKUP(A4220,INSUMOS_AUX!A:F,6,0),0)</f>
        <v>1.39</v>
      </c>
      <c r="G4220" s="106">
        <f>IF(C4220="M.O.",VLOOKUP(A4220,INSUMOS_AUX!A:F,6,0),0)</f>
        <v>0</v>
      </c>
    </row>
    <row r="4221" spans="1:7">
      <c r="A4221" s="177">
        <v>4750</v>
      </c>
      <c r="B4221" s="233" t="s">
        <v>153</v>
      </c>
      <c r="C4221" s="176" t="s">
        <v>124</v>
      </c>
      <c r="D4221" s="176" t="s">
        <v>134</v>
      </c>
      <c r="E4221" s="177">
        <v>0.17044725599999999</v>
      </c>
      <c r="F4221" s="107">
        <f>IF(C4221="MAT.",VLOOKUP(A4221,INSUMOS_AUX!A:F,6,0),0)</f>
        <v>0</v>
      </c>
      <c r="G4221" s="106">
        <f>IF(C4221="M.O.",VLOOKUP(A4221,INSUMOS_AUX!A:F,6,0),0)</f>
        <v>22.48</v>
      </c>
    </row>
    <row r="4222" spans="1:7">
      <c r="A4222" s="177">
        <v>6111</v>
      </c>
      <c r="B4222" s="233" t="s">
        <v>498</v>
      </c>
      <c r="C4222" s="176" t="s">
        <v>124</v>
      </c>
      <c r="D4222" s="176" t="s">
        <v>134</v>
      </c>
      <c r="E4222" s="177">
        <v>0.154777044</v>
      </c>
      <c r="F4222" s="107">
        <f>IF(C4222="MAT.",VLOOKUP(A4222,INSUMOS_AUX!A:F,6,0),0)</f>
        <v>0</v>
      </c>
      <c r="G4222" s="106">
        <f>IF(C4222="M.O.",VLOOKUP(A4222,INSUMOS_AUX!A:F,6,0),0)</f>
        <v>14.4</v>
      </c>
    </row>
    <row r="4223" spans="1:7">
      <c r="A4223" s="182"/>
      <c r="B4223" s="230"/>
      <c r="C4223" s="183"/>
      <c r="D4223" s="183"/>
      <c r="E4223" s="183"/>
      <c r="F4223" s="183"/>
      <c r="G4223" s="183"/>
    </row>
    <row r="4224" spans="1:7" ht="31.5">
      <c r="A4224" s="179" t="s">
        <v>1013</v>
      </c>
      <c r="B4224" s="232" t="s">
        <v>395</v>
      </c>
      <c r="C4224" s="180" t="s">
        <v>46</v>
      </c>
      <c r="D4224" s="180" t="s">
        <v>23</v>
      </c>
      <c r="E4224" s="181">
        <v>1</v>
      </c>
      <c r="F4224" s="185">
        <f t="shared" ref="F4224:G4224" si="282">SUMPRODUCT($E4225:$E4265,F4225:F4265)</f>
        <v>2065.3453674930697</v>
      </c>
      <c r="G4224" s="181">
        <f t="shared" si="282"/>
        <v>385.59841366026001</v>
      </c>
    </row>
    <row r="4225" spans="1:7" ht="31.5">
      <c r="A4225" s="177">
        <v>1019</v>
      </c>
      <c r="B4225" s="233" t="s">
        <v>1544</v>
      </c>
      <c r="C4225" s="176" t="s">
        <v>123</v>
      </c>
      <c r="D4225" s="176" t="s">
        <v>65</v>
      </c>
      <c r="E4225" s="177">
        <v>22.533000000000001</v>
      </c>
      <c r="F4225" s="107">
        <f>IF(C4225="MAT.",VLOOKUP(A4225,INSUMOS_AUX!A:F,6,0),0)</f>
        <v>36.47</v>
      </c>
      <c r="G4225" s="106">
        <f>IF(C4225="M.O.",VLOOKUP(A4225,INSUMOS_AUX!A:F,6,0),0)</f>
        <v>0</v>
      </c>
    </row>
    <row r="4226" spans="1:7" ht="31.5">
      <c r="A4226" s="177">
        <v>1062</v>
      </c>
      <c r="B4226" s="233" t="s">
        <v>1545</v>
      </c>
      <c r="C4226" s="176" t="s">
        <v>123</v>
      </c>
      <c r="D4226" s="176" t="s">
        <v>23</v>
      </c>
      <c r="E4226" s="177">
        <v>1</v>
      </c>
      <c r="F4226" s="107">
        <f>IF(C4226="MAT.",VLOOKUP(A4226,INSUMOS_AUX!A:F,6,0),0)</f>
        <v>235</v>
      </c>
      <c r="G4226" s="106">
        <f>IF(C4226="M.O.",VLOOKUP(A4226,INSUMOS_AUX!A:F,6,0),0)</f>
        <v>0</v>
      </c>
    </row>
    <row r="4227" spans="1:7" ht="21">
      <c r="A4227" s="177">
        <v>1094</v>
      </c>
      <c r="B4227" s="233" t="s">
        <v>1546</v>
      </c>
      <c r="C4227" s="176" t="s">
        <v>123</v>
      </c>
      <c r="D4227" s="176" t="s">
        <v>23</v>
      </c>
      <c r="E4227" s="177">
        <v>1</v>
      </c>
      <c r="F4227" s="107">
        <f>IF(C4227="MAT.",VLOOKUP(A4227,INSUMOS_AUX!A:F,6,0),0)</f>
        <v>27.04</v>
      </c>
      <c r="G4227" s="106">
        <f>IF(C4227="M.O.",VLOOKUP(A4227,INSUMOS_AUX!A:F,6,0),0)</f>
        <v>0</v>
      </c>
    </row>
    <row r="4228" spans="1:7">
      <c r="A4228" s="177">
        <v>1106</v>
      </c>
      <c r="B4228" s="233" t="s">
        <v>1303</v>
      </c>
      <c r="C4228" s="176" t="s">
        <v>123</v>
      </c>
      <c r="D4228" s="176" t="s">
        <v>63</v>
      </c>
      <c r="E4228" s="177">
        <v>2.2581600000000002</v>
      </c>
      <c r="F4228" s="107">
        <f>IF(C4228="MAT.",VLOOKUP(A4228,INSUMOS_AUX!A:F,6,0),0)</f>
        <v>1.4</v>
      </c>
      <c r="G4228" s="106">
        <f>IF(C4228="M.O.",VLOOKUP(A4228,INSUMOS_AUX!A:F,6,0),0)</f>
        <v>0</v>
      </c>
    </row>
    <row r="4229" spans="1:7" ht="31.5">
      <c r="A4229" s="177">
        <v>11267</v>
      </c>
      <c r="B4229" s="233" t="s">
        <v>1547</v>
      </c>
      <c r="C4229" s="176" t="s">
        <v>123</v>
      </c>
      <c r="D4229" s="176" t="s">
        <v>23</v>
      </c>
      <c r="E4229" s="177">
        <v>2</v>
      </c>
      <c r="F4229" s="107">
        <f>IF(C4229="MAT.",VLOOKUP(A4229,INSUMOS_AUX!A:F,6,0),0)</f>
        <v>1.43</v>
      </c>
      <c r="G4229" s="106">
        <f>IF(C4229="M.O.",VLOOKUP(A4229,INSUMOS_AUX!A:F,6,0),0)</f>
        <v>0</v>
      </c>
    </row>
    <row r="4230" spans="1:7">
      <c r="A4230" s="177">
        <v>1379</v>
      </c>
      <c r="B4230" s="233" t="s">
        <v>135</v>
      </c>
      <c r="C4230" s="176" t="s">
        <v>123</v>
      </c>
      <c r="D4230" s="176" t="s">
        <v>63</v>
      </c>
      <c r="E4230" s="177">
        <v>5.0806659999999999</v>
      </c>
      <c r="F4230" s="107">
        <f>IF(C4230="MAT.",VLOOKUP(A4230,INSUMOS_AUX!A:F,6,0),0)</f>
        <v>0.72</v>
      </c>
      <c r="G4230" s="106">
        <f>IF(C4230="M.O.",VLOOKUP(A4230,INSUMOS_AUX!A:F,6,0),0)</f>
        <v>0</v>
      </c>
    </row>
    <row r="4231" spans="1:7" ht="21">
      <c r="A4231" s="177">
        <v>14153</v>
      </c>
      <c r="B4231" s="233" t="s">
        <v>1548</v>
      </c>
      <c r="C4231" s="176" t="s">
        <v>123</v>
      </c>
      <c r="D4231" s="176" t="s">
        <v>23</v>
      </c>
      <c r="E4231" s="177">
        <v>0.06</v>
      </c>
      <c r="F4231" s="107">
        <f>IF(C4231="MAT.",VLOOKUP(A4231,INSUMOS_AUX!A:F,6,0),0)</f>
        <v>61.6</v>
      </c>
      <c r="G4231" s="106">
        <f>IF(C4231="M.O.",VLOOKUP(A4231,INSUMOS_AUX!A:F,6,0),0)</f>
        <v>0</v>
      </c>
    </row>
    <row r="4232" spans="1:7" ht="21">
      <c r="A4232" s="177">
        <v>1575</v>
      </c>
      <c r="B4232" s="233" t="s">
        <v>356</v>
      </c>
      <c r="C4232" s="176" t="s">
        <v>123</v>
      </c>
      <c r="D4232" s="176" t="s">
        <v>23</v>
      </c>
      <c r="E4232" s="177">
        <v>3</v>
      </c>
      <c r="F4232" s="107">
        <f>IF(C4232="MAT.",VLOOKUP(A4232,INSUMOS_AUX!A:F,6,0),0)</f>
        <v>2.09</v>
      </c>
      <c r="G4232" s="106">
        <f>IF(C4232="M.O.",VLOOKUP(A4232,INSUMOS_AUX!A:F,6,0),0)</f>
        <v>0</v>
      </c>
    </row>
    <row r="4233" spans="1:7" ht="21">
      <c r="A4233" s="177">
        <v>1874</v>
      </c>
      <c r="B4233" s="233" t="s">
        <v>1549</v>
      </c>
      <c r="C4233" s="176" t="s">
        <v>123</v>
      </c>
      <c r="D4233" s="176" t="s">
        <v>23</v>
      </c>
      <c r="E4233" s="177">
        <v>1</v>
      </c>
      <c r="F4233" s="107">
        <f>IF(C4233="MAT.",VLOOKUP(A4233,INSUMOS_AUX!A:F,6,0),0)</f>
        <v>2.8</v>
      </c>
      <c r="G4233" s="106">
        <f>IF(C4233="M.O.",VLOOKUP(A4233,INSUMOS_AUX!A:F,6,0),0)</f>
        <v>0</v>
      </c>
    </row>
    <row r="4234" spans="1:7">
      <c r="A4234" s="177">
        <v>1902</v>
      </c>
      <c r="B4234" s="233" t="s">
        <v>1550</v>
      </c>
      <c r="C4234" s="176" t="s">
        <v>123</v>
      </c>
      <c r="D4234" s="176" t="s">
        <v>23</v>
      </c>
      <c r="E4234" s="177">
        <v>1</v>
      </c>
      <c r="F4234" s="107">
        <f>IF(C4234="MAT.",VLOOKUP(A4234,INSUMOS_AUX!A:F,6,0),0)</f>
        <v>1.54</v>
      </c>
      <c r="G4234" s="106">
        <f>IF(C4234="M.O.",VLOOKUP(A4234,INSUMOS_AUX!A:F,6,0),0)</f>
        <v>0</v>
      </c>
    </row>
    <row r="4235" spans="1:7" ht="21">
      <c r="A4235" s="177">
        <v>21127</v>
      </c>
      <c r="B4235" s="233" t="s">
        <v>190</v>
      </c>
      <c r="C4235" s="176" t="s">
        <v>123</v>
      </c>
      <c r="D4235" s="176" t="s">
        <v>23</v>
      </c>
      <c r="E4235" s="177">
        <v>0.19980000000000001</v>
      </c>
      <c r="F4235" s="107">
        <f>IF(C4235="MAT.",VLOOKUP(A4235,INSUMOS_AUX!A:F,6,0),0)</f>
        <v>3.39</v>
      </c>
      <c r="G4235" s="106">
        <f>IF(C4235="M.O.",VLOOKUP(A4235,INSUMOS_AUX!A:F,6,0),0)</f>
        <v>0</v>
      </c>
    </row>
    <row r="4236" spans="1:7">
      <c r="A4236" s="177">
        <v>2436</v>
      </c>
      <c r="B4236" s="233" t="s">
        <v>157</v>
      </c>
      <c r="C4236" s="176" t="s">
        <v>124</v>
      </c>
      <c r="D4236" s="176" t="s">
        <v>134</v>
      </c>
      <c r="E4236" s="177">
        <v>12.41800149</v>
      </c>
      <c r="F4236" s="107">
        <f>IF(C4236="MAT.",VLOOKUP(A4236,INSUMOS_AUX!A:F,6,0),0)</f>
        <v>0</v>
      </c>
      <c r="G4236" s="106">
        <f>IF(C4236="M.O.",VLOOKUP(A4236,INSUMOS_AUX!A:F,6,0),0)</f>
        <v>22.48</v>
      </c>
    </row>
    <row r="4237" spans="1:7">
      <c r="A4237" s="177">
        <v>247</v>
      </c>
      <c r="B4237" s="233" t="s">
        <v>184</v>
      </c>
      <c r="C4237" s="176" t="s">
        <v>124</v>
      </c>
      <c r="D4237" s="176" t="s">
        <v>134</v>
      </c>
      <c r="E4237" s="177">
        <v>6.8559953819999997</v>
      </c>
      <c r="F4237" s="107">
        <f>IF(C4237="MAT.",VLOOKUP(A4237,INSUMOS_AUX!A:F,6,0),0)</f>
        <v>0</v>
      </c>
      <c r="G4237" s="106">
        <f>IF(C4237="M.O.",VLOOKUP(A4237,INSUMOS_AUX!A:F,6,0),0)</f>
        <v>14.73</v>
      </c>
    </row>
    <row r="4238" spans="1:7">
      <c r="A4238" s="177">
        <v>2684</v>
      </c>
      <c r="B4238" s="233" t="s">
        <v>1551</v>
      </c>
      <c r="C4238" s="176" t="s">
        <v>123</v>
      </c>
      <c r="D4238" s="176" t="s">
        <v>65</v>
      </c>
      <c r="E4238" s="177">
        <v>6.1528499999999999</v>
      </c>
      <c r="F4238" s="107">
        <f>IF(C4238="MAT.",VLOOKUP(A4238,INSUMOS_AUX!A:F,6,0),0)</f>
        <v>8.39</v>
      </c>
      <c r="G4238" s="106">
        <f>IF(C4238="M.O.",VLOOKUP(A4238,INSUMOS_AUX!A:F,6,0),0)</f>
        <v>0</v>
      </c>
    </row>
    <row r="4239" spans="1:7" ht="52.5">
      <c r="A4239" s="177">
        <v>3363</v>
      </c>
      <c r="B4239" s="233" t="s">
        <v>1552</v>
      </c>
      <c r="C4239" s="176" t="s">
        <v>123</v>
      </c>
      <c r="D4239" s="176" t="s">
        <v>23</v>
      </c>
      <c r="E4239" s="177">
        <v>1.1104000000000001E-5</v>
      </c>
      <c r="F4239" s="107">
        <f>IF(C4239="MAT.",VLOOKUP(A4239,INSUMOS_AUX!A:F,6,0),0)</f>
        <v>143450</v>
      </c>
      <c r="G4239" s="106">
        <f>IF(C4239="M.O.",VLOOKUP(A4239,INSUMOS_AUX!A:F,6,0),0)</f>
        <v>0</v>
      </c>
    </row>
    <row r="4240" spans="1:7" ht="31.5">
      <c r="A4240" s="177">
        <v>3378</v>
      </c>
      <c r="B4240" s="233" t="s">
        <v>1553</v>
      </c>
      <c r="C4240" s="176" t="s">
        <v>123</v>
      </c>
      <c r="D4240" s="176" t="s">
        <v>23</v>
      </c>
      <c r="E4240" s="177">
        <v>1</v>
      </c>
      <c r="F4240" s="107">
        <f>IF(C4240="MAT.",VLOOKUP(A4240,INSUMOS_AUX!A:F,6,0),0)</f>
        <v>102.28</v>
      </c>
      <c r="G4240" s="106">
        <f>IF(C4240="M.O.",VLOOKUP(A4240,INSUMOS_AUX!A:F,6,0),0)</f>
        <v>0</v>
      </c>
    </row>
    <row r="4241" spans="1:7" ht="21">
      <c r="A4241" s="177">
        <v>3398</v>
      </c>
      <c r="B4241" s="233" t="s">
        <v>1554</v>
      </c>
      <c r="C4241" s="176" t="s">
        <v>123</v>
      </c>
      <c r="D4241" s="176" t="s">
        <v>23</v>
      </c>
      <c r="E4241" s="177">
        <v>1</v>
      </c>
      <c r="F4241" s="107">
        <f>IF(C4241="MAT.",VLOOKUP(A4241,INSUMOS_AUX!A:F,6,0),0)</f>
        <v>6.57</v>
      </c>
      <c r="G4241" s="106">
        <f>IF(C4241="M.O.",VLOOKUP(A4241,INSUMOS_AUX!A:F,6,0),0)</f>
        <v>0</v>
      </c>
    </row>
    <row r="4242" spans="1:7" ht="21">
      <c r="A4242" s="177">
        <v>34643</v>
      </c>
      <c r="B4242" s="233" t="s">
        <v>1543</v>
      </c>
      <c r="C4242" s="176" t="s">
        <v>123</v>
      </c>
      <c r="D4242" s="176" t="s">
        <v>23</v>
      </c>
      <c r="E4242" s="177">
        <v>1</v>
      </c>
      <c r="F4242" s="107">
        <f>IF(C4242="MAT.",VLOOKUP(A4242,INSUMOS_AUX!A:F,6,0),0)</f>
        <v>46.35</v>
      </c>
      <c r="G4242" s="106">
        <f>IF(C4242="M.O.",VLOOKUP(A4242,INSUMOS_AUX!A:F,6,0),0)</f>
        <v>0</v>
      </c>
    </row>
    <row r="4243" spans="1:7">
      <c r="A4243" s="177">
        <v>34709</v>
      </c>
      <c r="B4243" s="233" t="s">
        <v>308</v>
      </c>
      <c r="C4243" s="176" t="s">
        <v>123</v>
      </c>
      <c r="D4243" s="176" t="s">
        <v>23</v>
      </c>
      <c r="E4243" s="177">
        <v>1</v>
      </c>
      <c r="F4243" s="107">
        <f>IF(C4243="MAT.",VLOOKUP(A4243,INSUMOS_AUX!A:F,6,0),0)</f>
        <v>60.24</v>
      </c>
      <c r="G4243" s="106">
        <f>IF(C4243="M.O.",VLOOKUP(A4243,INSUMOS_AUX!A:F,6,0),0)</f>
        <v>0</v>
      </c>
    </row>
    <row r="4244" spans="1:7" ht="21">
      <c r="A4244" s="177">
        <v>370</v>
      </c>
      <c r="B4244" s="233" t="s">
        <v>138</v>
      </c>
      <c r="C4244" s="176" t="s">
        <v>123</v>
      </c>
      <c r="D4244" s="176" t="s">
        <v>58</v>
      </c>
      <c r="E4244" s="177">
        <v>2.2504E-2</v>
      </c>
      <c r="F4244" s="107">
        <f>IF(C4244="MAT.",VLOOKUP(A4244,INSUMOS_AUX!A:F,6,0),0)</f>
        <v>150</v>
      </c>
      <c r="G4244" s="106">
        <f>IF(C4244="M.O.",VLOOKUP(A4244,INSUMOS_AUX!A:F,6,0),0)</f>
        <v>0</v>
      </c>
    </row>
    <row r="4245" spans="1:7" ht="21">
      <c r="A4245" s="177">
        <v>37370</v>
      </c>
      <c r="B4245" s="233" t="s">
        <v>494</v>
      </c>
      <c r="C4245" s="176" t="s">
        <v>123</v>
      </c>
      <c r="D4245" s="176" t="s">
        <v>134</v>
      </c>
      <c r="E4245" s="177">
        <v>18.875432</v>
      </c>
      <c r="F4245" s="107">
        <f>IF(C4245="MAT.",VLOOKUP(A4245,INSUMOS_AUX!A:F,6,0),0)</f>
        <v>3.32</v>
      </c>
      <c r="G4245" s="106">
        <f>IF(C4245="M.O.",VLOOKUP(A4245,INSUMOS_AUX!A:F,6,0),0)</f>
        <v>0</v>
      </c>
    </row>
    <row r="4246" spans="1:7" ht="21">
      <c r="A4246" s="177">
        <v>37371</v>
      </c>
      <c r="B4246" s="233" t="s">
        <v>495</v>
      </c>
      <c r="C4246" s="176" t="s">
        <v>123</v>
      </c>
      <c r="D4246" s="176" t="s">
        <v>134</v>
      </c>
      <c r="E4246" s="177">
        <v>18.875432</v>
      </c>
      <c r="F4246" s="107">
        <f>IF(C4246="MAT.",VLOOKUP(A4246,INSUMOS_AUX!A:F,6,0),0)</f>
        <v>0.59</v>
      </c>
      <c r="G4246" s="106">
        <f>IF(C4246="M.O.",VLOOKUP(A4246,INSUMOS_AUX!A:F,6,0),0)</f>
        <v>0</v>
      </c>
    </row>
    <row r="4247" spans="1:7" ht="21">
      <c r="A4247" s="177">
        <v>37372</v>
      </c>
      <c r="B4247" s="233" t="s">
        <v>496</v>
      </c>
      <c r="C4247" s="176" t="s">
        <v>123</v>
      </c>
      <c r="D4247" s="176" t="s">
        <v>134</v>
      </c>
      <c r="E4247" s="177">
        <v>18.875432</v>
      </c>
      <c r="F4247" s="107">
        <f>IF(C4247="MAT.",VLOOKUP(A4247,INSUMOS_AUX!A:F,6,0),0)</f>
        <v>1.43</v>
      </c>
      <c r="G4247" s="106">
        <f>IF(C4247="M.O.",VLOOKUP(A4247,INSUMOS_AUX!A:F,6,0),0)</f>
        <v>0</v>
      </c>
    </row>
    <row r="4248" spans="1:7" ht="21">
      <c r="A4248" s="177">
        <v>37373</v>
      </c>
      <c r="B4248" s="233" t="s">
        <v>497</v>
      </c>
      <c r="C4248" s="176" t="s">
        <v>123</v>
      </c>
      <c r="D4248" s="176" t="s">
        <v>134</v>
      </c>
      <c r="E4248" s="177">
        <v>18.875432</v>
      </c>
      <c r="F4248" s="107">
        <f>IF(C4248="MAT.",VLOOKUP(A4248,INSUMOS_AUX!A:F,6,0),0)</f>
        <v>0.08</v>
      </c>
      <c r="G4248" s="106">
        <f>IF(C4248="M.O.",VLOOKUP(A4248,INSUMOS_AUX!A:F,6,0),0)</f>
        <v>0</v>
      </c>
    </row>
    <row r="4249" spans="1:7" ht="31.5">
      <c r="A4249" s="177">
        <v>37752</v>
      </c>
      <c r="B4249" s="233" t="s">
        <v>1555</v>
      </c>
      <c r="C4249" s="176" t="s">
        <v>123</v>
      </c>
      <c r="D4249" s="176" t="s">
        <v>23</v>
      </c>
      <c r="E4249" s="177">
        <v>9.1169999999999993E-6</v>
      </c>
      <c r="F4249" s="107">
        <f>IF(C4249="MAT.",VLOOKUP(A4249,INSUMOS_AUX!A:F,6,0),0)</f>
        <v>569580.71</v>
      </c>
      <c r="G4249" s="106">
        <f>IF(C4249="M.O.",VLOOKUP(A4249,INSUMOS_AUX!A:F,6,0),0)</f>
        <v>0</v>
      </c>
    </row>
    <row r="4250" spans="1:7">
      <c r="A4250" s="177">
        <v>39996</v>
      </c>
      <c r="B4250" s="233" t="s">
        <v>198</v>
      </c>
      <c r="C4250" s="176" t="s">
        <v>123</v>
      </c>
      <c r="D4250" s="176" t="s">
        <v>65</v>
      </c>
      <c r="E4250" s="177">
        <v>0.16639999999999999</v>
      </c>
      <c r="F4250" s="107">
        <f>IF(C4250="MAT.",VLOOKUP(A4250,INSUMOS_AUX!A:F,6,0),0)</f>
        <v>3.29</v>
      </c>
      <c r="G4250" s="106">
        <f>IF(C4250="M.O.",VLOOKUP(A4250,INSUMOS_AUX!A:F,6,0),0)</f>
        <v>0</v>
      </c>
    </row>
    <row r="4251" spans="1:7">
      <c r="A4251" s="177">
        <v>39997</v>
      </c>
      <c r="B4251" s="233" t="s">
        <v>199</v>
      </c>
      <c r="C4251" s="176" t="s">
        <v>123</v>
      </c>
      <c r="D4251" s="176" t="s">
        <v>23</v>
      </c>
      <c r="E4251" s="177">
        <v>2</v>
      </c>
      <c r="F4251" s="107">
        <f>IF(C4251="MAT.",VLOOKUP(A4251,INSUMOS_AUX!A:F,6,0),0)</f>
        <v>0.35</v>
      </c>
      <c r="G4251" s="106">
        <f>IF(C4251="M.O.",VLOOKUP(A4251,INSUMOS_AUX!A:F,6,0),0)</f>
        <v>0</v>
      </c>
    </row>
    <row r="4252" spans="1:7" ht="21">
      <c r="A4252" s="177">
        <v>40408</v>
      </c>
      <c r="B4252" s="233" t="s">
        <v>1556</v>
      </c>
      <c r="C4252" s="176" t="s">
        <v>123</v>
      </c>
      <c r="D4252" s="176" t="s">
        <v>23</v>
      </c>
      <c r="E4252" s="177">
        <v>1</v>
      </c>
      <c r="F4252" s="107">
        <f>IF(C4252="MAT.",VLOOKUP(A4252,INSUMOS_AUX!A:F,6,0),0)</f>
        <v>4.08</v>
      </c>
      <c r="G4252" s="106">
        <f>IF(C4252="M.O.",VLOOKUP(A4252,INSUMOS_AUX!A:F,6,0),0)</f>
        <v>0</v>
      </c>
    </row>
    <row r="4253" spans="1:7">
      <c r="A4253" s="177">
        <v>4096</v>
      </c>
      <c r="B4253" s="233" t="s">
        <v>1557</v>
      </c>
      <c r="C4253" s="176" t="s">
        <v>124</v>
      </c>
      <c r="D4253" s="176" t="s">
        <v>134</v>
      </c>
      <c r="E4253" s="177">
        <v>7.8260490000000002E-2</v>
      </c>
      <c r="F4253" s="107">
        <f>IF(C4253="MAT.",VLOOKUP(A4253,INSUMOS_AUX!A:F,6,0),0)</f>
        <v>0</v>
      </c>
      <c r="G4253" s="106">
        <f>IF(C4253="M.O.",VLOOKUP(A4253,INSUMOS_AUX!A:F,6,0),0)</f>
        <v>28.74</v>
      </c>
    </row>
    <row r="4254" spans="1:7" ht="21">
      <c r="A4254" s="177">
        <v>416</v>
      </c>
      <c r="B4254" s="233" t="s">
        <v>1558</v>
      </c>
      <c r="C4254" s="176" t="s">
        <v>123</v>
      </c>
      <c r="D4254" s="176" t="s">
        <v>23</v>
      </c>
      <c r="E4254" s="177">
        <v>1</v>
      </c>
      <c r="F4254" s="107">
        <f>IF(C4254="MAT.",VLOOKUP(A4254,INSUMOS_AUX!A:F,6,0),0)</f>
        <v>10.58</v>
      </c>
      <c r="G4254" s="106">
        <f>IF(C4254="M.O.",VLOOKUP(A4254,INSUMOS_AUX!A:F,6,0),0)</f>
        <v>0</v>
      </c>
    </row>
    <row r="4255" spans="1:7">
      <c r="A4255" s="177">
        <v>4221</v>
      </c>
      <c r="B4255" s="233" t="s">
        <v>336</v>
      </c>
      <c r="C4255" s="176" t="s">
        <v>123</v>
      </c>
      <c r="D4255" s="176" t="s">
        <v>168</v>
      </c>
      <c r="E4255" s="177">
        <v>2.03511</v>
      </c>
      <c r="F4255" s="107">
        <f>IF(C4255="MAT.",VLOOKUP(A4255,INSUMOS_AUX!A:F,6,0),0)</f>
        <v>5.95</v>
      </c>
      <c r="G4255" s="106">
        <f>IF(C4255="M.O.",VLOOKUP(A4255,INSUMOS_AUX!A:F,6,0),0)</f>
        <v>0</v>
      </c>
    </row>
    <row r="4256" spans="1:7" ht="31.5">
      <c r="A4256" s="177">
        <v>4346</v>
      </c>
      <c r="B4256" s="233" t="s">
        <v>1559</v>
      </c>
      <c r="C4256" s="176" t="s">
        <v>123</v>
      </c>
      <c r="D4256" s="176" t="s">
        <v>23</v>
      </c>
      <c r="E4256" s="177">
        <v>3</v>
      </c>
      <c r="F4256" s="107">
        <f>IF(C4256="MAT.",VLOOKUP(A4256,INSUMOS_AUX!A:F,6,0),0)</f>
        <v>11.71</v>
      </c>
      <c r="G4256" s="106">
        <f>IF(C4256="M.O.",VLOOKUP(A4256,INSUMOS_AUX!A:F,6,0),0)</f>
        <v>0</v>
      </c>
    </row>
    <row r="4257" spans="1:7" ht="21">
      <c r="A4257" s="177">
        <v>43460</v>
      </c>
      <c r="B4257" s="233" t="s">
        <v>158</v>
      </c>
      <c r="C4257" s="176" t="s">
        <v>123</v>
      </c>
      <c r="D4257" s="176" t="s">
        <v>134</v>
      </c>
      <c r="E4257" s="177">
        <v>18.580570000000002</v>
      </c>
      <c r="F4257" s="107">
        <f>IF(C4257="MAT.",VLOOKUP(A4257,INSUMOS_AUX!A:F,6,0),0)</f>
        <v>0.86</v>
      </c>
      <c r="G4257" s="106">
        <f>IF(C4257="M.O.",VLOOKUP(A4257,INSUMOS_AUX!A:F,6,0),0)</f>
        <v>0</v>
      </c>
    </row>
    <row r="4258" spans="1:7" ht="21">
      <c r="A4258" s="177">
        <v>43464</v>
      </c>
      <c r="B4258" s="233" t="s">
        <v>141</v>
      </c>
      <c r="C4258" s="176" t="s">
        <v>123</v>
      </c>
      <c r="D4258" s="176" t="s">
        <v>134</v>
      </c>
      <c r="E4258" s="177">
        <v>7.6999999999999999E-2</v>
      </c>
      <c r="F4258" s="107">
        <f>IF(C4258="MAT.",VLOOKUP(A4258,INSUMOS_AUX!A:F,6,0),0)</f>
        <v>0.01</v>
      </c>
      <c r="G4258" s="106">
        <f>IF(C4258="M.O.",VLOOKUP(A4258,INSUMOS_AUX!A:F,6,0),0)</f>
        <v>0</v>
      </c>
    </row>
    <row r="4259" spans="1:7" ht="21">
      <c r="A4259" s="177">
        <v>43467</v>
      </c>
      <c r="B4259" s="233" t="s">
        <v>142</v>
      </c>
      <c r="C4259" s="176" t="s">
        <v>123</v>
      </c>
      <c r="D4259" s="176" t="s">
        <v>134</v>
      </c>
      <c r="E4259" s="177">
        <v>0.217862</v>
      </c>
      <c r="F4259" s="107">
        <f>IF(C4259="MAT.",VLOOKUP(A4259,INSUMOS_AUX!A:F,6,0),0)</f>
        <v>0.61</v>
      </c>
      <c r="G4259" s="106">
        <f>IF(C4259="M.O.",VLOOKUP(A4259,INSUMOS_AUX!A:F,6,0),0)</f>
        <v>0</v>
      </c>
    </row>
    <row r="4260" spans="1:7" ht="21">
      <c r="A4260" s="177">
        <v>43484</v>
      </c>
      <c r="B4260" s="233" t="s">
        <v>159</v>
      </c>
      <c r="C4260" s="176" t="s">
        <v>123</v>
      </c>
      <c r="D4260" s="176" t="s">
        <v>134</v>
      </c>
      <c r="E4260" s="177">
        <v>18.580570000000002</v>
      </c>
      <c r="F4260" s="107">
        <f>IF(C4260="MAT.",VLOOKUP(A4260,INSUMOS_AUX!A:F,6,0),0)</f>
        <v>1.26</v>
      </c>
      <c r="G4260" s="106">
        <f>IF(C4260="M.O.",VLOOKUP(A4260,INSUMOS_AUX!A:F,6,0),0)</f>
        <v>0</v>
      </c>
    </row>
    <row r="4261" spans="1:7" ht="21">
      <c r="A4261" s="177">
        <v>43488</v>
      </c>
      <c r="B4261" s="233" t="s">
        <v>144</v>
      </c>
      <c r="C4261" s="176" t="s">
        <v>123</v>
      </c>
      <c r="D4261" s="176" t="s">
        <v>134</v>
      </c>
      <c r="E4261" s="177">
        <v>7.6999999999999999E-2</v>
      </c>
      <c r="F4261" s="107">
        <f>IF(C4261="MAT.",VLOOKUP(A4261,INSUMOS_AUX!A:F,6,0),0)</f>
        <v>0.89</v>
      </c>
      <c r="G4261" s="106">
        <f>IF(C4261="M.O.",VLOOKUP(A4261,INSUMOS_AUX!A:F,6,0),0)</f>
        <v>0</v>
      </c>
    </row>
    <row r="4262" spans="1:7" ht="21">
      <c r="A4262" s="177">
        <v>43491</v>
      </c>
      <c r="B4262" s="233" t="s">
        <v>145</v>
      </c>
      <c r="C4262" s="176" t="s">
        <v>123</v>
      </c>
      <c r="D4262" s="176" t="s">
        <v>134</v>
      </c>
      <c r="E4262" s="177">
        <v>0.217862</v>
      </c>
      <c r="F4262" s="107">
        <f>IF(C4262="MAT.",VLOOKUP(A4262,INSUMOS_AUX!A:F,6,0),0)</f>
        <v>1.39</v>
      </c>
      <c r="G4262" s="106">
        <f>IF(C4262="M.O.",VLOOKUP(A4262,INSUMOS_AUX!A:F,6,0),0)</f>
        <v>0</v>
      </c>
    </row>
    <row r="4263" spans="1:7">
      <c r="A4263" s="177">
        <v>6111</v>
      </c>
      <c r="B4263" s="233" t="s">
        <v>498</v>
      </c>
      <c r="C4263" s="176" t="s">
        <v>124</v>
      </c>
      <c r="D4263" s="176" t="s">
        <v>134</v>
      </c>
      <c r="E4263" s="177">
        <v>0.22248067399999999</v>
      </c>
      <c r="F4263" s="107">
        <f>IF(C4263="MAT.",VLOOKUP(A4263,INSUMOS_AUX!A:F,6,0),0)</f>
        <v>0</v>
      </c>
      <c r="G4263" s="106">
        <f>IF(C4263="M.O.",VLOOKUP(A4263,INSUMOS_AUX!A:F,6,0),0)</f>
        <v>14.4</v>
      </c>
    </row>
    <row r="4264" spans="1:7">
      <c r="A4264" s="177">
        <v>863</v>
      </c>
      <c r="B4264" s="233" t="s">
        <v>1560</v>
      </c>
      <c r="C4264" s="176" t="s">
        <v>123</v>
      </c>
      <c r="D4264" s="176" t="s">
        <v>65</v>
      </c>
      <c r="E4264" s="177">
        <v>9</v>
      </c>
      <c r="F4264" s="107">
        <f>IF(C4264="MAT.",VLOOKUP(A4264,INSUMOS_AUX!A:F,6,0),0)</f>
        <v>39.799999999999997</v>
      </c>
      <c r="G4264" s="106">
        <f>IF(C4264="M.O.",VLOOKUP(A4264,INSUMOS_AUX!A:F,6,0),0)</f>
        <v>0</v>
      </c>
    </row>
    <row r="4265" spans="1:7">
      <c r="A4265" s="177">
        <v>867</v>
      </c>
      <c r="B4265" s="233" t="s">
        <v>1561</v>
      </c>
      <c r="C4265" s="176" t="s">
        <v>123</v>
      </c>
      <c r="D4265" s="176" t="s">
        <v>65</v>
      </c>
      <c r="E4265" s="177">
        <v>2.0474999999999999</v>
      </c>
      <c r="F4265" s="107">
        <f>IF(C4265="MAT.",VLOOKUP(A4265,INSUMOS_AUX!A:F,6,0),0)</f>
        <v>56.7</v>
      </c>
      <c r="G4265" s="106">
        <f>IF(C4265="M.O.",VLOOKUP(A4265,INSUMOS_AUX!A:F,6,0),0)</f>
        <v>0</v>
      </c>
    </row>
    <row r="4266" spans="1:7">
      <c r="A4266" s="182"/>
      <c r="B4266" s="230"/>
      <c r="C4266" s="183"/>
      <c r="D4266" s="183"/>
      <c r="E4266" s="183"/>
      <c r="F4266" s="183"/>
      <c r="G4266" s="183"/>
    </row>
    <row r="4267" spans="1:7">
      <c r="A4267" s="179" t="s">
        <v>984</v>
      </c>
      <c r="B4267" s="232" t="s">
        <v>447</v>
      </c>
      <c r="C4267" s="180" t="s">
        <v>46</v>
      </c>
      <c r="D4267" s="180" t="s">
        <v>65</v>
      </c>
      <c r="E4267" s="181">
        <v>32</v>
      </c>
      <c r="F4267" s="181">
        <f t="shared" ref="F4267:G4267" si="283">SUMPRODUCT($E4268:$E4276,F4268:F4276)</f>
        <v>11.241200000000001</v>
      </c>
      <c r="G4267" s="181">
        <f t="shared" si="283"/>
        <v>5.4038148079999999</v>
      </c>
    </row>
    <row r="4268" spans="1:7">
      <c r="A4268" s="177">
        <v>2436</v>
      </c>
      <c r="B4268" s="233" t="s">
        <v>157</v>
      </c>
      <c r="C4268" s="176" t="s">
        <v>124</v>
      </c>
      <c r="D4268" s="176" t="s">
        <v>134</v>
      </c>
      <c r="E4268" s="177">
        <v>0.14522479999999999</v>
      </c>
      <c r="F4268" s="107">
        <f>IF(C4268="MAT.",VLOOKUP(A4268,INSUMOS_AUX!A:F,6,0),0)</f>
        <v>0</v>
      </c>
      <c r="G4268" s="106">
        <f>IF(C4268="M.O.",VLOOKUP(A4268,INSUMOS_AUX!A:F,6,0),0)</f>
        <v>22.48</v>
      </c>
    </row>
    <row r="4269" spans="1:7">
      <c r="A4269" s="177">
        <v>247</v>
      </c>
      <c r="B4269" s="233" t="s">
        <v>184</v>
      </c>
      <c r="C4269" s="176" t="s">
        <v>124</v>
      </c>
      <c r="D4269" s="176" t="s">
        <v>134</v>
      </c>
      <c r="E4269" s="177">
        <v>0.14522479999999999</v>
      </c>
      <c r="F4269" s="107">
        <f>IF(C4269="MAT.",VLOOKUP(A4269,INSUMOS_AUX!A:F,6,0),0)</f>
        <v>0</v>
      </c>
      <c r="G4269" s="106">
        <f>IF(C4269="M.O.",VLOOKUP(A4269,INSUMOS_AUX!A:F,6,0),0)</f>
        <v>14.73</v>
      </c>
    </row>
    <row r="4270" spans="1:7" ht="21">
      <c r="A4270" s="177">
        <v>37370</v>
      </c>
      <c r="B4270" s="233" t="s">
        <v>494</v>
      </c>
      <c r="C4270" s="176" t="s">
        <v>123</v>
      </c>
      <c r="D4270" s="176" t="s">
        <v>134</v>
      </c>
      <c r="E4270" s="177">
        <v>0.28000000000000003</v>
      </c>
      <c r="F4270" s="107">
        <f>IF(C4270="MAT.",VLOOKUP(A4270,INSUMOS_AUX!A:F,6,0),0)</f>
        <v>3.32</v>
      </c>
      <c r="G4270" s="106">
        <f>IF(C4270="M.O.",VLOOKUP(A4270,INSUMOS_AUX!A:F,6,0),0)</f>
        <v>0</v>
      </c>
    </row>
    <row r="4271" spans="1:7" ht="21">
      <c r="A4271" s="177">
        <v>37371</v>
      </c>
      <c r="B4271" s="233" t="s">
        <v>495</v>
      </c>
      <c r="C4271" s="176" t="s">
        <v>123</v>
      </c>
      <c r="D4271" s="176" t="s">
        <v>134</v>
      </c>
      <c r="E4271" s="177">
        <v>0.28000000000000003</v>
      </c>
      <c r="F4271" s="107">
        <f>IF(C4271="MAT.",VLOOKUP(A4271,INSUMOS_AUX!A:F,6,0),0)</f>
        <v>0.59</v>
      </c>
      <c r="G4271" s="106">
        <f>IF(C4271="M.O.",VLOOKUP(A4271,INSUMOS_AUX!A:F,6,0),0)</f>
        <v>0</v>
      </c>
    </row>
    <row r="4272" spans="1:7" ht="21">
      <c r="A4272" s="177">
        <v>37372</v>
      </c>
      <c r="B4272" s="233" t="s">
        <v>496</v>
      </c>
      <c r="C4272" s="176" t="s">
        <v>123</v>
      </c>
      <c r="D4272" s="176" t="s">
        <v>134</v>
      </c>
      <c r="E4272" s="177">
        <v>0.28000000000000003</v>
      </c>
      <c r="F4272" s="107">
        <f>IF(C4272="MAT.",VLOOKUP(A4272,INSUMOS_AUX!A:F,6,0),0)</f>
        <v>1.43</v>
      </c>
      <c r="G4272" s="106">
        <f>IF(C4272="M.O.",VLOOKUP(A4272,INSUMOS_AUX!A:F,6,0),0)</f>
        <v>0</v>
      </c>
    </row>
    <row r="4273" spans="1:7" ht="21">
      <c r="A4273" s="177">
        <v>37373</v>
      </c>
      <c r="B4273" s="233" t="s">
        <v>497</v>
      </c>
      <c r="C4273" s="176" t="s">
        <v>123</v>
      </c>
      <c r="D4273" s="176" t="s">
        <v>134</v>
      </c>
      <c r="E4273" s="177">
        <v>0.28000000000000003</v>
      </c>
      <c r="F4273" s="107">
        <f>IF(C4273="MAT.",VLOOKUP(A4273,INSUMOS_AUX!A:F,6,0),0)</f>
        <v>0.08</v>
      </c>
      <c r="G4273" s="106">
        <f>IF(C4273="M.O.",VLOOKUP(A4273,INSUMOS_AUX!A:F,6,0),0)</f>
        <v>0</v>
      </c>
    </row>
    <row r="4274" spans="1:7" ht="31.5">
      <c r="A4274" s="177">
        <v>39258</v>
      </c>
      <c r="B4274" s="233" t="s">
        <v>301</v>
      </c>
      <c r="C4274" s="176" t="s">
        <v>123</v>
      </c>
      <c r="D4274" s="176" t="s">
        <v>65</v>
      </c>
      <c r="E4274" s="177">
        <v>1</v>
      </c>
      <c r="F4274" s="107">
        <f>IF(C4274="MAT.",VLOOKUP(A4274,INSUMOS_AUX!A:F,6,0),0)</f>
        <v>9.1300000000000008</v>
      </c>
      <c r="G4274" s="106">
        <f>IF(C4274="M.O.",VLOOKUP(A4274,INSUMOS_AUX!A:F,6,0),0)</f>
        <v>0</v>
      </c>
    </row>
    <row r="4275" spans="1:7" ht="21">
      <c r="A4275" s="177">
        <v>43460</v>
      </c>
      <c r="B4275" s="233" t="s">
        <v>158</v>
      </c>
      <c r="C4275" s="176" t="s">
        <v>123</v>
      </c>
      <c r="D4275" s="176" t="s">
        <v>134</v>
      </c>
      <c r="E4275" s="177">
        <v>0.28000000000000003</v>
      </c>
      <c r="F4275" s="107">
        <f>IF(C4275="MAT.",VLOOKUP(A4275,INSUMOS_AUX!A:F,6,0),0)</f>
        <v>0.86</v>
      </c>
      <c r="G4275" s="106">
        <f>IF(C4275="M.O.",VLOOKUP(A4275,INSUMOS_AUX!A:F,6,0),0)</f>
        <v>0</v>
      </c>
    </row>
    <row r="4276" spans="1:7" ht="21">
      <c r="A4276" s="177">
        <v>43484</v>
      </c>
      <c r="B4276" s="233" t="s">
        <v>159</v>
      </c>
      <c r="C4276" s="176" t="s">
        <v>123</v>
      </c>
      <c r="D4276" s="176" t="s">
        <v>134</v>
      </c>
      <c r="E4276" s="177">
        <v>0.28000000000000003</v>
      </c>
      <c r="F4276" s="107">
        <f>IF(C4276="MAT.",VLOOKUP(A4276,INSUMOS_AUX!A:F,6,0),0)</f>
        <v>1.26</v>
      </c>
      <c r="G4276" s="106">
        <f>IF(C4276="M.O.",VLOOKUP(A4276,INSUMOS_AUX!A:F,6,0),0)</f>
        <v>0</v>
      </c>
    </row>
    <row r="4277" spans="1:7">
      <c r="A4277" s="182"/>
      <c r="B4277" s="230"/>
      <c r="C4277" s="183"/>
      <c r="D4277" s="183"/>
      <c r="E4277" s="183"/>
      <c r="F4277" s="183"/>
      <c r="G4277" s="183"/>
    </row>
    <row r="4278" spans="1:7">
      <c r="A4278" s="179" t="s">
        <v>455</v>
      </c>
      <c r="B4278" s="232" t="s">
        <v>1014</v>
      </c>
      <c r="C4278" s="180" t="s">
        <v>46</v>
      </c>
      <c r="D4278" s="180" t="s">
        <v>23</v>
      </c>
      <c r="E4278" s="181">
        <v>2</v>
      </c>
      <c r="F4278" s="185">
        <f t="shared" ref="F4278:G4278" si="284">SUMPRODUCT($E4279:$E4295,F4279:F4295)</f>
        <v>1467.8673639999997</v>
      </c>
      <c r="G4278" s="181">
        <f t="shared" si="284"/>
        <v>58.797364978760001</v>
      </c>
    </row>
    <row r="4279" spans="1:7" ht="21">
      <c r="A4279" s="177">
        <v>1535</v>
      </c>
      <c r="B4279" s="233" t="s">
        <v>358</v>
      </c>
      <c r="C4279" s="176" t="s">
        <v>123</v>
      </c>
      <c r="D4279" s="176" t="s">
        <v>23</v>
      </c>
      <c r="E4279" s="177">
        <v>16</v>
      </c>
      <c r="F4279" s="107">
        <f>IF(C4279="MAT.",VLOOKUP(A4279,INSUMOS_AUX!A:F,6,0),0)</f>
        <v>5.76</v>
      </c>
      <c r="G4279" s="106">
        <f>IF(C4279="M.O.",VLOOKUP(A4279,INSUMOS_AUX!A:F,6,0),0)</f>
        <v>0</v>
      </c>
    </row>
    <row r="4280" spans="1:7">
      <c r="A4280" s="177">
        <v>2436</v>
      </c>
      <c r="B4280" s="233" t="s">
        <v>157</v>
      </c>
      <c r="C4280" s="176" t="s">
        <v>124</v>
      </c>
      <c r="D4280" s="176" t="s">
        <v>134</v>
      </c>
      <c r="E4280" s="177">
        <v>1.5801495560000001</v>
      </c>
      <c r="F4280" s="107">
        <f>IF(C4280="MAT.",VLOOKUP(A4280,INSUMOS_AUX!A:F,6,0),0)</f>
        <v>0</v>
      </c>
      <c r="G4280" s="106">
        <f>IF(C4280="M.O.",VLOOKUP(A4280,INSUMOS_AUX!A:F,6,0),0)</f>
        <v>22.48</v>
      </c>
    </row>
    <row r="4281" spans="1:7">
      <c r="A4281" s="177">
        <v>247</v>
      </c>
      <c r="B4281" s="233" t="s">
        <v>184</v>
      </c>
      <c r="C4281" s="176" t="s">
        <v>124</v>
      </c>
      <c r="D4281" s="176" t="s">
        <v>134</v>
      </c>
      <c r="E4281" s="177">
        <v>1.5801495560000001</v>
      </c>
      <c r="F4281" s="107">
        <f>IF(C4281="MAT.",VLOOKUP(A4281,INSUMOS_AUX!A:F,6,0),0)</f>
        <v>0</v>
      </c>
      <c r="G4281" s="106">
        <f>IF(C4281="M.O.",VLOOKUP(A4281,INSUMOS_AUX!A:F,6,0),0)</f>
        <v>14.73</v>
      </c>
    </row>
    <row r="4282" spans="1:7">
      <c r="A4282" s="177" t="s">
        <v>512</v>
      </c>
      <c r="B4282" s="233" t="s">
        <v>513</v>
      </c>
      <c r="C4282" s="176" t="s">
        <v>123</v>
      </c>
      <c r="D4282" s="176" t="s">
        <v>65</v>
      </c>
      <c r="E4282" s="177">
        <v>4</v>
      </c>
      <c r="F4282" s="107">
        <f>IF(C4282="MAT.",VLOOKUP(A4282,INSUMOS_AUX!A:F,6,0),0)</f>
        <v>113.62</v>
      </c>
      <c r="G4282" s="106">
        <f>IF(C4282="M.O.",VLOOKUP(A4282,INSUMOS_AUX!A:F,6,0),0)</f>
        <v>0</v>
      </c>
    </row>
    <row r="4283" spans="1:7" ht="21">
      <c r="A4283" s="177" t="s">
        <v>1516</v>
      </c>
      <c r="B4283" s="233" t="s">
        <v>1517</v>
      </c>
      <c r="C4283" s="176" t="s">
        <v>123</v>
      </c>
      <c r="D4283" s="176" t="s">
        <v>23</v>
      </c>
      <c r="E4283" s="177">
        <v>1</v>
      </c>
      <c r="F4283" s="107">
        <f>IF(C4283="MAT.",VLOOKUP(A4283,INSUMOS_AUX!A:F,6,0),0)</f>
        <v>510.44</v>
      </c>
      <c r="G4283" s="106">
        <f>IF(C4283="M.O.",VLOOKUP(A4283,INSUMOS_AUX!A:F,6,0),0)</f>
        <v>0</v>
      </c>
    </row>
    <row r="4284" spans="1:7">
      <c r="A4284" s="177" t="s">
        <v>514</v>
      </c>
      <c r="B4284" s="233" t="s">
        <v>515</v>
      </c>
      <c r="C4284" s="176" t="s">
        <v>123</v>
      </c>
      <c r="D4284" s="176" t="s">
        <v>23</v>
      </c>
      <c r="E4284" s="177">
        <v>4</v>
      </c>
      <c r="F4284" s="107">
        <f>IF(C4284="MAT.",VLOOKUP(A4284,INSUMOS_AUX!A:F,6,0),0)</f>
        <v>4.53</v>
      </c>
      <c r="G4284" s="106">
        <f>IF(C4284="M.O.",VLOOKUP(A4284,INSUMOS_AUX!A:F,6,0),0)</f>
        <v>0</v>
      </c>
    </row>
    <row r="4285" spans="1:7">
      <c r="A4285" s="177" t="s">
        <v>516</v>
      </c>
      <c r="B4285" s="233" t="s">
        <v>517</v>
      </c>
      <c r="C4285" s="176" t="s">
        <v>123</v>
      </c>
      <c r="D4285" s="176" t="s">
        <v>23</v>
      </c>
      <c r="E4285" s="177">
        <v>70</v>
      </c>
      <c r="F4285" s="107">
        <f>IF(C4285="MAT.",VLOOKUP(A4285,INSUMOS_AUX!A:F,6,0),0)</f>
        <v>0.61</v>
      </c>
      <c r="G4285" s="106">
        <f>IF(C4285="M.O.",VLOOKUP(A4285,INSUMOS_AUX!A:F,6,0),0)</f>
        <v>0</v>
      </c>
    </row>
    <row r="4286" spans="1:7">
      <c r="A4286" s="177" t="s">
        <v>529</v>
      </c>
      <c r="B4286" s="233" t="s">
        <v>530</v>
      </c>
      <c r="C4286" s="176" t="s">
        <v>123</v>
      </c>
      <c r="D4286" s="176" t="s">
        <v>23</v>
      </c>
      <c r="E4286" s="177">
        <v>15</v>
      </c>
      <c r="F4286" s="107">
        <f>IF(C4286="MAT.",VLOOKUP(A4286,INSUMOS_AUX!A:F,6,0),0)</f>
        <v>1.72</v>
      </c>
      <c r="G4286" s="106">
        <f>IF(C4286="M.O.",VLOOKUP(A4286,INSUMOS_AUX!A:F,6,0),0)</f>
        <v>0</v>
      </c>
    </row>
    <row r="4287" spans="1:7">
      <c r="A4287" s="177" t="s">
        <v>518</v>
      </c>
      <c r="B4287" s="233" t="s">
        <v>519</v>
      </c>
      <c r="C4287" s="176" t="s">
        <v>123</v>
      </c>
      <c r="D4287" s="176" t="s">
        <v>65</v>
      </c>
      <c r="E4287" s="177">
        <v>2</v>
      </c>
      <c r="F4287" s="107">
        <f>IF(C4287="MAT.",VLOOKUP(A4287,INSUMOS_AUX!A:F,6,0),0)</f>
        <v>12.07</v>
      </c>
      <c r="G4287" s="106">
        <f>IF(C4287="M.O.",VLOOKUP(A4287,INSUMOS_AUX!A:F,6,0),0)</f>
        <v>0</v>
      </c>
    </row>
    <row r="4288" spans="1:7" ht="21">
      <c r="A4288" s="177">
        <v>37370</v>
      </c>
      <c r="B4288" s="233" t="s">
        <v>494</v>
      </c>
      <c r="C4288" s="176" t="s">
        <v>123</v>
      </c>
      <c r="D4288" s="176" t="s">
        <v>134</v>
      </c>
      <c r="E4288" s="177">
        <v>3.0466000000000002</v>
      </c>
      <c r="F4288" s="107">
        <f>IF(C4288="MAT.",VLOOKUP(A4288,INSUMOS_AUX!A:F,6,0),0)</f>
        <v>3.32</v>
      </c>
      <c r="G4288" s="106">
        <f>IF(C4288="M.O.",VLOOKUP(A4288,INSUMOS_AUX!A:F,6,0),0)</f>
        <v>0</v>
      </c>
    </row>
    <row r="4289" spans="1:7" ht="21">
      <c r="A4289" s="177">
        <v>37371</v>
      </c>
      <c r="B4289" s="233" t="s">
        <v>495</v>
      </c>
      <c r="C4289" s="176" t="s">
        <v>123</v>
      </c>
      <c r="D4289" s="176" t="s">
        <v>134</v>
      </c>
      <c r="E4289" s="177">
        <v>3.0466000000000002</v>
      </c>
      <c r="F4289" s="107">
        <f>IF(C4289="MAT.",VLOOKUP(A4289,INSUMOS_AUX!A:F,6,0),0)</f>
        <v>0.59</v>
      </c>
      <c r="G4289" s="106">
        <f>IF(C4289="M.O.",VLOOKUP(A4289,INSUMOS_AUX!A:F,6,0),0)</f>
        <v>0</v>
      </c>
    </row>
    <row r="4290" spans="1:7" ht="21">
      <c r="A4290" s="177">
        <v>37372</v>
      </c>
      <c r="B4290" s="233" t="s">
        <v>496</v>
      </c>
      <c r="C4290" s="176" t="s">
        <v>123</v>
      </c>
      <c r="D4290" s="176" t="s">
        <v>134</v>
      </c>
      <c r="E4290" s="177">
        <v>3.0466000000000002</v>
      </c>
      <c r="F4290" s="107">
        <f>IF(C4290="MAT.",VLOOKUP(A4290,INSUMOS_AUX!A:F,6,0),0)</f>
        <v>1.43</v>
      </c>
      <c r="G4290" s="106">
        <f>IF(C4290="M.O.",VLOOKUP(A4290,INSUMOS_AUX!A:F,6,0),0)</f>
        <v>0</v>
      </c>
    </row>
    <row r="4291" spans="1:7" ht="21">
      <c r="A4291" s="177">
        <v>37373</v>
      </c>
      <c r="B4291" s="233" t="s">
        <v>497</v>
      </c>
      <c r="C4291" s="176" t="s">
        <v>123</v>
      </c>
      <c r="D4291" s="176" t="s">
        <v>134</v>
      </c>
      <c r="E4291" s="177">
        <v>3.0466000000000002</v>
      </c>
      <c r="F4291" s="107">
        <f>IF(C4291="MAT.",VLOOKUP(A4291,INSUMOS_AUX!A:F,6,0),0)</f>
        <v>0.08</v>
      </c>
      <c r="G4291" s="106">
        <f>IF(C4291="M.O.",VLOOKUP(A4291,INSUMOS_AUX!A:F,6,0),0)</f>
        <v>0</v>
      </c>
    </row>
    <row r="4292" spans="1:7" ht="21">
      <c r="A4292" s="177">
        <v>43460</v>
      </c>
      <c r="B4292" s="233" t="s">
        <v>158</v>
      </c>
      <c r="C4292" s="176" t="s">
        <v>123</v>
      </c>
      <c r="D4292" s="176" t="s">
        <v>134</v>
      </c>
      <c r="E4292" s="177">
        <v>3.0466000000000002</v>
      </c>
      <c r="F4292" s="107">
        <f>IF(C4292="MAT.",VLOOKUP(A4292,INSUMOS_AUX!A:F,6,0),0)</f>
        <v>0.86</v>
      </c>
      <c r="G4292" s="106">
        <f>IF(C4292="M.O.",VLOOKUP(A4292,INSUMOS_AUX!A:F,6,0),0)</f>
        <v>0</v>
      </c>
    </row>
    <row r="4293" spans="1:7" ht="21">
      <c r="A4293" s="177">
        <v>43484</v>
      </c>
      <c r="B4293" s="233" t="s">
        <v>159</v>
      </c>
      <c r="C4293" s="176" t="s">
        <v>123</v>
      </c>
      <c r="D4293" s="176" t="s">
        <v>134</v>
      </c>
      <c r="E4293" s="177">
        <v>3.0466000000000002</v>
      </c>
      <c r="F4293" s="107">
        <f>IF(C4293="MAT.",VLOOKUP(A4293,INSUMOS_AUX!A:F,6,0),0)</f>
        <v>1.26</v>
      </c>
      <c r="G4293" s="106">
        <f>IF(C4293="M.O.",VLOOKUP(A4293,INSUMOS_AUX!A:F,6,0),0)</f>
        <v>0</v>
      </c>
    </row>
    <row r="4294" spans="1:7">
      <c r="A4294" s="177" t="s">
        <v>531</v>
      </c>
      <c r="B4294" s="233" t="s">
        <v>1562</v>
      </c>
      <c r="C4294" s="176" t="s">
        <v>123</v>
      </c>
      <c r="D4294" s="176" t="s">
        <v>23</v>
      </c>
      <c r="E4294" s="177">
        <v>2</v>
      </c>
      <c r="F4294" s="107">
        <f>IF(C4294="MAT.",VLOOKUP(A4294,INSUMOS_AUX!A:F,6,0),0)</f>
        <v>78</v>
      </c>
      <c r="G4294" s="106">
        <f>IF(C4294="M.O.",VLOOKUP(A4294,INSUMOS_AUX!A:F,6,0),0)</f>
        <v>0</v>
      </c>
    </row>
    <row r="4295" spans="1:7">
      <c r="A4295" s="177" t="s">
        <v>522</v>
      </c>
      <c r="B4295" s="233" t="s">
        <v>523</v>
      </c>
      <c r="C4295" s="176" t="s">
        <v>123</v>
      </c>
      <c r="D4295" s="176" t="s">
        <v>99</v>
      </c>
      <c r="E4295" s="177">
        <v>1.6</v>
      </c>
      <c r="F4295" s="107">
        <f>IF(C4295="MAT.",VLOOKUP(A4295,INSUMOS_AUX!A:F,6,0),0)</f>
        <v>75.66</v>
      </c>
      <c r="G4295" s="106">
        <f>IF(C4295="M.O.",VLOOKUP(A4295,INSUMOS_AUX!A:F,6,0),0)</f>
        <v>0</v>
      </c>
    </row>
    <row r="4296" spans="1:7">
      <c r="A4296" s="182"/>
      <c r="B4296" s="230"/>
      <c r="C4296" s="183"/>
      <c r="D4296" s="183"/>
      <c r="E4296" s="183"/>
      <c r="F4296" s="183"/>
      <c r="G4296" s="183"/>
    </row>
    <row r="4297" spans="1:7">
      <c r="A4297" s="179" t="s">
        <v>1015</v>
      </c>
      <c r="B4297" s="232" t="s">
        <v>1016</v>
      </c>
      <c r="C4297" s="180" t="s">
        <v>46</v>
      </c>
      <c r="D4297" s="180" t="s">
        <v>23</v>
      </c>
      <c r="E4297" s="181">
        <v>1</v>
      </c>
      <c r="F4297" s="181">
        <f t="shared" ref="F4297:G4297" si="285">SUMPRODUCT($E4298:$E4306,F4298:F4306)</f>
        <v>121.36799999999999</v>
      </c>
      <c r="G4297" s="181">
        <f t="shared" si="285"/>
        <v>23.159206319999999</v>
      </c>
    </row>
    <row r="4298" spans="1:7">
      <c r="A4298" s="177">
        <v>2436</v>
      </c>
      <c r="B4298" s="233" t="s">
        <v>157</v>
      </c>
      <c r="C4298" s="176" t="s">
        <v>124</v>
      </c>
      <c r="D4298" s="176" t="s">
        <v>134</v>
      </c>
      <c r="E4298" s="177">
        <v>0.62239199999999995</v>
      </c>
      <c r="F4298" s="107">
        <f>IF(C4298="MAT.",VLOOKUP(A4298,INSUMOS_AUX!A:F,6,0),0)</f>
        <v>0</v>
      </c>
      <c r="G4298" s="106">
        <f>IF(C4298="M.O.",VLOOKUP(A4298,INSUMOS_AUX!A:F,6,0),0)</f>
        <v>22.48</v>
      </c>
    </row>
    <row r="4299" spans="1:7">
      <c r="A4299" s="177">
        <v>247</v>
      </c>
      <c r="B4299" s="233" t="s">
        <v>184</v>
      </c>
      <c r="C4299" s="176" t="s">
        <v>124</v>
      </c>
      <c r="D4299" s="176" t="s">
        <v>134</v>
      </c>
      <c r="E4299" s="177">
        <v>0.62239199999999995</v>
      </c>
      <c r="F4299" s="107">
        <f>IF(C4299="MAT.",VLOOKUP(A4299,INSUMOS_AUX!A:F,6,0),0)</f>
        <v>0</v>
      </c>
      <c r="G4299" s="106">
        <f>IF(C4299="M.O.",VLOOKUP(A4299,INSUMOS_AUX!A:F,6,0),0)</f>
        <v>14.73</v>
      </c>
    </row>
    <row r="4300" spans="1:7" ht="21">
      <c r="A4300" s="177">
        <v>37370</v>
      </c>
      <c r="B4300" s="233" t="s">
        <v>494</v>
      </c>
      <c r="C4300" s="176" t="s">
        <v>123</v>
      </c>
      <c r="D4300" s="176" t="s">
        <v>134</v>
      </c>
      <c r="E4300" s="177">
        <v>1.2</v>
      </c>
      <c r="F4300" s="107">
        <f>IF(C4300="MAT.",VLOOKUP(A4300,INSUMOS_AUX!A:F,6,0),0)</f>
        <v>3.32</v>
      </c>
      <c r="G4300" s="106">
        <f>IF(C4300="M.O.",VLOOKUP(A4300,INSUMOS_AUX!A:F,6,0),0)</f>
        <v>0</v>
      </c>
    </row>
    <row r="4301" spans="1:7" ht="21">
      <c r="A4301" s="177">
        <v>37371</v>
      </c>
      <c r="B4301" s="233" t="s">
        <v>495</v>
      </c>
      <c r="C4301" s="176" t="s">
        <v>123</v>
      </c>
      <c r="D4301" s="176" t="s">
        <v>134</v>
      </c>
      <c r="E4301" s="177">
        <v>1.2</v>
      </c>
      <c r="F4301" s="107">
        <f>IF(C4301="MAT.",VLOOKUP(A4301,INSUMOS_AUX!A:F,6,0),0)</f>
        <v>0.59</v>
      </c>
      <c r="G4301" s="106">
        <f>IF(C4301="M.O.",VLOOKUP(A4301,INSUMOS_AUX!A:F,6,0),0)</f>
        <v>0</v>
      </c>
    </row>
    <row r="4302" spans="1:7" ht="21">
      <c r="A4302" s="177">
        <v>37372</v>
      </c>
      <c r="B4302" s="233" t="s">
        <v>496</v>
      </c>
      <c r="C4302" s="176" t="s">
        <v>123</v>
      </c>
      <c r="D4302" s="176" t="s">
        <v>134</v>
      </c>
      <c r="E4302" s="177">
        <v>1.2</v>
      </c>
      <c r="F4302" s="107">
        <f>IF(C4302="MAT.",VLOOKUP(A4302,INSUMOS_AUX!A:F,6,0),0)</f>
        <v>1.43</v>
      </c>
      <c r="G4302" s="106">
        <f>IF(C4302="M.O.",VLOOKUP(A4302,INSUMOS_AUX!A:F,6,0),0)</f>
        <v>0</v>
      </c>
    </row>
    <row r="4303" spans="1:7" ht="21">
      <c r="A4303" s="177">
        <v>37373</v>
      </c>
      <c r="B4303" s="233" t="s">
        <v>497</v>
      </c>
      <c r="C4303" s="176" t="s">
        <v>123</v>
      </c>
      <c r="D4303" s="176" t="s">
        <v>134</v>
      </c>
      <c r="E4303" s="177">
        <v>1.2</v>
      </c>
      <c r="F4303" s="107">
        <f>IF(C4303="MAT.",VLOOKUP(A4303,INSUMOS_AUX!A:F,6,0),0)</f>
        <v>0.08</v>
      </c>
      <c r="G4303" s="106">
        <f>IF(C4303="M.O.",VLOOKUP(A4303,INSUMOS_AUX!A:F,6,0),0)</f>
        <v>0</v>
      </c>
    </row>
    <row r="4304" spans="1:7" ht="21">
      <c r="A4304" s="177">
        <v>43460</v>
      </c>
      <c r="B4304" s="233" t="s">
        <v>158</v>
      </c>
      <c r="C4304" s="176" t="s">
        <v>123</v>
      </c>
      <c r="D4304" s="176" t="s">
        <v>134</v>
      </c>
      <c r="E4304" s="177">
        <v>1.2</v>
      </c>
      <c r="F4304" s="107">
        <f>IF(C4304="MAT.",VLOOKUP(A4304,INSUMOS_AUX!A:F,6,0),0)</f>
        <v>0.86</v>
      </c>
      <c r="G4304" s="106">
        <f>IF(C4304="M.O.",VLOOKUP(A4304,INSUMOS_AUX!A:F,6,0),0)</f>
        <v>0</v>
      </c>
    </row>
    <row r="4305" spans="1:7" ht="21">
      <c r="A4305" s="177">
        <v>43484</v>
      </c>
      <c r="B4305" s="233" t="s">
        <v>159</v>
      </c>
      <c r="C4305" s="176" t="s">
        <v>123</v>
      </c>
      <c r="D4305" s="176" t="s">
        <v>134</v>
      </c>
      <c r="E4305" s="177">
        <v>1.2</v>
      </c>
      <c r="F4305" s="107">
        <f>IF(C4305="MAT.",VLOOKUP(A4305,INSUMOS_AUX!A:F,6,0),0)</f>
        <v>1.26</v>
      </c>
      <c r="G4305" s="106">
        <f>IF(C4305="M.O.",VLOOKUP(A4305,INSUMOS_AUX!A:F,6,0),0)</f>
        <v>0</v>
      </c>
    </row>
    <row r="4306" spans="1:7">
      <c r="A4306" s="207" t="s">
        <v>6452</v>
      </c>
      <c r="B4306" s="207" t="s">
        <v>1016</v>
      </c>
      <c r="C4306" s="176" t="s">
        <v>123</v>
      </c>
      <c r="D4306" s="176" t="s">
        <v>23</v>
      </c>
      <c r="E4306" s="177">
        <v>1</v>
      </c>
      <c r="F4306" s="107">
        <f>IF(C4306="MAT.",VLOOKUP(A4306,INSUMOS_AUX!A:F,6,0),0)</f>
        <v>112.32</v>
      </c>
      <c r="G4306" s="106">
        <f>IF(C4306="M.O.",VLOOKUP(A4306,INSUMOS_AUX!A:F,6,0),0)</f>
        <v>0</v>
      </c>
    </row>
    <row r="4307" spans="1:7">
      <c r="A4307" s="182"/>
      <c r="B4307" s="230"/>
      <c r="C4307" s="183"/>
      <c r="D4307" s="183"/>
      <c r="E4307" s="183"/>
      <c r="F4307" s="183"/>
      <c r="G4307" s="183"/>
    </row>
    <row r="4308" spans="1:7">
      <c r="A4308" s="179" t="s">
        <v>1017</v>
      </c>
      <c r="B4308" s="232" t="s">
        <v>1018</v>
      </c>
      <c r="C4308" s="180" t="s">
        <v>46</v>
      </c>
      <c r="D4308" s="180" t="s">
        <v>23</v>
      </c>
      <c r="E4308" s="181">
        <v>1</v>
      </c>
      <c r="F4308" s="181">
        <f t="shared" ref="F4308:G4308" si="286">SUMPRODUCT($E4309:$E4325,F4309:F4325)</f>
        <v>985.45436400000006</v>
      </c>
      <c r="G4308" s="181">
        <f t="shared" si="286"/>
        <v>58.797364978760001</v>
      </c>
    </row>
    <row r="4309" spans="1:7" ht="21">
      <c r="A4309" s="177">
        <v>1535</v>
      </c>
      <c r="B4309" s="233" t="s">
        <v>358</v>
      </c>
      <c r="C4309" s="176" t="s">
        <v>123</v>
      </c>
      <c r="D4309" s="176" t="s">
        <v>23</v>
      </c>
      <c r="E4309" s="177">
        <v>16</v>
      </c>
      <c r="F4309" s="107">
        <f>IF(C4309="MAT.",VLOOKUP(A4309,INSUMOS_AUX!A:F,6,0),0)</f>
        <v>5.76</v>
      </c>
      <c r="G4309" s="106">
        <f>IF(C4309="M.O.",VLOOKUP(A4309,INSUMOS_AUX!A:F,6,0),0)</f>
        <v>0</v>
      </c>
    </row>
    <row r="4310" spans="1:7">
      <c r="A4310" s="177">
        <v>2436</v>
      </c>
      <c r="B4310" s="233" t="s">
        <v>157</v>
      </c>
      <c r="C4310" s="176" t="s">
        <v>124</v>
      </c>
      <c r="D4310" s="176" t="s">
        <v>134</v>
      </c>
      <c r="E4310" s="177">
        <v>1.5801495560000001</v>
      </c>
      <c r="F4310" s="107">
        <f>IF(C4310="MAT.",VLOOKUP(A4310,INSUMOS_AUX!A:F,6,0),0)</f>
        <v>0</v>
      </c>
      <c r="G4310" s="106">
        <f>IF(C4310="M.O.",VLOOKUP(A4310,INSUMOS_AUX!A:F,6,0),0)</f>
        <v>22.48</v>
      </c>
    </row>
    <row r="4311" spans="1:7">
      <c r="A4311" s="177">
        <v>247</v>
      </c>
      <c r="B4311" s="233" t="s">
        <v>184</v>
      </c>
      <c r="C4311" s="176" t="s">
        <v>124</v>
      </c>
      <c r="D4311" s="176" t="s">
        <v>134</v>
      </c>
      <c r="E4311" s="177">
        <v>1.5801495560000001</v>
      </c>
      <c r="F4311" s="107">
        <f>IF(C4311="MAT.",VLOOKUP(A4311,INSUMOS_AUX!A:F,6,0),0)</f>
        <v>0</v>
      </c>
      <c r="G4311" s="106">
        <f>IF(C4311="M.O.",VLOOKUP(A4311,INSUMOS_AUX!A:F,6,0),0)</f>
        <v>14.73</v>
      </c>
    </row>
    <row r="4312" spans="1:7">
      <c r="A4312" s="177" t="s">
        <v>512</v>
      </c>
      <c r="B4312" s="233" t="s">
        <v>513</v>
      </c>
      <c r="C4312" s="176" t="s">
        <v>123</v>
      </c>
      <c r="D4312" s="176" t="s">
        <v>65</v>
      </c>
      <c r="E4312" s="177">
        <v>0.6</v>
      </c>
      <c r="F4312" s="107">
        <f>IF(C4312="MAT.",VLOOKUP(A4312,INSUMOS_AUX!A:F,6,0),0)</f>
        <v>113.62</v>
      </c>
      <c r="G4312" s="106">
        <f>IF(C4312="M.O.",VLOOKUP(A4312,INSUMOS_AUX!A:F,6,0),0)</f>
        <v>0</v>
      </c>
    </row>
    <row r="4313" spans="1:7" ht="21">
      <c r="A4313" s="177" t="s">
        <v>1516</v>
      </c>
      <c r="B4313" s="233" t="s">
        <v>1517</v>
      </c>
      <c r="C4313" s="176" t="s">
        <v>123</v>
      </c>
      <c r="D4313" s="176" t="s">
        <v>23</v>
      </c>
      <c r="E4313" s="177">
        <v>1</v>
      </c>
      <c r="F4313" s="107">
        <f>IF(C4313="MAT.",VLOOKUP(A4313,INSUMOS_AUX!A:F,6,0),0)</f>
        <v>510.44</v>
      </c>
      <c r="G4313" s="106">
        <f>IF(C4313="M.O.",VLOOKUP(A4313,INSUMOS_AUX!A:F,6,0),0)</f>
        <v>0</v>
      </c>
    </row>
    <row r="4314" spans="1:7">
      <c r="A4314" s="177" t="s">
        <v>514</v>
      </c>
      <c r="B4314" s="233" t="s">
        <v>515</v>
      </c>
      <c r="C4314" s="176" t="s">
        <v>123</v>
      </c>
      <c r="D4314" s="176" t="s">
        <v>23</v>
      </c>
      <c r="E4314" s="177">
        <v>4</v>
      </c>
      <c r="F4314" s="107">
        <f>IF(C4314="MAT.",VLOOKUP(A4314,INSUMOS_AUX!A:F,6,0),0)</f>
        <v>4.53</v>
      </c>
      <c r="G4314" s="106">
        <f>IF(C4314="M.O.",VLOOKUP(A4314,INSUMOS_AUX!A:F,6,0),0)</f>
        <v>0</v>
      </c>
    </row>
    <row r="4315" spans="1:7">
      <c r="A4315" s="177" t="s">
        <v>516</v>
      </c>
      <c r="B4315" s="233" t="s">
        <v>517</v>
      </c>
      <c r="C4315" s="176" t="s">
        <v>123</v>
      </c>
      <c r="D4315" s="176" t="s">
        <v>23</v>
      </c>
      <c r="E4315" s="177">
        <v>70</v>
      </c>
      <c r="F4315" s="107">
        <f>IF(C4315="MAT.",VLOOKUP(A4315,INSUMOS_AUX!A:F,6,0),0)</f>
        <v>0.61</v>
      </c>
      <c r="G4315" s="106">
        <f>IF(C4315="M.O.",VLOOKUP(A4315,INSUMOS_AUX!A:F,6,0),0)</f>
        <v>0</v>
      </c>
    </row>
    <row r="4316" spans="1:7">
      <c r="A4316" s="177" t="s">
        <v>529</v>
      </c>
      <c r="B4316" s="233" t="s">
        <v>530</v>
      </c>
      <c r="C4316" s="176" t="s">
        <v>123</v>
      </c>
      <c r="D4316" s="176" t="s">
        <v>23</v>
      </c>
      <c r="E4316" s="177">
        <v>15</v>
      </c>
      <c r="F4316" s="107">
        <f>IF(C4316="MAT.",VLOOKUP(A4316,INSUMOS_AUX!A:F,6,0),0)</f>
        <v>1.72</v>
      </c>
      <c r="G4316" s="106">
        <f>IF(C4316="M.O.",VLOOKUP(A4316,INSUMOS_AUX!A:F,6,0),0)</f>
        <v>0</v>
      </c>
    </row>
    <row r="4317" spans="1:7">
      <c r="A4317" s="177" t="s">
        <v>518</v>
      </c>
      <c r="B4317" s="233" t="s">
        <v>519</v>
      </c>
      <c r="C4317" s="176" t="s">
        <v>123</v>
      </c>
      <c r="D4317" s="176" t="s">
        <v>65</v>
      </c>
      <c r="E4317" s="177">
        <v>0.5</v>
      </c>
      <c r="F4317" s="107">
        <f>IF(C4317="MAT.",VLOOKUP(A4317,INSUMOS_AUX!A:F,6,0),0)</f>
        <v>12.07</v>
      </c>
      <c r="G4317" s="106">
        <f>IF(C4317="M.O.",VLOOKUP(A4317,INSUMOS_AUX!A:F,6,0),0)</f>
        <v>0</v>
      </c>
    </row>
    <row r="4318" spans="1:7" ht="21">
      <c r="A4318" s="177">
        <v>37370</v>
      </c>
      <c r="B4318" s="233" t="s">
        <v>494</v>
      </c>
      <c r="C4318" s="176" t="s">
        <v>123</v>
      </c>
      <c r="D4318" s="176" t="s">
        <v>134</v>
      </c>
      <c r="E4318" s="177">
        <v>3.0466000000000002</v>
      </c>
      <c r="F4318" s="107">
        <f>IF(C4318="MAT.",VLOOKUP(A4318,INSUMOS_AUX!A:F,6,0),0)</f>
        <v>3.32</v>
      </c>
      <c r="G4318" s="106">
        <f>IF(C4318="M.O.",VLOOKUP(A4318,INSUMOS_AUX!A:F,6,0),0)</f>
        <v>0</v>
      </c>
    </row>
    <row r="4319" spans="1:7" ht="21">
      <c r="A4319" s="177">
        <v>37371</v>
      </c>
      <c r="B4319" s="233" t="s">
        <v>495</v>
      </c>
      <c r="C4319" s="176" t="s">
        <v>123</v>
      </c>
      <c r="D4319" s="176" t="s">
        <v>134</v>
      </c>
      <c r="E4319" s="177">
        <v>3.0466000000000002</v>
      </c>
      <c r="F4319" s="107">
        <f>IF(C4319="MAT.",VLOOKUP(A4319,INSUMOS_AUX!A:F,6,0),0)</f>
        <v>0.59</v>
      </c>
      <c r="G4319" s="106">
        <f>IF(C4319="M.O.",VLOOKUP(A4319,INSUMOS_AUX!A:F,6,0),0)</f>
        <v>0</v>
      </c>
    </row>
    <row r="4320" spans="1:7" ht="21">
      <c r="A4320" s="177">
        <v>37372</v>
      </c>
      <c r="B4320" s="233" t="s">
        <v>496</v>
      </c>
      <c r="C4320" s="176" t="s">
        <v>123</v>
      </c>
      <c r="D4320" s="176" t="s">
        <v>134</v>
      </c>
      <c r="E4320" s="177">
        <v>3.0466000000000002</v>
      </c>
      <c r="F4320" s="107">
        <f>IF(C4320="MAT.",VLOOKUP(A4320,INSUMOS_AUX!A:F,6,0),0)</f>
        <v>1.43</v>
      </c>
      <c r="G4320" s="106">
        <f>IF(C4320="M.O.",VLOOKUP(A4320,INSUMOS_AUX!A:F,6,0),0)</f>
        <v>0</v>
      </c>
    </row>
    <row r="4321" spans="1:7" ht="21">
      <c r="A4321" s="177">
        <v>37373</v>
      </c>
      <c r="B4321" s="233" t="s">
        <v>497</v>
      </c>
      <c r="C4321" s="176" t="s">
        <v>123</v>
      </c>
      <c r="D4321" s="176" t="s">
        <v>134</v>
      </c>
      <c r="E4321" s="177">
        <v>3.0466000000000002</v>
      </c>
      <c r="F4321" s="107">
        <f>IF(C4321="MAT.",VLOOKUP(A4321,INSUMOS_AUX!A:F,6,0),0)</f>
        <v>0.08</v>
      </c>
      <c r="G4321" s="106">
        <f>IF(C4321="M.O.",VLOOKUP(A4321,INSUMOS_AUX!A:F,6,0),0)</f>
        <v>0</v>
      </c>
    </row>
    <row r="4322" spans="1:7" ht="21">
      <c r="A4322" s="177">
        <v>43460</v>
      </c>
      <c r="B4322" s="233" t="s">
        <v>158</v>
      </c>
      <c r="C4322" s="176" t="s">
        <v>123</v>
      </c>
      <c r="D4322" s="176" t="s">
        <v>134</v>
      </c>
      <c r="E4322" s="177">
        <v>3.0466000000000002</v>
      </c>
      <c r="F4322" s="107">
        <f>IF(C4322="MAT.",VLOOKUP(A4322,INSUMOS_AUX!A:F,6,0),0)</f>
        <v>0.86</v>
      </c>
      <c r="G4322" s="106">
        <f>IF(C4322="M.O.",VLOOKUP(A4322,INSUMOS_AUX!A:F,6,0),0)</f>
        <v>0</v>
      </c>
    </row>
    <row r="4323" spans="1:7" ht="21">
      <c r="A4323" s="177">
        <v>43484</v>
      </c>
      <c r="B4323" s="233" t="s">
        <v>159</v>
      </c>
      <c r="C4323" s="176" t="s">
        <v>123</v>
      </c>
      <c r="D4323" s="176" t="s">
        <v>134</v>
      </c>
      <c r="E4323" s="177">
        <v>3.0466000000000002</v>
      </c>
      <c r="F4323" s="107">
        <f>IF(C4323="MAT.",VLOOKUP(A4323,INSUMOS_AUX!A:F,6,0),0)</f>
        <v>1.26</v>
      </c>
      <c r="G4323" s="106">
        <f>IF(C4323="M.O.",VLOOKUP(A4323,INSUMOS_AUX!A:F,6,0),0)</f>
        <v>0</v>
      </c>
    </row>
    <row r="4324" spans="1:7">
      <c r="A4324" s="177" t="s">
        <v>531</v>
      </c>
      <c r="B4324" s="233" t="s">
        <v>1562</v>
      </c>
      <c r="C4324" s="176" t="s">
        <v>123</v>
      </c>
      <c r="D4324" s="176" t="s">
        <v>23</v>
      </c>
      <c r="E4324" s="177">
        <v>1</v>
      </c>
      <c r="F4324" s="107">
        <f>IF(C4324="MAT.",VLOOKUP(A4324,INSUMOS_AUX!A:F,6,0),0)</f>
        <v>78</v>
      </c>
      <c r="G4324" s="106">
        <f>IF(C4324="M.O.",VLOOKUP(A4324,INSUMOS_AUX!A:F,6,0),0)</f>
        <v>0</v>
      </c>
    </row>
    <row r="4325" spans="1:7">
      <c r="A4325" s="177" t="s">
        <v>522</v>
      </c>
      <c r="B4325" s="233" t="s">
        <v>523</v>
      </c>
      <c r="C4325" s="176" t="s">
        <v>123</v>
      </c>
      <c r="D4325" s="176" t="s">
        <v>99</v>
      </c>
      <c r="E4325" s="177">
        <v>1.6</v>
      </c>
      <c r="F4325" s="107">
        <f>IF(C4325="MAT.",VLOOKUP(A4325,INSUMOS_AUX!A:F,6,0),0)</f>
        <v>75.66</v>
      </c>
      <c r="G4325" s="106">
        <f>IF(C4325="M.O.",VLOOKUP(A4325,INSUMOS_AUX!A:F,6,0),0)</f>
        <v>0</v>
      </c>
    </row>
    <row r="4326" spans="1:7">
      <c r="A4326" s="182"/>
      <c r="B4326" s="230"/>
      <c r="C4326" s="183"/>
      <c r="D4326" s="183"/>
      <c r="E4326" s="183"/>
      <c r="F4326" s="183"/>
      <c r="G4326" s="183"/>
    </row>
    <row r="4327" spans="1:7">
      <c r="A4327" s="179" t="s">
        <v>456</v>
      </c>
      <c r="B4327" s="232" t="s">
        <v>457</v>
      </c>
      <c r="C4327" s="180" t="s">
        <v>46</v>
      </c>
      <c r="D4327" s="180" t="s">
        <v>23</v>
      </c>
      <c r="E4327" s="181">
        <v>30</v>
      </c>
      <c r="F4327" s="181">
        <f t="shared" ref="F4327:G4327" si="287">SUMPRODUCT($E4328:$E4339,F4328:F4339)</f>
        <v>3.8840000000000003</v>
      </c>
      <c r="G4327" s="181">
        <f t="shared" si="287"/>
        <v>1.9299338600000002</v>
      </c>
    </row>
    <row r="4328" spans="1:7">
      <c r="A4328" s="177">
        <v>2436</v>
      </c>
      <c r="B4328" s="233" t="s">
        <v>157</v>
      </c>
      <c r="C4328" s="176" t="s">
        <v>124</v>
      </c>
      <c r="D4328" s="176" t="s">
        <v>134</v>
      </c>
      <c r="E4328" s="177">
        <v>5.1866000000000002E-2</v>
      </c>
      <c r="F4328" s="107">
        <f>IF(C4328="MAT.",VLOOKUP(A4328,INSUMOS_AUX!A:F,6,0),0)</f>
        <v>0</v>
      </c>
      <c r="G4328" s="106">
        <f>IF(C4328="M.O.",VLOOKUP(A4328,INSUMOS_AUX!A:F,6,0),0)</f>
        <v>22.48</v>
      </c>
    </row>
    <row r="4329" spans="1:7">
      <c r="A4329" s="177">
        <v>247</v>
      </c>
      <c r="B4329" s="233" t="s">
        <v>184</v>
      </c>
      <c r="C4329" s="176" t="s">
        <v>124</v>
      </c>
      <c r="D4329" s="176" t="s">
        <v>134</v>
      </c>
      <c r="E4329" s="177">
        <v>5.1866000000000002E-2</v>
      </c>
      <c r="F4329" s="107">
        <f>IF(C4329="MAT.",VLOOKUP(A4329,INSUMOS_AUX!A:F,6,0),0)</f>
        <v>0</v>
      </c>
      <c r="G4329" s="106">
        <f>IF(C4329="M.O.",VLOOKUP(A4329,INSUMOS_AUX!A:F,6,0),0)</f>
        <v>14.73</v>
      </c>
    </row>
    <row r="4330" spans="1:7" ht="21">
      <c r="A4330" s="177">
        <v>37370</v>
      </c>
      <c r="B4330" s="233" t="s">
        <v>494</v>
      </c>
      <c r="C4330" s="176" t="s">
        <v>123</v>
      </c>
      <c r="D4330" s="176" t="s">
        <v>134</v>
      </c>
      <c r="E4330" s="177">
        <v>0.1</v>
      </c>
      <c r="F4330" s="107">
        <f>IF(C4330="MAT.",VLOOKUP(A4330,INSUMOS_AUX!A:F,6,0),0)</f>
        <v>3.32</v>
      </c>
      <c r="G4330" s="106">
        <f>IF(C4330="M.O.",VLOOKUP(A4330,INSUMOS_AUX!A:F,6,0),0)</f>
        <v>0</v>
      </c>
    </row>
    <row r="4331" spans="1:7" ht="21">
      <c r="A4331" s="177">
        <v>37371</v>
      </c>
      <c r="B4331" s="233" t="s">
        <v>495</v>
      </c>
      <c r="C4331" s="176" t="s">
        <v>123</v>
      </c>
      <c r="D4331" s="176" t="s">
        <v>134</v>
      </c>
      <c r="E4331" s="177">
        <v>0.1</v>
      </c>
      <c r="F4331" s="107">
        <f>IF(C4331="MAT.",VLOOKUP(A4331,INSUMOS_AUX!A:F,6,0),0)</f>
        <v>0.59</v>
      </c>
      <c r="G4331" s="106">
        <f>IF(C4331="M.O.",VLOOKUP(A4331,INSUMOS_AUX!A:F,6,0),0)</f>
        <v>0</v>
      </c>
    </row>
    <row r="4332" spans="1:7" ht="21">
      <c r="A4332" s="177">
        <v>37372</v>
      </c>
      <c r="B4332" s="233" t="s">
        <v>496</v>
      </c>
      <c r="C4332" s="176" t="s">
        <v>123</v>
      </c>
      <c r="D4332" s="176" t="s">
        <v>134</v>
      </c>
      <c r="E4332" s="177">
        <v>0.1</v>
      </c>
      <c r="F4332" s="107">
        <f>IF(C4332="MAT.",VLOOKUP(A4332,INSUMOS_AUX!A:F,6,0),0)</f>
        <v>1.43</v>
      </c>
      <c r="G4332" s="106">
        <f>IF(C4332="M.O.",VLOOKUP(A4332,INSUMOS_AUX!A:F,6,0),0)</f>
        <v>0</v>
      </c>
    </row>
    <row r="4333" spans="1:7" ht="21">
      <c r="A4333" s="177">
        <v>37373</v>
      </c>
      <c r="B4333" s="233" t="s">
        <v>497</v>
      </c>
      <c r="C4333" s="176" t="s">
        <v>123</v>
      </c>
      <c r="D4333" s="176" t="s">
        <v>134</v>
      </c>
      <c r="E4333" s="177">
        <v>0.1</v>
      </c>
      <c r="F4333" s="107">
        <f>IF(C4333="MAT.",VLOOKUP(A4333,INSUMOS_AUX!A:F,6,0),0)</f>
        <v>0.08</v>
      </c>
      <c r="G4333" s="106">
        <f>IF(C4333="M.O.",VLOOKUP(A4333,INSUMOS_AUX!A:F,6,0),0)</f>
        <v>0</v>
      </c>
    </row>
    <row r="4334" spans="1:7">
      <c r="A4334" s="177" t="s">
        <v>525</v>
      </c>
      <c r="B4334" s="233" t="s">
        <v>526</v>
      </c>
      <c r="C4334" s="176" t="s">
        <v>123</v>
      </c>
      <c r="D4334" s="176" t="s">
        <v>23</v>
      </c>
      <c r="E4334" s="177">
        <v>2</v>
      </c>
      <c r="F4334" s="107">
        <f>IF(C4334="MAT.",VLOOKUP(A4334,INSUMOS_AUX!A:F,6,0),0)</f>
        <v>0.04</v>
      </c>
      <c r="G4334" s="106">
        <f>IF(C4334="M.O.",VLOOKUP(A4334,INSUMOS_AUX!A:F,6,0),0)</f>
        <v>0</v>
      </c>
    </row>
    <row r="4335" spans="1:7">
      <c r="A4335" s="177" t="s">
        <v>527</v>
      </c>
      <c r="B4335" s="233" t="s">
        <v>528</v>
      </c>
      <c r="C4335" s="176" t="s">
        <v>123</v>
      </c>
      <c r="D4335" s="176" t="s">
        <v>23</v>
      </c>
      <c r="E4335" s="177">
        <v>2</v>
      </c>
      <c r="F4335" s="107">
        <f>IF(C4335="MAT.",VLOOKUP(A4335,INSUMOS_AUX!A:F,6,0),0)</f>
        <v>0.18</v>
      </c>
      <c r="G4335" s="106">
        <f>IF(C4335="M.O.",VLOOKUP(A4335,INSUMOS_AUX!A:F,6,0),0)</f>
        <v>0</v>
      </c>
    </row>
    <row r="4336" spans="1:7">
      <c r="A4336" s="177">
        <v>39997</v>
      </c>
      <c r="B4336" s="233" t="s">
        <v>199</v>
      </c>
      <c r="C4336" s="176" t="s">
        <v>123</v>
      </c>
      <c r="D4336" s="176" t="s">
        <v>23</v>
      </c>
      <c r="E4336" s="177">
        <v>2</v>
      </c>
      <c r="F4336" s="107">
        <f>IF(C4336="MAT.",VLOOKUP(A4336,INSUMOS_AUX!A:F,6,0),0)</f>
        <v>0.35</v>
      </c>
      <c r="G4336" s="106">
        <f>IF(C4336="M.O.",VLOOKUP(A4336,INSUMOS_AUX!A:F,6,0),0)</f>
        <v>0</v>
      </c>
    </row>
    <row r="4337" spans="1:7" ht="21">
      <c r="A4337" s="177">
        <v>43460</v>
      </c>
      <c r="B4337" s="233" t="s">
        <v>158</v>
      </c>
      <c r="C4337" s="176" t="s">
        <v>123</v>
      </c>
      <c r="D4337" s="176" t="s">
        <v>134</v>
      </c>
      <c r="E4337" s="177">
        <v>0.1</v>
      </c>
      <c r="F4337" s="107">
        <f>IF(C4337="MAT.",VLOOKUP(A4337,INSUMOS_AUX!A:F,6,0),0)</f>
        <v>0.86</v>
      </c>
      <c r="G4337" s="106">
        <f>IF(C4337="M.O.",VLOOKUP(A4337,INSUMOS_AUX!A:F,6,0),0)</f>
        <v>0</v>
      </c>
    </row>
    <row r="4338" spans="1:7" ht="21">
      <c r="A4338" s="177">
        <v>43484</v>
      </c>
      <c r="B4338" s="233" t="s">
        <v>159</v>
      </c>
      <c r="C4338" s="176" t="s">
        <v>123</v>
      </c>
      <c r="D4338" s="176" t="s">
        <v>134</v>
      </c>
      <c r="E4338" s="177">
        <v>0.1</v>
      </c>
      <c r="F4338" s="107">
        <f>IF(C4338="MAT.",VLOOKUP(A4338,INSUMOS_AUX!A:F,6,0),0)</f>
        <v>1.26</v>
      </c>
      <c r="G4338" s="106">
        <f>IF(C4338="M.O.",VLOOKUP(A4338,INSUMOS_AUX!A:F,6,0),0)</f>
        <v>0</v>
      </c>
    </row>
    <row r="4339" spans="1:7">
      <c r="A4339" s="207" t="s">
        <v>6450</v>
      </c>
      <c r="B4339" s="207" t="s">
        <v>6451</v>
      </c>
      <c r="C4339" s="176" t="s">
        <v>123</v>
      </c>
      <c r="D4339" s="176" t="s">
        <v>23</v>
      </c>
      <c r="E4339" s="177">
        <v>1</v>
      </c>
      <c r="F4339" s="107">
        <f>IF(C4339="MAT.",VLOOKUP(A4339,INSUMOS_AUX!A:F,6,0),0)</f>
        <v>1.99</v>
      </c>
      <c r="G4339" s="106">
        <f>IF(C4339="M.O.",VLOOKUP(A4339,INSUMOS_AUX!A:F,6,0),0)</f>
        <v>0</v>
      </c>
    </row>
    <row r="4340" spans="1:7">
      <c r="A4340" s="182"/>
      <c r="B4340" s="230"/>
      <c r="C4340" s="183"/>
      <c r="D4340" s="183"/>
      <c r="E4340" s="183"/>
      <c r="F4340" s="183"/>
      <c r="G4340" s="183"/>
    </row>
    <row r="4341" spans="1:7">
      <c r="A4341" s="179" t="s">
        <v>1019</v>
      </c>
      <c r="B4341" s="232" t="s">
        <v>1020</v>
      </c>
      <c r="C4341" s="180" t="s">
        <v>46</v>
      </c>
      <c r="D4341" s="180" t="s">
        <v>23</v>
      </c>
      <c r="E4341" s="181">
        <v>2</v>
      </c>
      <c r="F4341" s="181">
        <f t="shared" ref="F4341:G4341" si="288">SUMPRODUCT($E4342:$E4351,F4342:F4351)</f>
        <v>243.12091599999999</v>
      </c>
      <c r="G4341" s="181">
        <f t="shared" si="288"/>
        <v>21.912469046439998</v>
      </c>
    </row>
    <row r="4342" spans="1:7" ht="21">
      <c r="A4342" s="177">
        <v>1577</v>
      </c>
      <c r="B4342" s="233" t="s">
        <v>1563</v>
      </c>
      <c r="C4342" s="176" t="s">
        <v>123</v>
      </c>
      <c r="D4342" s="176" t="s">
        <v>23</v>
      </c>
      <c r="E4342" s="177">
        <v>8</v>
      </c>
      <c r="F4342" s="107">
        <f>IF(C4342="MAT.",VLOOKUP(A4342,INSUMOS_AUX!A:F,6,0),0)</f>
        <v>3.26</v>
      </c>
      <c r="G4342" s="106">
        <f>IF(C4342="M.O.",VLOOKUP(A4342,INSUMOS_AUX!A:F,6,0),0)</f>
        <v>0</v>
      </c>
    </row>
    <row r="4343" spans="1:7">
      <c r="A4343" s="177">
        <v>2436</v>
      </c>
      <c r="B4343" s="233" t="s">
        <v>157</v>
      </c>
      <c r="C4343" s="176" t="s">
        <v>124</v>
      </c>
      <c r="D4343" s="176" t="s">
        <v>134</v>
      </c>
      <c r="E4343" s="177">
        <v>0.58888656399999995</v>
      </c>
      <c r="F4343" s="107">
        <f>IF(C4343="MAT.",VLOOKUP(A4343,INSUMOS_AUX!A:F,6,0),0)</f>
        <v>0</v>
      </c>
      <c r="G4343" s="106">
        <f>IF(C4343="M.O.",VLOOKUP(A4343,INSUMOS_AUX!A:F,6,0),0)</f>
        <v>22.48</v>
      </c>
    </row>
    <row r="4344" spans="1:7">
      <c r="A4344" s="177">
        <v>247</v>
      </c>
      <c r="B4344" s="233" t="s">
        <v>184</v>
      </c>
      <c r="C4344" s="176" t="s">
        <v>124</v>
      </c>
      <c r="D4344" s="176" t="s">
        <v>134</v>
      </c>
      <c r="E4344" s="177">
        <v>0.58888656399999995</v>
      </c>
      <c r="F4344" s="107">
        <f>IF(C4344="MAT.",VLOOKUP(A4344,INSUMOS_AUX!A:F,6,0),0)</f>
        <v>0</v>
      </c>
      <c r="G4344" s="106">
        <f>IF(C4344="M.O.",VLOOKUP(A4344,INSUMOS_AUX!A:F,6,0),0)</f>
        <v>14.73</v>
      </c>
    </row>
    <row r="4345" spans="1:7">
      <c r="A4345" s="177" t="s">
        <v>524</v>
      </c>
      <c r="B4345" s="233" t="s">
        <v>448</v>
      </c>
      <c r="C4345" s="176" t="s">
        <v>123</v>
      </c>
      <c r="D4345" s="176" t="s">
        <v>23</v>
      </c>
      <c r="E4345" s="177">
        <v>1</v>
      </c>
      <c r="F4345" s="107">
        <f>IF(C4345="MAT.",VLOOKUP(A4345,INSUMOS_AUX!A:F,6,0),0)</f>
        <v>208.48</v>
      </c>
      <c r="G4345" s="106">
        <f>IF(C4345="M.O.",VLOOKUP(A4345,INSUMOS_AUX!A:F,6,0),0)</f>
        <v>0</v>
      </c>
    </row>
    <row r="4346" spans="1:7" ht="21">
      <c r="A4346" s="177">
        <v>37370</v>
      </c>
      <c r="B4346" s="233" t="s">
        <v>494</v>
      </c>
      <c r="C4346" s="176" t="s">
        <v>123</v>
      </c>
      <c r="D4346" s="176" t="s">
        <v>134</v>
      </c>
      <c r="E4346" s="177">
        <v>1.1354</v>
      </c>
      <c r="F4346" s="107">
        <f>IF(C4346="MAT.",VLOOKUP(A4346,INSUMOS_AUX!A:F,6,0),0)</f>
        <v>3.32</v>
      </c>
      <c r="G4346" s="106">
        <f>IF(C4346="M.O.",VLOOKUP(A4346,INSUMOS_AUX!A:F,6,0),0)</f>
        <v>0</v>
      </c>
    </row>
    <row r="4347" spans="1:7" ht="21">
      <c r="A4347" s="177">
        <v>37371</v>
      </c>
      <c r="B4347" s="233" t="s">
        <v>495</v>
      </c>
      <c r="C4347" s="176" t="s">
        <v>123</v>
      </c>
      <c r="D4347" s="176" t="s">
        <v>134</v>
      </c>
      <c r="E4347" s="177">
        <v>1.1354</v>
      </c>
      <c r="F4347" s="107">
        <f>IF(C4347="MAT.",VLOOKUP(A4347,INSUMOS_AUX!A:F,6,0),0)</f>
        <v>0.59</v>
      </c>
      <c r="G4347" s="106">
        <f>IF(C4347="M.O.",VLOOKUP(A4347,INSUMOS_AUX!A:F,6,0),0)</f>
        <v>0</v>
      </c>
    </row>
    <row r="4348" spans="1:7" ht="21">
      <c r="A4348" s="177">
        <v>37372</v>
      </c>
      <c r="B4348" s="233" t="s">
        <v>496</v>
      </c>
      <c r="C4348" s="176" t="s">
        <v>123</v>
      </c>
      <c r="D4348" s="176" t="s">
        <v>134</v>
      </c>
      <c r="E4348" s="177">
        <v>1.1354</v>
      </c>
      <c r="F4348" s="107">
        <f>IF(C4348="MAT.",VLOOKUP(A4348,INSUMOS_AUX!A:F,6,0),0)</f>
        <v>1.43</v>
      </c>
      <c r="G4348" s="106">
        <f>IF(C4348="M.O.",VLOOKUP(A4348,INSUMOS_AUX!A:F,6,0),0)</f>
        <v>0</v>
      </c>
    </row>
    <row r="4349" spans="1:7" ht="21">
      <c r="A4349" s="177">
        <v>37373</v>
      </c>
      <c r="B4349" s="233" t="s">
        <v>497</v>
      </c>
      <c r="C4349" s="176" t="s">
        <v>123</v>
      </c>
      <c r="D4349" s="176" t="s">
        <v>134</v>
      </c>
      <c r="E4349" s="177">
        <v>1.1354</v>
      </c>
      <c r="F4349" s="107">
        <f>IF(C4349="MAT.",VLOOKUP(A4349,INSUMOS_AUX!A:F,6,0),0)</f>
        <v>0.08</v>
      </c>
      <c r="G4349" s="106">
        <f>IF(C4349="M.O.",VLOOKUP(A4349,INSUMOS_AUX!A:F,6,0),0)</f>
        <v>0</v>
      </c>
    </row>
    <row r="4350" spans="1:7" ht="21">
      <c r="A4350" s="177">
        <v>43460</v>
      </c>
      <c r="B4350" s="233" t="s">
        <v>158</v>
      </c>
      <c r="C4350" s="176" t="s">
        <v>123</v>
      </c>
      <c r="D4350" s="176" t="s">
        <v>134</v>
      </c>
      <c r="E4350" s="177">
        <v>1.1354</v>
      </c>
      <c r="F4350" s="107">
        <f>IF(C4350="MAT.",VLOOKUP(A4350,INSUMOS_AUX!A:F,6,0),0)</f>
        <v>0.86</v>
      </c>
      <c r="G4350" s="106">
        <f>IF(C4350="M.O.",VLOOKUP(A4350,INSUMOS_AUX!A:F,6,0),0)</f>
        <v>0</v>
      </c>
    </row>
    <row r="4351" spans="1:7" ht="21">
      <c r="A4351" s="177">
        <v>43484</v>
      </c>
      <c r="B4351" s="233" t="s">
        <v>159</v>
      </c>
      <c r="C4351" s="176" t="s">
        <v>123</v>
      </c>
      <c r="D4351" s="176" t="s">
        <v>134</v>
      </c>
      <c r="E4351" s="177">
        <v>1.1354</v>
      </c>
      <c r="F4351" s="107">
        <f>IF(C4351="MAT.",VLOOKUP(A4351,INSUMOS_AUX!A:F,6,0),0)</f>
        <v>1.26</v>
      </c>
      <c r="G4351" s="106">
        <f>IF(C4351="M.O.",VLOOKUP(A4351,INSUMOS_AUX!A:F,6,0),0)</f>
        <v>0</v>
      </c>
    </row>
    <row r="4352" spans="1:7">
      <c r="A4352" s="182"/>
      <c r="B4352" s="230"/>
      <c r="C4352" s="183"/>
      <c r="D4352" s="183"/>
      <c r="E4352" s="183"/>
      <c r="F4352" s="183"/>
      <c r="G4352" s="183"/>
    </row>
    <row r="4353" spans="1:7">
      <c r="A4353" s="179" t="s">
        <v>985</v>
      </c>
      <c r="B4353" s="232" t="s">
        <v>986</v>
      </c>
      <c r="C4353" s="180" t="s">
        <v>46</v>
      </c>
      <c r="D4353" s="180" t="s">
        <v>23</v>
      </c>
      <c r="E4353" s="181">
        <v>8</v>
      </c>
      <c r="F4353" s="181">
        <f t="shared" ref="F4353:G4353" si="289">SUMPRODUCT($E4354:$E4362,F4354:F4362)</f>
        <v>27.436</v>
      </c>
      <c r="G4353" s="181">
        <f t="shared" si="289"/>
        <v>7.7197354400000009</v>
      </c>
    </row>
    <row r="4354" spans="1:7">
      <c r="A4354" s="177">
        <v>2436</v>
      </c>
      <c r="B4354" s="233" t="s">
        <v>157</v>
      </c>
      <c r="C4354" s="176" t="s">
        <v>124</v>
      </c>
      <c r="D4354" s="176" t="s">
        <v>134</v>
      </c>
      <c r="E4354" s="177">
        <v>0.20746400000000001</v>
      </c>
      <c r="F4354" s="107">
        <f>IF(C4354="MAT.",VLOOKUP(A4354,INSUMOS_AUX!A:F,6,0),0)</f>
        <v>0</v>
      </c>
      <c r="G4354" s="106">
        <f>IF(C4354="M.O.",VLOOKUP(A4354,INSUMOS_AUX!A:F,6,0),0)</f>
        <v>22.48</v>
      </c>
    </row>
    <row r="4355" spans="1:7">
      <c r="A4355" s="177">
        <v>247</v>
      </c>
      <c r="B4355" s="233" t="s">
        <v>184</v>
      </c>
      <c r="C4355" s="176" t="s">
        <v>124</v>
      </c>
      <c r="D4355" s="176" t="s">
        <v>134</v>
      </c>
      <c r="E4355" s="177">
        <v>0.20746400000000001</v>
      </c>
      <c r="F4355" s="107">
        <f>IF(C4355="MAT.",VLOOKUP(A4355,INSUMOS_AUX!A:F,6,0),0)</f>
        <v>0</v>
      </c>
      <c r="G4355" s="106">
        <f>IF(C4355="M.O.",VLOOKUP(A4355,INSUMOS_AUX!A:F,6,0),0)</f>
        <v>14.73</v>
      </c>
    </row>
    <row r="4356" spans="1:7" ht="21">
      <c r="A4356" s="177">
        <v>37370</v>
      </c>
      <c r="B4356" s="233" t="s">
        <v>494</v>
      </c>
      <c r="C4356" s="176" t="s">
        <v>123</v>
      </c>
      <c r="D4356" s="176" t="s">
        <v>134</v>
      </c>
      <c r="E4356" s="177">
        <v>0.4</v>
      </c>
      <c r="F4356" s="107">
        <f>IF(C4356="MAT.",VLOOKUP(A4356,INSUMOS_AUX!A:F,6,0),0)</f>
        <v>3.32</v>
      </c>
      <c r="G4356" s="106">
        <f>IF(C4356="M.O.",VLOOKUP(A4356,INSUMOS_AUX!A:F,6,0),0)</f>
        <v>0</v>
      </c>
    </row>
    <row r="4357" spans="1:7" ht="21">
      <c r="A4357" s="177">
        <v>37371</v>
      </c>
      <c r="B4357" s="233" t="s">
        <v>495</v>
      </c>
      <c r="C4357" s="176" t="s">
        <v>123</v>
      </c>
      <c r="D4357" s="176" t="s">
        <v>134</v>
      </c>
      <c r="E4357" s="177">
        <v>0.4</v>
      </c>
      <c r="F4357" s="107">
        <f>IF(C4357="MAT.",VLOOKUP(A4357,INSUMOS_AUX!A:F,6,0),0)</f>
        <v>0.59</v>
      </c>
      <c r="G4357" s="106">
        <f>IF(C4357="M.O.",VLOOKUP(A4357,INSUMOS_AUX!A:F,6,0),0)</f>
        <v>0</v>
      </c>
    </row>
    <row r="4358" spans="1:7" ht="21">
      <c r="A4358" s="177">
        <v>37372</v>
      </c>
      <c r="B4358" s="233" t="s">
        <v>496</v>
      </c>
      <c r="C4358" s="176" t="s">
        <v>123</v>
      </c>
      <c r="D4358" s="176" t="s">
        <v>134</v>
      </c>
      <c r="E4358" s="177">
        <v>0.4</v>
      </c>
      <c r="F4358" s="107">
        <f>IF(C4358="MAT.",VLOOKUP(A4358,INSUMOS_AUX!A:F,6,0),0)</f>
        <v>1.43</v>
      </c>
      <c r="G4358" s="106">
        <f>IF(C4358="M.O.",VLOOKUP(A4358,INSUMOS_AUX!A:F,6,0),0)</f>
        <v>0</v>
      </c>
    </row>
    <row r="4359" spans="1:7" ht="21">
      <c r="A4359" s="177">
        <v>37373</v>
      </c>
      <c r="B4359" s="233" t="s">
        <v>497</v>
      </c>
      <c r="C4359" s="176" t="s">
        <v>123</v>
      </c>
      <c r="D4359" s="176" t="s">
        <v>134</v>
      </c>
      <c r="E4359" s="177">
        <v>0.4</v>
      </c>
      <c r="F4359" s="107">
        <f>IF(C4359="MAT.",VLOOKUP(A4359,INSUMOS_AUX!A:F,6,0),0)</f>
        <v>0.08</v>
      </c>
      <c r="G4359" s="106">
        <f>IF(C4359="M.O.",VLOOKUP(A4359,INSUMOS_AUX!A:F,6,0),0)</f>
        <v>0</v>
      </c>
    </row>
    <row r="4360" spans="1:7" ht="21">
      <c r="A4360" s="177">
        <v>43460</v>
      </c>
      <c r="B4360" s="233" t="s">
        <v>158</v>
      </c>
      <c r="C4360" s="176" t="s">
        <v>123</v>
      </c>
      <c r="D4360" s="176" t="s">
        <v>134</v>
      </c>
      <c r="E4360" s="177">
        <v>0.4</v>
      </c>
      <c r="F4360" s="107">
        <f>IF(C4360="MAT.",VLOOKUP(A4360,INSUMOS_AUX!A:F,6,0),0)</f>
        <v>0.86</v>
      </c>
      <c r="G4360" s="106">
        <f>IF(C4360="M.O.",VLOOKUP(A4360,INSUMOS_AUX!A:F,6,0),0)</f>
        <v>0</v>
      </c>
    </row>
    <row r="4361" spans="1:7" ht="21">
      <c r="A4361" s="177">
        <v>43484</v>
      </c>
      <c r="B4361" s="233" t="s">
        <v>159</v>
      </c>
      <c r="C4361" s="176" t="s">
        <v>123</v>
      </c>
      <c r="D4361" s="176" t="s">
        <v>134</v>
      </c>
      <c r="E4361" s="177">
        <v>0.4</v>
      </c>
      <c r="F4361" s="107">
        <f>IF(C4361="MAT.",VLOOKUP(A4361,INSUMOS_AUX!A:F,6,0),0)</f>
        <v>1.26</v>
      </c>
      <c r="G4361" s="106">
        <f>IF(C4361="M.O.",VLOOKUP(A4361,INSUMOS_AUX!A:F,6,0),0)</f>
        <v>0</v>
      </c>
    </row>
    <row r="4362" spans="1:7">
      <c r="A4362" s="177" t="s">
        <v>1518</v>
      </c>
      <c r="B4362" s="233" t="s">
        <v>986</v>
      </c>
      <c r="C4362" s="176" t="s">
        <v>123</v>
      </c>
      <c r="D4362" s="176" t="s">
        <v>23</v>
      </c>
      <c r="E4362" s="177">
        <v>1</v>
      </c>
      <c r="F4362" s="107">
        <f>IF(C4362="MAT.",VLOOKUP(A4362,INSUMOS_AUX!A:F,6,0),0)</f>
        <v>24.42</v>
      </c>
      <c r="G4362" s="106">
        <f>IF(C4362="M.O.",VLOOKUP(A4362,INSUMOS_AUX!A:F,6,0),0)</f>
        <v>0</v>
      </c>
    </row>
    <row r="4363" spans="1:7">
      <c r="A4363" s="182"/>
      <c r="B4363" s="230"/>
      <c r="C4363" s="183"/>
      <c r="D4363" s="183"/>
      <c r="E4363" s="183"/>
      <c r="F4363" s="183"/>
      <c r="G4363" s="183"/>
    </row>
    <row r="4364" spans="1:7">
      <c r="A4364" s="179" t="s">
        <v>1021</v>
      </c>
      <c r="B4364" s="232" t="s">
        <v>1022</v>
      </c>
      <c r="C4364" s="180" t="s">
        <v>46</v>
      </c>
      <c r="D4364" s="180" t="s">
        <v>99</v>
      </c>
      <c r="E4364" s="181">
        <v>250</v>
      </c>
      <c r="F4364" s="181">
        <f t="shared" ref="F4364:G4364" si="290">SUMPRODUCT($E4365:$E4373,F4365:F4373)</f>
        <v>0.86684000000000005</v>
      </c>
      <c r="G4364" s="181">
        <f t="shared" si="290"/>
        <v>0.88776957560000003</v>
      </c>
    </row>
    <row r="4365" spans="1:7">
      <c r="A4365" s="177">
        <v>2436</v>
      </c>
      <c r="B4365" s="233" t="s">
        <v>157</v>
      </c>
      <c r="C4365" s="176" t="s">
        <v>124</v>
      </c>
      <c r="D4365" s="176" t="s">
        <v>134</v>
      </c>
      <c r="E4365" s="177">
        <v>2.3858359999999999E-2</v>
      </c>
      <c r="F4365" s="107">
        <f>IF(C4365="MAT.",VLOOKUP(A4365,INSUMOS_AUX!A:F,6,0),0)</f>
        <v>0</v>
      </c>
      <c r="G4365" s="106">
        <f>IF(C4365="M.O.",VLOOKUP(A4365,INSUMOS_AUX!A:F,6,0),0)</f>
        <v>22.48</v>
      </c>
    </row>
    <row r="4366" spans="1:7">
      <c r="A4366" s="177">
        <v>247</v>
      </c>
      <c r="B4366" s="233" t="s">
        <v>184</v>
      </c>
      <c r="C4366" s="176" t="s">
        <v>124</v>
      </c>
      <c r="D4366" s="176" t="s">
        <v>134</v>
      </c>
      <c r="E4366" s="177">
        <v>2.3858359999999999E-2</v>
      </c>
      <c r="F4366" s="107">
        <f>IF(C4366="MAT.",VLOOKUP(A4366,INSUMOS_AUX!A:F,6,0),0)</f>
        <v>0</v>
      </c>
      <c r="G4366" s="106">
        <f>IF(C4366="M.O.",VLOOKUP(A4366,INSUMOS_AUX!A:F,6,0),0)</f>
        <v>14.73</v>
      </c>
    </row>
    <row r="4367" spans="1:7" ht="21">
      <c r="A4367" s="177">
        <v>37370</v>
      </c>
      <c r="B4367" s="233" t="s">
        <v>494</v>
      </c>
      <c r="C4367" s="176" t="s">
        <v>123</v>
      </c>
      <c r="D4367" s="176" t="s">
        <v>134</v>
      </c>
      <c r="E4367" s="177">
        <v>4.5999999999999999E-2</v>
      </c>
      <c r="F4367" s="107">
        <f>IF(C4367="MAT.",VLOOKUP(A4367,INSUMOS_AUX!A:F,6,0),0)</f>
        <v>3.32</v>
      </c>
      <c r="G4367" s="106">
        <f>IF(C4367="M.O.",VLOOKUP(A4367,INSUMOS_AUX!A:F,6,0),0)</f>
        <v>0</v>
      </c>
    </row>
    <row r="4368" spans="1:7" ht="21">
      <c r="A4368" s="177">
        <v>37371</v>
      </c>
      <c r="B4368" s="233" t="s">
        <v>495</v>
      </c>
      <c r="C4368" s="176" t="s">
        <v>123</v>
      </c>
      <c r="D4368" s="176" t="s">
        <v>134</v>
      </c>
      <c r="E4368" s="177">
        <v>4.5999999999999999E-2</v>
      </c>
      <c r="F4368" s="107">
        <f>IF(C4368="MAT.",VLOOKUP(A4368,INSUMOS_AUX!A:F,6,0),0)</f>
        <v>0.59</v>
      </c>
      <c r="G4368" s="106">
        <f>IF(C4368="M.O.",VLOOKUP(A4368,INSUMOS_AUX!A:F,6,0),0)</f>
        <v>0</v>
      </c>
    </row>
    <row r="4369" spans="1:7" ht="21">
      <c r="A4369" s="177">
        <v>37372</v>
      </c>
      <c r="B4369" s="233" t="s">
        <v>496</v>
      </c>
      <c r="C4369" s="176" t="s">
        <v>123</v>
      </c>
      <c r="D4369" s="176" t="s">
        <v>134</v>
      </c>
      <c r="E4369" s="177">
        <v>4.5999999999999999E-2</v>
      </c>
      <c r="F4369" s="107">
        <f>IF(C4369="MAT.",VLOOKUP(A4369,INSUMOS_AUX!A:F,6,0),0)</f>
        <v>1.43</v>
      </c>
      <c r="G4369" s="106">
        <f>IF(C4369="M.O.",VLOOKUP(A4369,INSUMOS_AUX!A:F,6,0),0)</f>
        <v>0</v>
      </c>
    </row>
    <row r="4370" spans="1:7" ht="21">
      <c r="A4370" s="177">
        <v>37373</v>
      </c>
      <c r="B4370" s="233" t="s">
        <v>497</v>
      </c>
      <c r="C4370" s="176" t="s">
        <v>123</v>
      </c>
      <c r="D4370" s="176" t="s">
        <v>134</v>
      </c>
      <c r="E4370" s="177">
        <v>4.5999999999999999E-2</v>
      </c>
      <c r="F4370" s="107">
        <f>IF(C4370="MAT.",VLOOKUP(A4370,INSUMOS_AUX!A:F,6,0),0)</f>
        <v>0.08</v>
      </c>
      <c r="G4370" s="106">
        <f>IF(C4370="M.O.",VLOOKUP(A4370,INSUMOS_AUX!A:F,6,0),0)</f>
        <v>0</v>
      </c>
    </row>
    <row r="4371" spans="1:7" ht="21">
      <c r="A4371" s="177">
        <v>43460</v>
      </c>
      <c r="B4371" s="233" t="s">
        <v>158</v>
      </c>
      <c r="C4371" s="176" t="s">
        <v>123</v>
      </c>
      <c r="D4371" s="176" t="s">
        <v>134</v>
      </c>
      <c r="E4371" s="177">
        <v>4.5999999999999999E-2</v>
      </c>
      <c r="F4371" s="107">
        <f>IF(C4371="MAT.",VLOOKUP(A4371,INSUMOS_AUX!A:F,6,0),0)</f>
        <v>0.86</v>
      </c>
      <c r="G4371" s="106">
        <f>IF(C4371="M.O.",VLOOKUP(A4371,INSUMOS_AUX!A:F,6,0),0)</f>
        <v>0</v>
      </c>
    </row>
    <row r="4372" spans="1:7" ht="21">
      <c r="A4372" s="177">
        <v>43484</v>
      </c>
      <c r="B4372" s="233" t="s">
        <v>159</v>
      </c>
      <c r="C4372" s="176" t="s">
        <v>123</v>
      </c>
      <c r="D4372" s="176" t="s">
        <v>134</v>
      </c>
      <c r="E4372" s="177">
        <v>4.5999999999999999E-2</v>
      </c>
      <c r="F4372" s="107">
        <f>IF(C4372="MAT.",VLOOKUP(A4372,INSUMOS_AUX!A:F,6,0),0)</f>
        <v>1.26</v>
      </c>
      <c r="G4372" s="106">
        <f>IF(C4372="M.O.",VLOOKUP(A4372,INSUMOS_AUX!A:F,6,0),0)</f>
        <v>0</v>
      </c>
    </row>
    <row r="4373" spans="1:7">
      <c r="A4373" s="177" t="s">
        <v>1564</v>
      </c>
      <c r="B4373" s="233" t="s">
        <v>1022</v>
      </c>
      <c r="C4373" s="176" t="s">
        <v>123</v>
      </c>
      <c r="D4373" s="176" t="s">
        <v>99</v>
      </c>
      <c r="E4373" s="177">
        <v>1</v>
      </c>
      <c r="F4373" s="107">
        <f>IF(C4373="MAT.",VLOOKUP(A4373,INSUMOS_AUX!A:F,6,0),0)</f>
        <v>0.52</v>
      </c>
      <c r="G4373" s="106">
        <f>IF(C4373="M.O.",VLOOKUP(A4373,INSUMOS_AUX!A:F,6,0),0)</f>
        <v>0</v>
      </c>
    </row>
    <row r="4374" spans="1:7">
      <c r="A4374" s="182"/>
      <c r="B4374" s="230"/>
      <c r="C4374" s="183"/>
      <c r="D4374" s="183"/>
      <c r="E4374" s="183"/>
      <c r="F4374" s="183"/>
      <c r="G4374" s="183"/>
    </row>
    <row r="4375" spans="1:7">
      <c r="A4375" s="179" t="s">
        <v>987</v>
      </c>
      <c r="B4375" s="232" t="s">
        <v>988</v>
      </c>
      <c r="C4375" s="180" t="s">
        <v>46</v>
      </c>
      <c r="D4375" s="180" t="s">
        <v>23</v>
      </c>
      <c r="E4375" s="181">
        <v>40</v>
      </c>
      <c r="F4375" s="181">
        <f t="shared" ref="F4375:G4375" si="291">SUMPRODUCT($E4376:$E4387,F4376:F4387)</f>
        <v>7.2840000000000007</v>
      </c>
      <c r="G4375" s="181">
        <f t="shared" si="291"/>
        <v>1.9299338600000002</v>
      </c>
    </row>
    <row r="4376" spans="1:7">
      <c r="A4376" s="177">
        <v>2436</v>
      </c>
      <c r="B4376" s="233" t="s">
        <v>157</v>
      </c>
      <c r="C4376" s="176" t="s">
        <v>124</v>
      </c>
      <c r="D4376" s="176" t="s">
        <v>134</v>
      </c>
      <c r="E4376" s="177">
        <v>5.1866000000000002E-2</v>
      </c>
      <c r="F4376" s="107">
        <f>IF(C4376="MAT.",VLOOKUP(A4376,INSUMOS_AUX!A:F,6,0),0)</f>
        <v>0</v>
      </c>
      <c r="G4376" s="106">
        <f>IF(C4376="M.O.",VLOOKUP(A4376,INSUMOS_AUX!A:F,6,0),0)</f>
        <v>22.48</v>
      </c>
    </row>
    <row r="4377" spans="1:7">
      <c r="A4377" s="177">
        <v>247</v>
      </c>
      <c r="B4377" s="233" t="s">
        <v>184</v>
      </c>
      <c r="C4377" s="176" t="s">
        <v>124</v>
      </c>
      <c r="D4377" s="176" t="s">
        <v>134</v>
      </c>
      <c r="E4377" s="177">
        <v>5.1866000000000002E-2</v>
      </c>
      <c r="F4377" s="107">
        <f>IF(C4377="MAT.",VLOOKUP(A4377,INSUMOS_AUX!A:F,6,0),0)</f>
        <v>0</v>
      </c>
      <c r="G4377" s="106">
        <f>IF(C4377="M.O.",VLOOKUP(A4377,INSUMOS_AUX!A:F,6,0),0)</f>
        <v>14.73</v>
      </c>
    </row>
    <row r="4378" spans="1:7" ht="21">
      <c r="A4378" s="177">
        <v>37370</v>
      </c>
      <c r="B4378" s="233" t="s">
        <v>494</v>
      </c>
      <c r="C4378" s="176" t="s">
        <v>123</v>
      </c>
      <c r="D4378" s="176" t="s">
        <v>134</v>
      </c>
      <c r="E4378" s="177">
        <v>0.1</v>
      </c>
      <c r="F4378" s="107">
        <f>IF(C4378="MAT.",VLOOKUP(A4378,INSUMOS_AUX!A:F,6,0),0)</f>
        <v>3.32</v>
      </c>
      <c r="G4378" s="106">
        <f>IF(C4378="M.O.",VLOOKUP(A4378,INSUMOS_AUX!A:F,6,0),0)</f>
        <v>0</v>
      </c>
    </row>
    <row r="4379" spans="1:7" ht="21">
      <c r="A4379" s="177">
        <v>37371</v>
      </c>
      <c r="B4379" s="233" t="s">
        <v>495</v>
      </c>
      <c r="C4379" s="176" t="s">
        <v>123</v>
      </c>
      <c r="D4379" s="176" t="s">
        <v>134</v>
      </c>
      <c r="E4379" s="177">
        <v>0.1</v>
      </c>
      <c r="F4379" s="107">
        <f>IF(C4379="MAT.",VLOOKUP(A4379,INSUMOS_AUX!A:F,6,0),0)</f>
        <v>0.59</v>
      </c>
      <c r="G4379" s="106">
        <f>IF(C4379="M.O.",VLOOKUP(A4379,INSUMOS_AUX!A:F,6,0),0)</f>
        <v>0</v>
      </c>
    </row>
    <row r="4380" spans="1:7" ht="21">
      <c r="A4380" s="177">
        <v>37372</v>
      </c>
      <c r="B4380" s="233" t="s">
        <v>496</v>
      </c>
      <c r="C4380" s="176" t="s">
        <v>123</v>
      </c>
      <c r="D4380" s="176" t="s">
        <v>134</v>
      </c>
      <c r="E4380" s="177">
        <v>0.1</v>
      </c>
      <c r="F4380" s="107">
        <f>IF(C4380="MAT.",VLOOKUP(A4380,INSUMOS_AUX!A:F,6,0),0)</f>
        <v>1.43</v>
      </c>
      <c r="G4380" s="106">
        <f>IF(C4380="M.O.",VLOOKUP(A4380,INSUMOS_AUX!A:F,6,0),0)</f>
        <v>0</v>
      </c>
    </row>
    <row r="4381" spans="1:7" ht="21">
      <c r="A4381" s="177">
        <v>37373</v>
      </c>
      <c r="B4381" s="233" t="s">
        <v>497</v>
      </c>
      <c r="C4381" s="176" t="s">
        <v>123</v>
      </c>
      <c r="D4381" s="176" t="s">
        <v>134</v>
      </c>
      <c r="E4381" s="177">
        <v>0.1</v>
      </c>
      <c r="F4381" s="107">
        <f>IF(C4381="MAT.",VLOOKUP(A4381,INSUMOS_AUX!A:F,6,0),0)</f>
        <v>0.08</v>
      </c>
      <c r="G4381" s="106">
        <f>IF(C4381="M.O.",VLOOKUP(A4381,INSUMOS_AUX!A:F,6,0),0)</f>
        <v>0</v>
      </c>
    </row>
    <row r="4382" spans="1:7">
      <c r="A4382" s="177" t="s">
        <v>525</v>
      </c>
      <c r="B4382" s="233" t="s">
        <v>526</v>
      </c>
      <c r="C4382" s="176" t="s">
        <v>123</v>
      </c>
      <c r="D4382" s="176" t="s">
        <v>23</v>
      </c>
      <c r="E4382" s="177">
        <v>8</v>
      </c>
      <c r="F4382" s="107">
        <f>IF(C4382="MAT.",VLOOKUP(A4382,INSUMOS_AUX!A:F,6,0),0)</f>
        <v>0.04</v>
      </c>
      <c r="G4382" s="106">
        <f>IF(C4382="M.O.",VLOOKUP(A4382,INSUMOS_AUX!A:F,6,0),0)</f>
        <v>0</v>
      </c>
    </row>
    <row r="4383" spans="1:7">
      <c r="A4383" s="177" t="s">
        <v>527</v>
      </c>
      <c r="B4383" s="233" t="s">
        <v>528</v>
      </c>
      <c r="C4383" s="176" t="s">
        <v>123</v>
      </c>
      <c r="D4383" s="176" t="s">
        <v>23</v>
      </c>
      <c r="E4383" s="177">
        <v>8</v>
      </c>
      <c r="F4383" s="107">
        <f>IF(C4383="MAT.",VLOOKUP(A4383,INSUMOS_AUX!A:F,6,0),0)</f>
        <v>0.18</v>
      </c>
      <c r="G4383" s="106">
        <f>IF(C4383="M.O.",VLOOKUP(A4383,INSUMOS_AUX!A:F,6,0),0)</f>
        <v>0</v>
      </c>
    </row>
    <row r="4384" spans="1:7">
      <c r="A4384" s="177">
        <v>39997</v>
      </c>
      <c r="B4384" s="233" t="s">
        <v>199</v>
      </c>
      <c r="C4384" s="176" t="s">
        <v>123</v>
      </c>
      <c r="D4384" s="176" t="s">
        <v>23</v>
      </c>
      <c r="E4384" s="177">
        <v>8</v>
      </c>
      <c r="F4384" s="107">
        <f>IF(C4384="MAT.",VLOOKUP(A4384,INSUMOS_AUX!A:F,6,0),0)</f>
        <v>0.35</v>
      </c>
      <c r="G4384" s="106">
        <f>IF(C4384="M.O.",VLOOKUP(A4384,INSUMOS_AUX!A:F,6,0),0)</f>
        <v>0</v>
      </c>
    </row>
    <row r="4385" spans="1:7" ht="21">
      <c r="A4385" s="177">
        <v>43460</v>
      </c>
      <c r="B4385" s="233" t="s">
        <v>158</v>
      </c>
      <c r="C4385" s="176" t="s">
        <v>123</v>
      </c>
      <c r="D4385" s="176" t="s">
        <v>134</v>
      </c>
      <c r="E4385" s="177">
        <v>0.1</v>
      </c>
      <c r="F4385" s="107">
        <f>IF(C4385="MAT.",VLOOKUP(A4385,INSUMOS_AUX!A:F,6,0),0)</f>
        <v>0.86</v>
      </c>
      <c r="G4385" s="106">
        <f>IF(C4385="M.O.",VLOOKUP(A4385,INSUMOS_AUX!A:F,6,0),0)</f>
        <v>0</v>
      </c>
    </row>
    <row r="4386" spans="1:7" ht="21">
      <c r="A4386" s="177">
        <v>43484</v>
      </c>
      <c r="B4386" s="233" t="s">
        <v>159</v>
      </c>
      <c r="C4386" s="176" t="s">
        <v>123</v>
      </c>
      <c r="D4386" s="176" t="s">
        <v>134</v>
      </c>
      <c r="E4386" s="177">
        <v>0.1</v>
      </c>
      <c r="F4386" s="107">
        <f>IF(C4386="MAT.",VLOOKUP(A4386,INSUMOS_AUX!A:F,6,0),0)</f>
        <v>1.26</v>
      </c>
      <c r="G4386" s="106">
        <f>IF(C4386="M.O.",VLOOKUP(A4386,INSUMOS_AUX!A:F,6,0),0)</f>
        <v>0</v>
      </c>
    </row>
    <row r="4387" spans="1:7">
      <c r="A4387" s="177" t="s">
        <v>1519</v>
      </c>
      <c r="B4387" s="233" t="s">
        <v>988</v>
      </c>
      <c r="C4387" s="176" t="s">
        <v>123</v>
      </c>
      <c r="D4387" s="176" t="s">
        <v>23</v>
      </c>
      <c r="E4387" s="177">
        <v>1</v>
      </c>
      <c r="F4387" s="107">
        <f>IF(C4387="MAT.",VLOOKUP(A4387,INSUMOS_AUX!A:F,6,0),0)</f>
        <v>1.97</v>
      </c>
      <c r="G4387" s="106">
        <f>IF(C4387="M.O.",VLOOKUP(A4387,INSUMOS_AUX!A:F,6,0),0)</f>
        <v>0</v>
      </c>
    </row>
    <row r="4388" spans="1:7">
      <c r="A4388" s="182"/>
      <c r="B4388" s="230"/>
      <c r="C4388" s="183"/>
      <c r="D4388" s="183"/>
      <c r="E4388" s="183"/>
      <c r="F4388" s="183"/>
      <c r="G4388" s="183"/>
    </row>
    <row r="4389" spans="1:7" ht="21">
      <c r="A4389" s="179" t="s">
        <v>1023</v>
      </c>
      <c r="B4389" s="232" t="s">
        <v>1024</v>
      </c>
      <c r="C4389" s="180" t="s">
        <v>46</v>
      </c>
      <c r="D4389" s="180" t="s">
        <v>23</v>
      </c>
      <c r="E4389" s="181">
        <v>4</v>
      </c>
      <c r="F4389" s="181">
        <f t="shared" ref="F4389:G4389" si="292">SUMPRODUCT($E4390:$E4413,F4390:F4413)</f>
        <v>374.91643899999997</v>
      </c>
      <c r="G4389" s="181">
        <f t="shared" si="292"/>
        <v>256.95921308159996</v>
      </c>
    </row>
    <row r="4390" spans="1:7">
      <c r="A4390" s="177">
        <v>1106</v>
      </c>
      <c r="B4390" s="233" t="s">
        <v>1303</v>
      </c>
      <c r="C4390" s="176" t="s">
        <v>123</v>
      </c>
      <c r="D4390" s="176" t="s">
        <v>63</v>
      </c>
      <c r="E4390" s="177">
        <v>20.551400000000001</v>
      </c>
      <c r="F4390" s="107">
        <f>IF(C4390="MAT.",VLOOKUP(A4390,INSUMOS_AUX!A:F,6,0),0)</f>
        <v>1.4</v>
      </c>
      <c r="G4390" s="106">
        <f>IF(C4390="M.O.",VLOOKUP(A4390,INSUMOS_AUX!A:F,6,0),0)</f>
        <v>0</v>
      </c>
    </row>
    <row r="4391" spans="1:7">
      <c r="A4391" s="177">
        <v>1379</v>
      </c>
      <c r="B4391" s="233" t="s">
        <v>135</v>
      </c>
      <c r="C4391" s="176" t="s">
        <v>123</v>
      </c>
      <c r="D4391" s="176" t="s">
        <v>63</v>
      </c>
      <c r="E4391" s="177">
        <v>29.172000000000001</v>
      </c>
      <c r="F4391" s="107">
        <f>IF(C4391="MAT.",VLOOKUP(A4391,INSUMOS_AUX!A:F,6,0),0)</f>
        <v>0.72</v>
      </c>
      <c r="G4391" s="106">
        <f>IF(C4391="M.O.",VLOOKUP(A4391,INSUMOS_AUX!A:F,6,0),0)</f>
        <v>0</v>
      </c>
    </row>
    <row r="4392" spans="1:7">
      <c r="A4392" s="177" t="s">
        <v>1565</v>
      </c>
      <c r="B4392" s="233" t="s">
        <v>1566</v>
      </c>
      <c r="C4392" s="176" t="s">
        <v>123</v>
      </c>
      <c r="D4392" s="176" t="s">
        <v>53</v>
      </c>
      <c r="E4392" s="177">
        <v>0.1739</v>
      </c>
      <c r="F4392" s="107">
        <f>IF(C4392="MAT.",VLOOKUP(A4392,INSUMOS_AUX!A:F,6,0),0)</f>
        <v>34.090000000000003</v>
      </c>
      <c r="G4392" s="106">
        <f>IF(C4392="M.O.",VLOOKUP(A4392,INSUMOS_AUX!A:F,6,0),0)</f>
        <v>0</v>
      </c>
    </row>
    <row r="4393" spans="1:7">
      <c r="A4393" s="177">
        <v>33</v>
      </c>
      <c r="B4393" s="233" t="s">
        <v>1256</v>
      </c>
      <c r="C4393" s="176" t="s">
        <v>123</v>
      </c>
      <c r="D4393" s="176" t="s">
        <v>63</v>
      </c>
      <c r="E4393" s="177">
        <v>0.26369999999999999</v>
      </c>
      <c r="F4393" s="107">
        <f>IF(C4393="MAT.",VLOOKUP(A4393,INSUMOS_AUX!A:F,6,0),0)</f>
        <v>8.7200000000000006</v>
      </c>
      <c r="G4393" s="106">
        <f>IF(C4393="M.O.",VLOOKUP(A4393,INSUMOS_AUX!A:F,6,0),0)</f>
        <v>0</v>
      </c>
    </row>
    <row r="4394" spans="1:7">
      <c r="A4394" s="177">
        <v>337</v>
      </c>
      <c r="B4394" s="233" t="s">
        <v>1567</v>
      </c>
      <c r="C4394" s="176" t="s">
        <v>123</v>
      </c>
      <c r="D4394" s="176" t="s">
        <v>63</v>
      </c>
      <c r="E4394" s="177">
        <v>6.2399999999999997E-2</v>
      </c>
      <c r="F4394" s="107">
        <f>IF(C4394="MAT.",VLOOKUP(A4394,INSUMOS_AUX!A:F,6,0),0)</f>
        <v>10</v>
      </c>
      <c r="G4394" s="106">
        <f>IF(C4394="M.O.",VLOOKUP(A4394,INSUMOS_AUX!A:F,6,0),0)</f>
        <v>0</v>
      </c>
    </row>
    <row r="4395" spans="1:7">
      <c r="A4395" s="177">
        <v>34456</v>
      </c>
      <c r="B4395" s="233" t="s">
        <v>1568</v>
      </c>
      <c r="C4395" s="176" t="s">
        <v>123</v>
      </c>
      <c r="D4395" s="176" t="s">
        <v>63</v>
      </c>
      <c r="E4395" s="177">
        <v>3.1684000000000001</v>
      </c>
      <c r="F4395" s="107">
        <f>IF(C4395="MAT.",VLOOKUP(A4395,INSUMOS_AUX!A:F,6,0),0)</f>
        <v>7.78</v>
      </c>
      <c r="G4395" s="106">
        <f>IF(C4395="M.O.",VLOOKUP(A4395,INSUMOS_AUX!A:F,6,0),0)</f>
        <v>0</v>
      </c>
    </row>
    <row r="4396" spans="1:7" ht="21">
      <c r="A4396" s="177">
        <v>367</v>
      </c>
      <c r="B4396" s="233" t="s">
        <v>1288</v>
      </c>
      <c r="C4396" s="176" t="s">
        <v>123</v>
      </c>
      <c r="D4396" s="176" t="s">
        <v>58</v>
      </c>
      <c r="E4396" s="177">
        <v>3.2800000000000003E-2</v>
      </c>
      <c r="F4396" s="107">
        <f>IF(C4396="MAT.",VLOOKUP(A4396,INSUMOS_AUX!A:F,6,0),0)</f>
        <v>151.96</v>
      </c>
      <c r="G4396" s="106">
        <f>IF(C4396="M.O.",VLOOKUP(A4396,INSUMOS_AUX!A:F,6,0),0)</f>
        <v>0</v>
      </c>
    </row>
    <row r="4397" spans="1:7" ht="21">
      <c r="A4397" s="177">
        <v>370</v>
      </c>
      <c r="B4397" s="233" t="s">
        <v>138</v>
      </c>
      <c r="C4397" s="176" t="s">
        <v>123</v>
      </c>
      <c r="D4397" s="176" t="s">
        <v>58</v>
      </c>
      <c r="E4397" s="177">
        <v>0.13730000000000001</v>
      </c>
      <c r="F4397" s="107">
        <f>IF(C4397="MAT.",VLOOKUP(A4397,INSUMOS_AUX!A:F,6,0),0)</f>
        <v>150</v>
      </c>
      <c r="G4397" s="106">
        <f>IF(C4397="M.O.",VLOOKUP(A4397,INSUMOS_AUX!A:F,6,0),0)</f>
        <v>0</v>
      </c>
    </row>
    <row r="4398" spans="1:7" ht="21">
      <c r="A4398" s="177">
        <v>37370</v>
      </c>
      <c r="B4398" s="233" t="s">
        <v>494</v>
      </c>
      <c r="C4398" s="176" t="s">
        <v>123</v>
      </c>
      <c r="D4398" s="176" t="s">
        <v>134</v>
      </c>
      <c r="E4398" s="177">
        <v>14.198399999999999</v>
      </c>
      <c r="F4398" s="107">
        <f>IF(C4398="MAT.",VLOOKUP(A4398,INSUMOS_AUX!A:F,6,0),0)</f>
        <v>3.32</v>
      </c>
      <c r="G4398" s="106">
        <f>IF(C4398="M.O.",VLOOKUP(A4398,INSUMOS_AUX!A:F,6,0),0)</f>
        <v>0</v>
      </c>
    </row>
    <row r="4399" spans="1:7" ht="21">
      <c r="A4399" s="177">
        <v>37371</v>
      </c>
      <c r="B4399" s="233" t="s">
        <v>495</v>
      </c>
      <c r="C4399" s="176" t="s">
        <v>123</v>
      </c>
      <c r="D4399" s="176" t="s">
        <v>134</v>
      </c>
      <c r="E4399" s="177">
        <v>14.198399999999999</v>
      </c>
      <c r="F4399" s="107">
        <f>IF(C4399="MAT.",VLOOKUP(A4399,INSUMOS_AUX!A:F,6,0),0)</f>
        <v>0.59</v>
      </c>
      <c r="G4399" s="106">
        <f>IF(C4399="M.O.",VLOOKUP(A4399,INSUMOS_AUX!A:F,6,0),0)</f>
        <v>0</v>
      </c>
    </row>
    <row r="4400" spans="1:7" ht="21">
      <c r="A4400" s="177">
        <v>37372</v>
      </c>
      <c r="B4400" s="233" t="s">
        <v>496</v>
      </c>
      <c r="C4400" s="176" t="s">
        <v>123</v>
      </c>
      <c r="D4400" s="176" t="s">
        <v>134</v>
      </c>
      <c r="E4400" s="177">
        <v>14.198399999999999</v>
      </c>
      <c r="F4400" s="107">
        <f>IF(C4400="MAT.",VLOOKUP(A4400,INSUMOS_AUX!A:F,6,0),0)</f>
        <v>1.43</v>
      </c>
      <c r="G4400" s="106">
        <f>IF(C4400="M.O.",VLOOKUP(A4400,INSUMOS_AUX!A:F,6,0),0)</f>
        <v>0</v>
      </c>
    </row>
    <row r="4401" spans="1:7" ht="21">
      <c r="A4401" s="177">
        <v>37373</v>
      </c>
      <c r="B4401" s="233" t="s">
        <v>497</v>
      </c>
      <c r="C4401" s="176" t="s">
        <v>123</v>
      </c>
      <c r="D4401" s="176" t="s">
        <v>134</v>
      </c>
      <c r="E4401" s="177">
        <v>14.198399999999999</v>
      </c>
      <c r="F4401" s="107">
        <f>IF(C4401="MAT.",VLOOKUP(A4401,INSUMOS_AUX!A:F,6,0),0)</f>
        <v>0.08</v>
      </c>
      <c r="G4401" s="106">
        <f>IF(C4401="M.O.",VLOOKUP(A4401,INSUMOS_AUX!A:F,6,0),0)</f>
        <v>0</v>
      </c>
    </row>
    <row r="4402" spans="1:7" ht="21">
      <c r="A4402" s="177">
        <v>43465</v>
      </c>
      <c r="B4402" s="233" t="s">
        <v>151</v>
      </c>
      <c r="C4402" s="176" t="s">
        <v>123</v>
      </c>
      <c r="D4402" s="176" t="s">
        <v>134</v>
      </c>
      <c r="E4402" s="177">
        <v>5.8376000000000001</v>
      </c>
      <c r="F4402" s="107">
        <f>IF(C4402="MAT.",VLOOKUP(A4402,INSUMOS_AUX!A:F,6,0),0)</f>
        <v>0.78</v>
      </c>
      <c r="G4402" s="106">
        <f>IF(C4402="M.O.",VLOOKUP(A4402,INSUMOS_AUX!A:F,6,0),0)</f>
        <v>0</v>
      </c>
    </row>
    <row r="4403" spans="1:7" ht="21">
      <c r="A4403" s="177">
        <v>43467</v>
      </c>
      <c r="B4403" s="233" t="s">
        <v>142</v>
      </c>
      <c r="C4403" s="176" t="s">
        <v>123</v>
      </c>
      <c r="D4403" s="176" t="s">
        <v>134</v>
      </c>
      <c r="E4403" s="177">
        <v>8.3607999999999993</v>
      </c>
      <c r="F4403" s="107">
        <f>IF(C4403="MAT.",VLOOKUP(A4403,INSUMOS_AUX!A:F,6,0),0)</f>
        <v>0.61</v>
      </c>
      <c r="G4403" s="106">
        <f>IF(C4403="M.O.",VLOOKUP(A4403,INSUMOS_AUX!A:F,6,0),0)</f>
        <v>0</v>
      </c>
    </row>
    <row r="4404" spans="1:7" ht="21">
      <c r="A4404" s="177">
        <v>43489</v>
      </c>
      <c r="B4404" s="233" t="s">
        <v>152</v>
      </c>
      <c r="C4404" s="176" t="s">
        <v>123</v>
      </c>
      <c r="D4404" s="176" t="s">
        <v>134</v>
      </c>
      <c r="E4404" s="177">
        <v>5.8376000000000001</v>
      </c>
      <c r="F4404" s="107">
        <f>IF(C4404="MAT.",VLOOKUP(A4404,INSUMOS_AUX!A:F,6,0),0)</f>
        <v>1.31</v>
      </c>
      <c r="G4404" s="106">
        <f>IF(C4404="M.O.",VLOOKUP(A4404,INSUMOS_AUX!A:F,6,0),0)</f>
        <v>0</v>
      </c>
    </row>
    <row r="4405" spans="1:7" ht="21">
      <c r="A4405" s="177">
        <v>43491</v>
      </c>
      <c r="B4405" s="233" t="s">
        <v>145</v>
      </c>
      <c r="C4405" s="176" t="s">
        <v>123</v>
      </c>
      <c r="D4405" s="176" t="s">
        <v>134</v>
      </c>
      <c r="E4405" s="177">
        <v>8.3607999999999993</v>
      </c>
      <c r="F4405" s="107">
        <f>IF(C4405="MAT.",VLOOKUP(A4405,INSUMOS_AUX!A:F,6,0),0)</f>
        <v>1.39</v>
      </c>
      <c r="G4405" s="106">
        <f>IF(C4405="M.O.",VLOOKUP(A4405,INSUMOS_AUX!A:F,6,0),0)</f>
        <v>0</v>
      </c>
    </row>
    <row r="4406" spans="1:7" ht="21">
      <c r="A4406" s="177">
        <v>4718</v>
      </c>
      <c r="B4406" s="233" t="s">
        <v>1261</v>
      </c>
      <c r="C4406" s="176" t="s">
        <v>123</v>
      </c>
      <c r="D4406" s="176" t="s">
        <v>58</v>
      </c>
      <c r="E4406" s="177">
        <v>2.5399999999999999E-2</v>
      </c>
      <c r="F4406" s="107">
        <f>IF(C4406="MAT.",VLOOKUP(A4406,INSUMOS_AUX!A:F,6,0),0)</f>
        <v>116.31</v>
      </c>
      <c r="G4406" s="106">
        <f>IF(C4406="M.O.",VLOOKUP(A4406,INSUMOS_AUX!A:F,6,0),0)</f>
        <v>0</v>
      </c>
    </row>
    <row r="4407" spans="1:7" ht="21">
      <c r="A4407" s="177">
        <v>4720</v>
      </c>
      <c r="B4407" s="233" t="s">
        <v>1291</v>
      </c>
      <c r="C4407" s="176" t="s">
        <v>123</v>
      </c>
      <c r="D4407" s="176" t="s">
        <v>58</v>
      </c>
      <c r="E4407" s="177">
        <v>2.1600000000000001E-2</v>
      </c>
      <c r="F4407" s="107">
        <f>IF(C4407="MAT.",VLOOKUP(A4407,INSUMOS_AUX!A:F,6,0),0)</f>
        <v>133.58000000000001</v>
      </c>
      <c r="G4407" s="106">
        <f>IF(C4407="M.O.",VLOOKUP(A4407,INSUMOS_AUX!A:F,6,0),0)</f>
        <v>0</v>
      </c>
    </row>
    <row r="4408" spans="1:7" ht="21">
      <c r="A4408" s="177">
        <v>4721</v>
      </c>
      <c r="B4408" s="233" t="s">
        <v>147</v>
      </c>
      <c r="C4408" s="176" t="s">
        <v>123</v>
      </c>
      <c r="D4408" s="176" t="s">
        <v>58</v>
      </c>
      <c r="E4408" s="177">
        <v>3.0099999999999998E-2</v>
      </c>
      <c r="F4408" s="107">
        <f>IF(C4408="MAT.",VLOOKUP(A4408,INSUMOS_AUX!A:F,6,0),0)</f>
        <v>115.7</v>
      </c>
      <c r="G4408" s="106">
        <f>IF(C4408="M.O.",VLOOKUP(A4408,INSUMOS_AUX!A:F,6,0),0)</f>
        <v>0</v>
      </c>
    </row>
    <row r="4409" spans="1:7">
      <c r="A4409" s="177">
        <v>4750</v>
      </c>
      <c r="B4409" s="233" t="s">
        <v>153</v>
      </c>
      <c r="C4409" s="176" t="s">
        <v>124</v>
      </c>
      <c r="D4409" s="176" t="s">
        <v>134</v>
      </c>
      <c r="E4409" s="177">
        <v>5.9613571199999997</v>
      </c>
      <c r="F4409" s="107">
        <f>IF(C4409="MAT.",VLOOKUP(A4409,INSUMOS_AUX!A:F,6,0),0)</f>
        <v>0</v>
      </c>
      <c r="G4409" s="106">
        <f>IF(C4409="M.O.",VLOOKUP(A4409,INSUMOS_AUX!A:F,6,0),0)</f>
        <v>22.48</v>
      </c>
    </row>
    <row r="4410" spans="1:7">
      <c r="A4410" s="177">
        <v>5071</v>
      </c>
      <c r="B4410" s="233" t="s">
        <v>1569</v>
      </c>
      <c r="C4410" s="176" t="s">
        <v>123</v>
      </c>
      <c r="D4410" s="176" t="s">
        <v>63</v>
      </c>
      <c r="E4410" s="177">
        <v>0.01</v>
      </c>
      <c r="F4410" s="107">
        <f>IF(C4410="MAT.",VLOOKUP(A4410,INSUMOS_AUX!A:F,6,0),0)</f>
        <v>20.34</v>
      </c>
      <c r="G4410" s="106">
        <f>IF(C4410="M.O.",VLOOKUP(A4410,INSUMOS_AUX!A:F,6,0),0)</f>
        <v>0</v>
      </c>
    </row>
    <row r="4411" spans="1:7">
      <c r="A4411" s="177">
        <v>6111</v>
      </c>
      <c r="B4411" s="233" t="s">
        <v>498</v>
      </c>
      <c r="C4411" s="176" t="s">
        <v>124</v>
      </c>
      <c r="D4411" s="176" t="s">
        <v>134</v>
      </c>
      <c r="E4411" s="177">
        <v>8.5380489599999994</v>
      </c>
      <c r="F4411" s="107">
        <f>IF(C4411="MAT.",VLOOKUP(A4411,INSUMOS_AUX!A:F,6,0),0)</f>
        <v>0</v>
      </c>
      <c r="G4411" s="106">
        <f>IF(C4411="M.O.",VLOOKUP(A4411,INSUMOS_AUX!A:F,6,0),0)</f>
        <v>14.4</v>
      </c>
    </row>
    <row r="4412" spans="1:7" ht="21">
      <c r="A4412" s="177">
        <v>6212</v>
      </c>
      <c r="B4412" s="233" t="s">
        <v>1247</v>
      </c>
      <c r="C4412" s="176" t="s">
        <v>123</v>
      </c>
      <c r="D4412" s="176" t="s">
        <v>65</v>
      </c>
      <c r="E4412" s="177">
        <v>0.20519999999999999</v>
      </c>
      <c r="F4412" s="107">
        <f>IF(C4412="MAT.",VLOOKUP(A4412,INSUMOS_AUX!A:F,6,0),0)</f>
        <v>17</v>
      </c>
      <c r="G4412" s="106">
        <f>IF(C4412="M.O.",VLOOKUP(A4412,INSUMOS_AUX!A:F,6,0),0)</f>
        <v>0</v>
      </c>
    </row>
    <row r="4413" spans="1:7">
      <c r="A4413" s="177">
        <v>7258</v>
      </c>
      <c r="B4413" s="233" t="s">
        <v>1342</v>
      </c>
      <c r="C4413" s="176" t="s">
        <v>123</v>
      </c>
      <c r="D4413" s="176" t="s">
        <v>23</v>
      </c>
      <c r="E4413" s="177">
        <v>201.6</v>
      </c>
      <c r="F4413" s="107">
        <f>IF(C4413="MAT.",VLOOKUP(A4413,INSUMOS_AUX!A:F,6,0),0)</f>
        <v>0.73</v>
      </c>
      <c r="G4413" s="106">
        <f>IF(C4413="M.O.",VLOOKUP(A4413,INSUMOS_AUX!A:F,6,0),0)</f>
        <v>0</v>
      </c>
    </row>
    <row r="4414" spans="1:7">
      <c r="A4414" s="182"/>
      <c r="B4414" s="230"/>
      <c r="C4414" s="183"/>
      <c r="D4414" s="183"/>
      <c r="E4414" s="183"/>
      <c r="F4414" s="183"/>
      <c r="G4414" s="183"/>
    </row>
    <row r="4415" spans="1:7" ht="21">
      <c r="A4415" s="179" t="s">
        <v>1025</v>
      </c>
      <c r="B4415" s="232" t="s">
        <v>1026</v>
      </c>
      <c r="C4415" s="180" t="s">
        <v>46</v>
      </c>
      <c r="D4415" s="180" t="s">
        <v>23</v>
      </c>
      <c r="E4415" s="181">
        <v>4</v>
      </c>
      <c r="F4415" s="181">
        <f t="shared" ref="F4415:G4415" si="293">SUMPRODUCT($E4416:$E4424,F4416:F4424)</f>
        <v>130.44</v>
      </c>
      <c r="G4415" s="181">
        <f t="shared" si="293"/>
        <v>38.598677199999997</v>
      </c>
    </row>
    <row r="4416" spans="1:7">
      <c r="A4416" s="177">
        <v>2436</v>
      </c>
      <c r="B4416" s="233" t="s">
        <v>157</v>
      </c>
      <c r="C4416" s="176" t="s">
        <v>124</v>
      </c>
      <c r="D4416" s="176" t="s">
        <v>134</v>
      </c>
      <c r="E4416" s="177">
        <v>1.03732</v>
      </c>
      <c r="F4416" s="107">
        <f>IF(C4416="MAT.",VLOOKUP(A4416,INSUMOS_AUX!A:F,6,0),0)</f>
        <v>0</v>
      </c>
      <c r="G4416" s="106">
        <f>IF(C4416="M.O.",VLOOKUP(A4416,INSUMOS_AUX!A:F,6,0),0)</f>
        <v>22.48</v>
      </c>
    </row>
    <row r="4417" spans="1:7">
      <c r="A4417" s="177">
        <v>247</v>
      </c>
      <c r="B4417" s="233" t="s">
        <v>184</v>
      </c>
      <c r="C4417" s="176" t="s">
        <v>124</v>
      </c>
      <c r="D4417" s="176" t="s">
        <v>134</v>
      </c>
      <c r="E4417" s="177">
        <v>1.03732</v>
      </c>
      <c r="F4417" s="107">
        <f>IF(C4417="MAT.",VLOOKUP(A4417,INSUMOS_AUX!A:F,6,0),0)</f>
        <v>0</v>
      </c>
      <c r="G4417" s="106">
        <f>IF(C4417="M.O.",VLOOKUP(A4417,INSUMOS_AUX!A:F,6,0),0)</f>
        <v>14.73</v>
      </c>
    </row>
    <row r="4418" spans="1:7" ht="21">
      <c r="A4418" s="177">
        <v>37370</v>
      </c>
      <c r="B4418" s="233" t="s">
        <v>494</v>
      </c>
      <c r="C4418" s="176" t="s">
        <v>123</v>
      </c>
      <c r="D4418" s="176" t="s">
        <v>134</v>
      </c>
      <c r="E4418" s="177">
        <v>2</v>
      </c>
      <c r="F4418" s="107">
        <f>IF(C4418="MAT.",VLOOKUP(A4418,INSUMOS_AUX!A:F,6,0),0)</f>
        <v>3.32</v>
      </c>
      <c r="G4418" s="106">
        <f>IF(C4418="M.O.",VLOOKUP(A4418,INSUMOS_AUX!A:F,6,0),0)</f>
        <v>0</v>
      </c>
    </row>
    <row r="4419" spans="1:7" ht="21">
      <c r="A4419" s="177">
        <v>37371</v>
      </c>
      <c r="B4419" s="233" t="s">
        <v>495</v>
      </c>
      <c r="C4419" s="176" t="s">
        <v>123</v>
      </c>
      <c r="D4419" s="176" t="s">
        <v>134</v>
      </c>
      <c r="E4419" s="177">
        <v>2</v>
      </c>
      <c r="F4419" s="107">
        <f>IF(C4419="MAT.",VLOOKUP(A4419,INSUMOS_AUX!A:F,6,0),0)</f>
        <v>0.59</v>
      </c>
      <c r="G4419" s="106">
        <f>IF(C4419="M.O.",VLOOKUP(A4419,INSUMOS_AUX!A:F,6,0),0)</f>
        <v>0</v>
      </c>
    </row>
    <row r="4420" spans="1:7" ht="21">
      <c r="A4420" s="177">
        <v>37372</v>
      </c>
      <c r="B4420" s="233" t="s">
        <v>496</v>
      </c>
      <c r="C4420" s="176" t="s">
        <v>123</v>
      </c>
      <c r="D4420" s="176" t="s">
        <v>134</v>
      </c>
      <c r="E4420" s="177">
        <v>2</v>
      </c>
      <c r="F4420" s="107">
        <f>IF(C4420="MAT.",VLOOKUP(A4420,INSUMOS_AUX!A:F,6,0),0)</f>
        <v>1.43</v>
      </c>
      <c r="G4420" s="106">
        <f>IF(C4420="M.O.",VLOOKUP(A4420,INSUMOS_AUX!A:F,6,0),0)</f>
        <v>0</v>
      </c>
    </row>
    <row r="4421" spans="1:7" ht="21">
      <c r="A4421" s="177">
        <v>37373</v>
      </c>
      <c r="B4421" s="233" t="s">
        <v>497</v>
      </c>
      <c r="C4421" s="176" t="s">
        <v>123</v>
      </c>
      <c r="D4421" s="176" t="s">
        <v>134</v>
      </c>
      <c r="E4421" s="177">
        <v>2</v>
      </c>
      <c r="F4421" s="107">
        <f>IF(C4421="MAT.",VLOOKUP(A4421,INSUMOS_AUX!A:F,6,0),0)</f>
        <v>0.08</v>
      </c>
      <c r="G4421" s="106">
        <f>IF(C4421="M.O.",VLOOKUP(A4421,INSUMOS_AUX!A:F,6,0),0)</f>
        <v>0</v>
      </c>
    </row>
    <row r="4422" spans="1:7" ht="21">
      <c r="A4422" s="177" t="s">
        <v>1570</v>
      </c>
      <c r="B4422" s="233" t="s">
        <v>1571</v>
      </c>
      <c r="C4422" s="176" t="s">
        <v>123</v>
      </c>
      <c r="D4422" s="176" t="s">
        <v>23</v>
      </c>
      <c r="E4422" s="177">
        <v>1</v>
      </c>
      <c r="F4422" s="107">
        <f>IF(C4422="MAT.",VLOOKUP(A4422,INSUMOS_AUX!A:F,6,0),0)</f>
        <v>115.36</v>
      </c>
      <c r="G4422" s="106">
        <f>IF(C4422="M.O.",VLOOKUP(A4422,INSUMOS_AUX!A:F,6,0),0)</f>
        <v>0</v>
      </c>
    </row>
    <row r="4423" spans="1:7" ht="21">
      <c r="A4423" s="177">
        <v>43460</v>
      </c>
      <c r="B4423" s="233" t="s">
        <v>158</v>
      </c>
      <c r="C4423" s="176" t="s">
        <v>123</v>
      </c>
      <c r="D4423" s="176" t="s">
        <v>134</v>
      </c>
      <c r="E4423" s="177">
        <v>2</v>
      </c>
      <c r="F4423" s="107">
        <f>IF(C4423="MAT.",VLOOKUP(A4423,INSUMOS_AUX!A:F,6,0),0)</f>
        <v>0.86</v>
      </c>
      <c r="G4423" s="106">
        <f>IF(C4423="M.O.",VLOOKUP(A4423,INSUMOS_AUX!A:F,6,0),0)</f>
        <v>0</v>
      </c>
    </row>
    <row r="4424" spans="1:7" ht="21">
      <c r="A4424" s="177">
        <v>43484</v>
      </c>
      <c r="B4424" s="233" t="s">
        <v>159</v>
      </c>
      <c r="C4424" s="176" t="s">
        <v>123</v>
      </c>
      <c r="D4424" s="176" t="s">
        <v>134</v>
      </c>
      <c r="E4424" s="177">
        <v>2</v>
      </c>
      <c r="F4424" s="107">
        <f>IF(C4424="MAT.",VLOOKUP(A4424,INSUMOS_AUX!A:F,6,0),0)</f>
        <v>1.26</v>
      </c>
      <c r="G4424" s="106">
        <f>IF(C4424="M.O.",VLOOKUP(A4424,INSUMOS_AUX!A:F,6,0),0)</f>
        <v>0</v>
      </c>
    </row>
    <row r="4425" spans="1:7">
      <c r="A4425" s="182"/>
      <c r="B4425" s="230"/>
      <c r="C4425" s="183"/>
      <c r="D4425" s="183"/>
      <c r="E4425" s="183"/>
      <c r="F4425" s="183"/>
      <c r="G4425" s="183"/>
    </row>
    <row r="4426" spans="1:7" ht="21">
      <c r="A4426" s="179" t="s">
        <v>1027</v>
      </c>
      <c r="B4426" s="232" t="s">
        <v>1028</v>
      </c>
      <c r="C4426" s="180" t="s">
        <v>46</v>
      </c>
      <c r="D4426" s="180" t="s">
        <v>65</v>
      </c>
      <c r="E4426" s="181">
        <v>6</v>
      </c>
      <c r="F4426" s="181">
        <f t="shared" ref="F4426:G4426" si="294">SUMPRODUCT($E4427:$E4435,F4427:F4435)</f>
        <v>73.714000000000013</v>
      </c>
      <c r="G4426" s="181">
        <f t="shared" si="294"/>
        <v>30.878941760000004</v>
      </c>
    </row>
    <row r="4427" spans="1:7">
      <c r="A4427" s="177">
        <v>2436</v>
      </c>
      <c r="B4427" s="233" t="s">
        <v>157</v>
      </c>
      <c r="C4427" s="176" t="s">
        <v>124</v>
      </c>
      <c r="D4427" s="176" t="s">
        <v>134</v>
      </c>
      <c r="E4427" s="177">
        <v>0.82985600000000004</v>
      </c>
      <c r="F4427" s="107">
        <f>IF(C4427="MAT.",VLOOKUP(A4427,INSUMOS_AUX!A:F,6,0),0)</f>
        <v>0</v>
      </c>
      <c r="G4427" s="106">
        <f>IF(C4427="M.O.",VLOOKUP(A4427,INSUMOS_AUX!A:F,6,0),0)</f>
        <v>22.48</v>
      </c>
    </row>
    <row r="4428" spans="1:7">
      <c r="A4428" s="177">
        <v>247</v>
      </c>
      <c r="B4428" s="233" t="s">
        <v>184</v>
      </c>
      <c r="C4428" s="176" t="s">
        <v>124</v>
      </c>
      <c r="D4428" s="176" t="s">
        <v>134</v>
      </c>
      <c r="E4428" s="177">
        <v>0.82985600000000004</v>
      </c>
      <c r="F4428" s="107">
        <f>IF(C4428="MAT.",VLOOKUP(A4428,INSUMOS_AUX!A:F,6,0),0)</f>
        <v>0</v>
      </c>
      <c r="G4428" s="106">
        <f>IF(C4428="M.O.",VLOOKUP(A4428,INSUMOS_AUX!A:F,6,0),0)</f>
        <v>14.73</v>
      </c>
    </row>
    <row r="4429" spans="1:7" ht="21">
      <c r="A4429" s="177" t="s">
        <v>1572</v>
      </c>
      <c r="B4429" s="233" t="s">
        <v>1028</v>
      </c>
      <c r="C4429" s="176" t="s">
        <v>123</v>
      </c>
      <c r="D4429" s="176" t="s">
        <v>65</v>
      </c>
      <c r="E4429" s="177">
        <v>1</v>
      </c>
      <c r="F4429" s="107">
        <f>IF(C4429="MAT.",VLOOKUP(A4429,INSUMOS_AUX!A:F,6,0),0)</f>
        <v>61.65</v>
      </c>
      <c r="G4429" s="106">
        <f>IF(C4429="M.O.",VLOOKUP(A4429,INSUMOS_AUX!A:F,6,0),0)</f>
        <v>0</v>
      </c>
    </row>
    <row r="4430" spans="1:7" ht="21">
      <c r="A4430" s="177">
        <v>37370</v>
      </c>
      <c r="B4430" s="233" t="s">
        <v>494</v>
      </c>
      <c r="C4430" s="176" t="s">
        <v>123</v>
      </c>
      <c r="D4430" s="176" t="s">
        <v>134</v>
      </c>
      <c r="E4430" s="177">
        <v>1.6</v>
      </c>
      <c r="F4430" s="107">
        <f>IF(C4430="MAT.",VLOOKUP(A4430,INSUMOS_AUX!A:F,6,0),0)</f>
        <v>3.32</v>
      </c>
      <c r="G4430" s="106">
        <f>IF(C4430="M.O.",VLOOKUP(A4430,INSUMOS_AUX!A:F,6,0),0)</f>
        <v>0</v>
      </c>
    </row>
    <row r="4431" spans="1:7" ht="21">
      <c r="A4431" s="177">
        <v>37371</v>
      </c>
      <c r="B4431" s="233" t="s">
        <v>495</v>
      </c>
      <c r="C4431" s="176" t="s">
        <v>123</v>
      </c>
      <c r="D4431" s="176" t="s">
        <v>134</v>
      </c>
      <c r="E4431" s="177">
        <v>1.6</v>
      </c>
      <c r="F4431" s="107">
        <f>IF(C4431="MAT.",VLOOKUP(A4431,INSUMOS_AUX!A:F,6,0),0)</f>
        <v>0.59</v>
      </c>
      <c r="G4431" s="106">
        <f>IF(C4431="M.O.",VLOOKUP(A4431,INSUMOS_AUX!A:F,6,0),0)</f>
        <v>0</v>
      </c>
    </row>
    <row r="4432" spans="1:7" ht="21">
      <c r="A4432" s="177">
        <v>37372</v>
      </c>
      <c r="B4432" s="233" t="s">
        <v>496</v>
      </c>
      <c r="C4432" s="176" t="s">
        <v>123</v>
      </c>
      <c r="D4432" s="176" t="s">
        <v>134</v>
      </c>
      <c r="E4432" s="177">
        <v>1.6</v>
      </c>
      <c r="F4432" s="107">
        <f>IF(C4432="MAT.",VLOOKUP(A4432,INSUMOS_AUX!A:F,6,0),0)</f>
        <v>1.43</v>
      </c>
      <c r="G4432" s="106">
        <f>IF(C4432="M.O.",VLOOKUP(A4432,INSUMOS_AUX!A:F,6,0),0)</f>
        <v>0</v>
      </c>
    </row>
    <row r="4433" spans="1:7" ht="21">
      <c r="A4433" s="177">
        <v>37373</v>
      </c>
      <c r="B4433" s="233" t="s">
        <v>497</v>
      </c>
      <c r="C4433" s="176" t="s">
        <v>123</v>
      </c>
      <c r="D4433" s="176" t="s">
        <v>134</v>
      </c>
      <c r="E4433" s="177">
        <v>1.6</v>
      </c>
      <c r="F4433" s="107">
        <f>IF(C4433="MAT.",VLOOKUP(A4433,INSUMOS_AUX!A:F,6,0),0)</f>
        <v>0.08</v>
      </c>
      <c r="G4433" s="106">
        <f>IF(C4433="M.O.",VLOOKUP(A4433,INSUMOS_AUX!A:F,6,0),0)</f>
        <v>0</v>
      </c>
    </row>
    <row r="4434" spans="1:7" ht="21">
      <c r="A4434" s="177">
        <v>43460</v>
      </c>
      <c r="B4434" s="233" t="s">
        <v>158</v>
      </c>
      <c r="C4434" s="176" t="s">
        <v>123</v>
      </c>
      <c r="D4434" s="176" t="s">
        <v>134</v>
      </c>
      <c r="E4434" s="177">
        <v>1.6</v>
      </c>
      <c r="F4434" s="107">
        <f>IF(C4434="MAT.",VLOOKUP(A4434,INSUMOS_AUX!A:F,6,0),0)</f>
        <v>0.86</v>
      </c>
      <c r="G4434" s="106">
        <f>IF(C4434="M.O.",VLOOKUP(A4434,INSUMOS_AUX!A:F,6,0),0)</f>
        <v>0</v>
      </c>
    </row>
    <row r="4435" spans="1:7" ht="21">
      <c r="A4435" s="177">
        <v>43484</v>
      </c>
      <c r="B4435" s="233" t="s">
        <v>159</v>
      </c>
      <c r="C4435" s="176" t="s">
        <v>123</v>
      </c>
      <c r="D4435" s="176" t="s">
        <v>134</v>
      </c>
      <c r="E4435" s="177">
        <v>1.6</v>
      </c>
      <c r="F4435" s="107">
        <f>IF(C4435="MAT.",VLOOKUP(A4435,INSUMOS_AUX!A:F,6,0),0)</f>
        <v>1.26</v>
      </c>
      <c r="G4435" s="106">
        <f>IF(C4435="M.O.",VLOOKUP(A4435,INSUMOS_AUX!A:F,6,0),0)</f>
        <v>0</v>
      </c>
    </row>
    <row r="4436" spans="1:7">
      <c r="A4436" s="182"/>
      <c r="B4436" s="230"/>
      <c r="C4436" s="183"/>
      <c r="D4436" s="183"/>
      <c r="E4436" s="183"/>
      <c r="F4436" s="183"/>
      <c r="G4436" s="183"/>
    </row>
    <row r="4437" spans="1:7" ht="21">
      <c r="A4437" s="179" t="s">
        <v>1029</v>
      </c>
      <c r="B4437" s="232" t="s">
        <v>1030</v>
      </c>
      <c r="C4437" s="180" t="s">
        <v>46</v>
      </c>
      <c r="D4437" s="180" t="s">
        <v>23</v>
      </c>
      <c r="E4437" s="181">
        <v>9</v>
      </c>
      <c r="F4437" s="181">
        <f t="shared" ref="F4437:G4437" si="295">SUMPRODUCT($E4438:$E4447,F4438:F4447)</f>
        <v>271.37124800000004</v>
      </c>
      <c r="G4437" s="181">
        <f t="shared" si="295"/>
        <v>17.336444934319999</v>
      </c>
    </row>
    <row r="4438" spans="1:7">
      <c r="A4438" s="177">
        <v>2436</v>
      </c>
      <c r="B4438" s="233" t="s">
        <v>157</v>
      </c>
      <c r="C4438" s="176" t="s">
        <v>124</v>
      </c>
      <c r="D4438" s="176" t="s">
        <v>134</v>
      </c>
      <c r="E4438" s="177">
        <v>0.40102791199999999</v>
      </c>
      <c r="F4438" s="107">
        <f>IF(C4438="MAT.",VLOOKUP(A4438,INSUMOS_AUX!A:F,6,0),0)</f>
        <v>0</v>
      </c>
      <c r="G4438" s="106">
        <f>IF(C4438="M.O.",VLOOKUP(A4438,INSUMOS_AUX!A:F,6,0),0)</f>
        <v>22.48</v>
      </c>
    </row>
    <row r="4439" spans="1:7">
      <c r="A4439" s="177">
        <v>247</v>
      </c>
      <c r="B4439" s="233" t="s">
        <v>184</v>
      </c>
      <c r="C4439" s="176" t="s">
        <v>124</v>
      </c>
      <c r="D4439" s="176" t="s">
        <v>134</v>
      </c>
      <c r="E4439" s="177">
        <v>0.56492447199999996</v>
      </c>
      <c r="F4439" s="107">
        <f>IF(C4439="MAT.",VLOOKUP(A4439,INSUMOS_AUX!A:F,6,0),0)</f>
        <v>0</v>
      </c>
      <c r="G4439" s="106">
        <f>IF(C4439="M.O.",VLOOKUP(A4439,INSUMOS_AUX!A:F,6,0),0)</f>
        <v>14.73</v>
      </c>
    </row>
    <row r="4440" spans="1:7" ht="21">
      <c r="A4440" s="177">
        <v>37370</v>
      </c>
      <c r="B4440" s="233" t="s">
        <v>494</v>
      </c>
      <c r="C4440" s="176" t="s">
        <v>123</v>
      </c>
      <c r="D4440" s="176" t="s">
        <v>134</v>
      </c>
      <c r="E4440" s="177">
        <v>0.93120000000000003</v>
      </c>
      <c r="F4440" s="107">
        <f>IF(C4440="MAT.",VLOOKUP(A4440,INSUMOS_AUX!A:F,6,0),0)</f>
        <v>3.32</v>
      </c>
      <c r="G4440" s="106">
        <f>IF(C4440="M.O.",VLOOKUP(A4440,INSUMOS_AUX!A:F,6,0),0)</f>
        <v>0</v>
      </c>
    </row>
    <row r="4441" spans="1:7" ht="21">
      <c r="A4441" s="177">
        <v>37371</v>
      </c>
      <c r="B4441" s="233" t="s">
        <v>495</v>
      </c>
      <c r="C4441" s="176" t="s">
        <v>123</v>
      </c>
      <c r="D4441" s="176" t="s">
        <v>134</v>
      </c>
      <c r="E4441" s="177">
        <v>0.93120000000000003</v>
      </c>
      <c r="F4441" s="107">
        <f>IF(C4441="MAT.",VLOOKUP(A4441,INSUMOS_AUX!A:F,6,0),0)</f>
        <v>0.59</v>
      </c>
      <c r="G4441" s="106">
        <f>IF(C4441="M.O.",VLOOKUP(A4441,INSUMOS_AUX!A:F,6,0),0)</f>
        <v>0</v>
      </c>
    </row>
    <row r="4442" spans="1:7" ht="21">
      <c r="A4442" s="177">
        <v>37372</v>
      </c>
      <c r="B4442" s="233" t="s">
        <v>496</v>
      </c>
      <c r="C4442" s="176" t="s">
        <v>123</v>
      </c>
      <c r="D4442" s="176" t="s">
        <v>134</v>
      </c>
      <c r="E4442" s="177">
        <v>0.93120000000000003</v>
      </c>
      <c r="F4442" s="107">
        <f>IF(C4442="MAT.",VLOOKUP(A4442,INSUMOS_AUX!A:F,6,0),0)</f>
        <v>1.43</v>
      </c>
      <c r="G4442" s="106">
        <f>IF(C4442="M.O.",VLOOKUP(A4442,INSUMOS_AUX!A:F,6,0),0)</f>
        <v>0</v>
      </c>
    </row>
    <row r="4443" spans="1:7" ht="21">
      <c r="A4443" s="177">
        <v>37373</v>
      </c>
      <c r="B4443" s="233" t="s">
        <v>497</v>
      </c>
      <c r="C4443" s="176" t="s">
        <v>123</v>
      </c>
      <c r="D4443" s="176" t="s">
        <v>134</v>
      </c>
      <c r="E4443" s="177">
        <v>0.93120000000000003</v>
      </c>
      <c r="F4443" s="107">
        <f>IF(C4443="MAT.",VLOOKUP(A4443,INSUMOS_AUX!A:F,6,0),0)</f>
        <v>0.08</v>
      </c>
      <c r="G4443" s="106">
        <f>IF(C4443="M.O.",VLOOKUP(A4443,INSUMOS_AUX!A:F,6,0),0)</f>
        <v>0</v>
      </c>
    </row>
    <row r="4444" spans="1:7">
      <c r="A4444" s="177">
        <v>39387</v>
      </c>
      <c r="B4444" s="233" t="s">
        <v>1573</v>
      </c>
      <c r="C4444" s="176" t="s">
        <v>123</v>
      </c>
      <c r="D4444" s="176" t="s">
        <v>23</v>
      </c>
      <c r="E4444" s="177">
        <v>2</v>
      </c>
      <c r="F4444" s="107">
        <f>IF(C4444="MAT.",VLOOKUP(A4444,INSUMOS_AUX!A:F,6,0),0)</f>
        <v>8.82</v>
      </c>
      <c r="G4444" s="106">
        <f>IF(C4444="M.O.",VLOOKUP(A4444,INSUMOS_AUX!A:F,6,0),0)</f>
        <v>0</v>
      </c>
    </row>
    <row r="4445" spans="1:7" ht="52.5">
      <c r="A4445" s="177" t="s">
        <v>1574</v>
      </c>
      <c r="B4445" s="233" t="s">
        <v>1575</v>
      </c>
      <c r="C4445" s="176" t="s">
        <v>123</v>
      </c>
      <c r="D4445" s="176" t="s">
        <v>23</v>
      </c>
      <c r="E4445" s="177">
        <v>1</v>
      </c>
      <c r="F4445" s="107">
        <f>IF(C4445="MAT.",VLOOKUP(A4445,INSUMOS_AUX!A:F,6,0),0)</f>
        <v>246.71</v>
      </c>
      <c r="G4445" s="106">
        <f>IF(C4445="M.O.",VLOOKUP(A4445,INSUMOS_AUX!A:F,6,0),0)</f>
        <v>0</v>
      </c>
    </row>
    <row r="4446" spans="1:7" ht="21">
      <c r="A4446" s="177">
        <v>43460</v>
      </c>
      <c r="B4446" s="233" t="s">
        <v>158</v>
      </c>
      <c r="C4446" s="176" t="s">
        <v>123</v>
      </c>
      <c r="D4446" s="176" t="s">
        <v>134</v>
      </c>
      <c r="E4446" s="177">
        <v>0.93120000000000003</v>
      </c>
      <c r="F4446" s="107">
        <f>IF(C4446="MAT.",VLOOKUP(A4446,INSUMOS_AUX!A:F,6,0),0)</f>
        <v>0.86</v>
      </c>
      <c r="G4446" s="106">
        <f>IF(C4446="M.O.",VLOOKUP(A4446,INSUMOS_AUX!A:F,6,0),0)</f>
        <v>0</v>
      </c>
    </row>
    <row r="4447" spans="1:7" ht="21">
      <c r="A4447" s="177">
        <v>43484</v>
      </c>
      <c r="B4447" s="233" t="s">
        <v>159</v>
      </c>
      <c r="C4447" s="176" t="s">
        <v>123</v>
      </c>
      <c r="D4447" s="176" t="s">
        <v>134</v>
      </c>
      <c r="E4447" s="177">
        <v>0.93120000000000003</v>
      </c>
      <c r="F4447" s="107">
        <f>IF(C4447="MAT.",VLOOKUP(A4447,INSUMOS_AUX!A:F,6,0),0)</f>
        <v>1.26</v>
      </c>
      <c r="G4447" s="106">
        <f>IF(C4447="M.O.",VLOOKUP(A4447,INSUMOS_AUX!A:F,6,0),0)</f>
        <v>0</v>
      </c>
    </row>
    <row r="4448" spans="1:7">
      <c r="A4448" s="182"/>
      <c r="B4448" s="230"/>
      <c r="C4448" s="183"/>
      <c r="D4448" s="183"/>
      <c r="E4448" s="183"/>
      <c r="F4448" s="183"/>
      <c r="G4448" s="183"/>
    </row>
    <row r="4449" spans="1:7" ht="31.5">
      <c r="A4449" s="179" t="s">
        <v>1031</v>
      </c>
      <c r="B4449" s="232" t="s">
        <v>1032</v>
      </c>
      <c r="C4449" s="180" t="s">
        <v>46</v>
      </c>
      <c r="D4449" s="180" t="s">
        <v>23</v>
      </c>
      <c r="E4449" s="181">
        <v>73</v>
      </c>
      <c r="F4449" s="181">
        <f t="shared" ref="F4449:G4449" si="296">SUMPRODUCT($E4450:$E4459,F4450:F4459)</f>
        <v>283.82524000000001</v>
      </c>
      <c r="G4449" s="181">
        <f t="shared" si="296"/>
        <v>18.479368259600001</v>
      </c>
    </row>
    <row r="4450" spans="1:7">
      <c r="A4450" s="177">
        <v>2436</v>
      </c>
      <c r="B4450" s="233" t="s">
        <v>157</v>
      </c>
      <c r="C4450" s="176" t="s">
        <v>124</v>
      </c>
      <c r="D4450" s="176" t="s">
        <v>134</v>
      </c>
      <c r="E4450" s="177">
        <v>0.40102791199999999</v>
      </c>
      <c r="F4450" s="107">
        <f>IF(C4450="MAT.",VLOOKUP(A4450,INSUMOS_AUX!A:F,6,0),0)</f>
        <v>0</v>
      </c>
      <c r="G4450" s="106">
        <f>IF(C4450="M.O.",VLOOKUP(A4450,INSUMOS_AUX!A:F,6,0),0)</f>
        <v>22.48</v>
      </c>
    </row>
    <row r="4451" spans="1:7">
      <c r="A4451" s="177">
        <v>247</v>
      </c>
      <c r="B4451" s="233" t="s">
        <v>184</v>
      </c>
      <c r="C4451" s="176" t="s">
        <v>124</v>
      </c>
      <c r="D4451" s="176" t="s">
        <v>134</v>
      </c>
      <c r="E4451" s="177">
        <v>0.64251600799999997</v>
      </c>
      <c r="F4451" s="107">
        <f>IF(C4451="MAT.",VLOOKUP(A4451,INSUMOS_AUX!A:F,6,0),0)</f>
        <v>0</v>
      </c>
      <c r="G4451" s="106">
        <f>IF(C4451="M.O.",VLOOKUP(A4451,INSUMOS_AUX!A:F,6,0),0)</f>
        <v>14.73</v>
      </c>
    </row>
    <row r="4452" spans="1:7" ht="21">
      <c r="A4452" s="177">
        <v>37370</v>
      </c>
      <c r="B4452" s="233" t="s">
        <v>494</v>
      </c>
      <c r="C4452" s="176" t="s">
        <v>123</v>
      </c>
      <c r="D4452" s="176" t="s">
        <v>134</v>
      </c>
      <c r="E4452" s="177">
        <v>1.006</v>
      </c>
      <c r="F4452" s="107">
        <f>IF(C4452="MAT.",VLOOKUP(A4452,INSUMOS_AUX!A:F,6,0),0)</f>
        <v>3.32</v>
      </c>
      <c r="G4452" s="106">
        <f>IF(C4452="M.O.",VLOOKUP(A4452,INSUMOS_AUX!A:F,6,0),0)</f>
        <v>0</v>
      </c>
    </row>
    <row r="4453" spans="1:7" ht="21">
      <c r="A4453" s="177">
        <v>37371</v>
      </c>
      <c r="B4453" s="233" t="s">
        <v>495</v>
      </c>
      <c r="C4453" s="176" t="s">
        <v>123</v>
      </c>
      <c r="D4453" s="176" t="s">
        <v>134</v>
      </c>
      <c r="E4453" s="177">
        <v>1.006</v>
      </c>
      <c r="F4453" s="107">
        <f>IF(C4453="MAT.",VLOOKUP(A4453,INSUMOS_AUX!A:F,6,0),0)</f>
        <v>0.59</v>
      </c>
      <c r="G4453" s="106">
        <f>IF(C4453="M.O.",VLOOKUP(A4453,INSUMOS_AUX!A:F,6,0),0)</f>
        <v>0</v>
      </c>
    </row>
    <row r="4454" spans="1:7" ht="21">
      <c r="A4454" s="177">
        <v>37372</v>
      </c>
      <c r="B4454" s="233" t="s">
        <v>496</v>
      </c>
      <c r="C4454" s="176" t="s">
        <v>123</v>
      </c>
      <c r="D4454" s="176" t="s">
        <v>134</v>
      </c>
      <c r="E4454" s="177">
        <v>1.006</v>
      </c>
      <c r="F4454" s="107">
        <f>IF(C4454="MAT.",VLOOKUP(A4454,INSUMOS_AUX!A:F,6,0),0)</f>
        <v>1.43</v>
      </c>
      <c r="G4454" s="106">
        <f>IF(C4454="M.O.",VLOOKUP(A4454,INSUMOS_AUX!A:F,6,0),0)</f>
        <v>0</v>
      </c>
    </row>
    <row r="4455" spans="1:7" ht="21">
      <c r="A4455" s="177">
        <v>37373</v>
      </c>
      <c r="B4455" s="233" t="s">
        <v>497</v>
      </c>
      <c r="C4455" s="176" t="s">
        <v>123</v>
      </c>
      <c r="D4455" s="176" t="s">
        <v>134</v>
      </c>
      <c r="E4455" s="177">
        <v>1.006</v>
      </c>
      <c r="F4455" s="107">
        <f>IF(C4455="MAT.",VLOOKUP(A4455,INSUMOS_AUX!A:F,6,0),0)</f>
        <v>0.08</v>
      </c>
      <c r="G4455" s="106">
        <f>IF(C4455="M.O.",VLOOKUP(A4455,INSUMOS_AUX!A:F,6,0),0)</f>
        <v>0</v>
      </c>
    </row>
    <row r="4456" spans="1:7">
      <c r="A4456" s="177">
        <v>39386</v>
      </c>
      <c r="B4456" s="233" t="s">
        <v>1576</v>
      </c>
      <c r="C4456" s="176" t="s">
        <v>123</v>
      </c>
      <c r="D4456" s="176" t="s">
        <v>23</v>
      </c>
      <c r="E4456" s="177">
        <v>4</v>
      </c>
      <c r="F4456" s="107">
        <f>IF(C4456="MAT.",VLOOKUP(A4456,INSUMOS_AUX!A:F,6,0),0)</f>
        <v>6.15</v>
      </c>
      <c r="G4456" s="106">
        <f>IF(C4456="M.O.",VLOOKUP(A4456,INSUMOS_AUX!A:F,6,0),0)</f>
        <v>0</v>
      </c>
    </row>
    <row r="4457" spans="1:7" ht="52.5">
      <c r="A4457" s="177" t="s">
        <v>1577</v>
      </c>
      <c r="B4457" s="233" t="s">
        <v>1578</v>
      </c>
      <c r="C4457" s="176" t="s">
        <v>123</v>
      </c>
      <c r="D4457" s="176" t="s">
        <v>23</v>
      </c>
      <c r="E4457" s="177">
        <v>1</v>
      </c>
      <c r="F4457" s="107">
        <f>IF(C4457="MAT.",VLOOKUP(A4457,INSUMOS_AUX!A:F,6,0),0)</f>
        <v>251.64</v>
      </c>
      <c r="G4457" s="106">
        <f>IF(C4457="M.O.",VLOOKUP(A4457,INSUMOS_AUX!A:F,6,0),0)</f>
        <v>0</v>
      </c>
    </row>
    <row r="4458" spans="1:7" ht="21">
      <c r="A4458" s="177">
        <v>43460</v>
      </c>
      <c r="B4458" s="233" t="s">
        <v>158</v>
      </c>
      <c r="C4458" s="176" t="s">
        <v>123</v>
      </c>
      <c r="D4458" s="176" t="s">
        <v>134</v>
      </c>
      <c r="E4458" s="177">
        <v>1.006</v>
      </c>
      <c r="F4458" s="107">
        <f>IF(C4458="MAT.",VLOOKUP(A4458,INSUMOS_AUX!A:F,6,0),0)</f>
        <v>0.86</v>
      </c>
      <c r="G4458" s="106">
        <f>IF(C4458="M.O.",VLOOKUP(A4458,INSUMOS_AUX!A:F,6,0),0)</f>
        <v>0</v>
      </c>
    </row>
    <row r="4459" spans="1:7" ht="21">
      <c r="A4459" s="177">
        <v>43484</v>
      </c>
      <c r="B4459" s="233" t="s">
        <v>159</v>
      </c>
      <c r="C4459" s="176" t="s">
        <v>123</v>
      </c>
      <c r="D4459" s="176" t="s">
        <v>134</v>
      </c>
      <c r="E4459" s="177">
        <v>1.006</v>
      </c>
      <c r="F4459" s="107">
        <f>IF(C4459="MAT.",VLOOKUP(A4459,INSUMOS_AUX!A:F,6,0),0)</f>
        <v>1.26</v>
      </c>
      <c r="G4459" s="106">
        <f>IF(C4459="M.O.",VLOOKUP(A4459,INSUMOS_AUX!A:F,6,0),0)</f>
        <v>0</v>
      </c>
    </row>
    <row r="4460" spans="1:7">
      <c r="A4460" s="182"/>
      <c r="B4460" s="230"/>
      <c r="C4460" s="183"/>
      <c r="D4460" s="183"/>
      <c r="E4460" s="183"/>
      <c r="F4460" s="183"/>
      <c r="G4460" s="183"/>
    </row>
    <row r="4461" spans="1:7" ht="21">
      <c r="A4461" s="179" t="s">
        <v>1033</v>
      </c>
      <c r="B4461" s="232" t="s">
        <v>1034</v>
      </c>
      <c r="C4461" s="180" t="s">
        <v>46</v>
      </c>
      <c r="D4461" s="180" t="s">
        <v>23</v>
      </c>
      <c r="E4461" s="181">
        <v>6</v>
      </c>
      <c r="F4461" s="181">
        <f t="shared" ref="F4461:G4461" si="297">SUMPRODUCT($E4462:$E4465,F4462:F4465)</f>
        <v>331.52</v>
      </c>
      <c r="G4461" s="181">
        <f t="shared" si="297"/>
        <v>9.5142260000000007</v>
      </c>
    </row>
    <row r="4462" spans="1:7">
      <c r="A4462" s="177" t="s">
        <v>1579</v>
      </c>
      <c r="B4462" s="233" t="s">
        <v>1580</v>
      </c>
      <c r="C4462" s="176" t="s">
        <v>124</v>
      </c>
      <c r="D4462" s="176" t="s">
        <v>134</v>
      </c>
      <c r="E4462" s="177">
        <v>0.3866</v>
      </c>
      <c r="F4462" s="107">
        <f>IF(C4462="MAT.",VLOOKUP(A4462,INSUMOS_AUX!A:F,6,0),0)</f>
        <v>0</v>
      </c>
      <c r="G4462" s="106">
        <f>IF(C4462="M.O.",VLOOKUP(A4462,INSUMOS_AUX!A:F,6,0),0)</f>
        <v>9.26</v>
      </c>
    </row>
    <row r="4463" spans="1:7">
      <c r="A4463" s="177" t="s">
        <v>1581</v>
      </c>
      <c r="B4463" s="233" t="s">
        <v>157</v>
      </c>
      <c r="C4463" s="176" t="s">
        <v>124</v>
      </c>
      <c r="D4463" s="176" t="s">
        <v>134</v>
      </c>
      <c r="E4463" s="177">
        <v>0.3866</v>
      </c>
      <c r="F4463" s="107">
        <f>IF(C4463="MAT.",VLOOKUP(A4463,INSUMOS_AUX!A:F,6,0),0)</f>
        <v>0</v>
      </c>
      <c r="G4463" s="106">
        <f>IF(C4463="M.O.",VLOOKUP(A4463,INSUMOS_AUX!A:F,6,0),0)</f>
        <v>15.35</v>
      </c>
    </row>
    <row r="4464" spans="1:7">
      <c r="A4464" s="177">
        <v>39387</v>
      </c>
      <c r="B4464" s="233" t="s">
        <v>1573</v>
      </c>
      <c r="C4464" s="176" t="s">
        <v>123</v>
      </c>
      <c r="D4464" s="176" t="s">
        <v>23</v>
      </c>
      <c r="E4464" s="177">
        <v>2</v>
      </c>
      <c r="F4464" s="107">
        <f>IF(C4464="MAT.",VLOOKUP(A4464,INSUMOS_AUX!A:F,6,0),0)</f>
        <v>8.82</v>
      </c>
      <c r="G4464" s="106">
        <f>IF(C4464="M.O.",VLOOKUP(A4464,INSUMOS_AUX!A:F,6,0),0)</f>
        <v>0</v>
      </c>
    </row>
    <row r="4465" spans="1:7" ht="52.5">
      <c r="A4465" s="177" t="s">
        <v>1582</v>
      </c>
      <c r="B4465" s="233" t="s">
        <v>1583</v>
      </c>
      <c r="C4465" s="176" t="s">
        <v>123</v>
      </c>
      <c r="D4465" s="176" t="s">
        <v>23</v>
      </c>
      <c r="E4465" s="177">
        <v>1</v>
      </c>
      <c r="F4465" s="107">
        <f>IF(C4465="MAT.",VLOOKUP(A4465,INSUMOS_AUX!A:F,6,0),0)</f>
        <v>313.88</v>
      </c>
      <c r="G4465" s="106">
        <f>IF(C4465="M.O.",VLOOKUP(A4465,INSUMOS_AUX!A:F,6,0),0)</f>
        <v>0</v>
      </c>
    </row>
    <row r="4466" spans="1:7">
      <c r="A4466" s="182"/>
      <c r="B4466" s="230"/>
      <c r="C4466" s="183"/>
      <c r="D4466" s="183"/>
      <c r="E4466" s="183"/>
      <c r="F4466" s="183"/>
      <c r="G4466" s="183"/>
    </row>
    <row r="4467" spans="1:7">
      <c r="A4467" s="179" t="s">
        <v>1035</v>
      </c>
      <c r="B4467" s="232" t="s">
        <v>1036</v>
      </c>
      <c r="C4467" s="180" t="s">
        <v>46</v>
      </c>
      <c r="D4467" s="180" t="s">
        <v>23</v>
      </c>
      <c r="E4467" s="181">
        <v>35</v>
      </c>
      <c r="F4467" s="181">
        <f t="shared" ref="F4467:G4467" si="298">SUMPRODUCT($E4468:$E4476,F4468:F4476)</f>
        <v>28.819887995999999</v>
      </c>
      <c r="G4467" s="181">
        <f t="shared" si="298"/>
        <v>13.569335539120001</v>
      </c>
    </row>
    <row r="4468" spans="1:7">
      <c r="A4468" s="177">
        <v>2436</v>
      </c>
      <c r="B4468" s="233" t="s">
        <v>157</v>
      </c>
      <c r="C4468" s="176" t="s">
        <v>124</v>
      </c>
      <c r="D4468" s="176" t="s">
        <v>134</v>
      </c>
      <c r="E4468" s="177">
        <v>0.50102545600000004</v>
      </c>
      <c r="F4468" s="107">
        <f>IF(C4468="MAT.",VLOOKUP(A4468,INSUMOS_AUX!A:F,6,0),0)</f>
        <v>0</v>
      </c>
      <c r="G4468" s="106">
        <f>IF(C4468="M.O.",VLOOKUP(A4468,INSUMOS_AUX!A:F,6,0),0)</f>
        <v>22.48</v>
      </c>
    </row>
    <row r="4469" spans="1:7">
      <c r="A4469" s="177">
        <v>247</v>
      </c>
      <c r="B4469" s="233" t="s">
        <v>184</v>
      </c>
      <c r="C4469" s="176" t="s">
        <v>124</v>
      </c>
      <c r="D4469" s="176" t="s">
        <v>134</v>
      </c>
      <c r="E4469" s="177">
        <v>0.15657048800000001</v>
      </c>
      <c r="F4469" s="107">
        <f>IF(C4469="MAT.",VLOOKUP(A4469,INSUMOS_AUX!A:F,6,0),0)</f>
        <v>0</v>
      </c>
      <c r="G4469" s="106">
        <f>IF(C4469="M.O.",VLOOKUP(A4469,INSUMOS_AUX!A:F,6,0),0)</f>
        <v>14.73</v>
      </c>
    </row>
    <row r="4470" spans="1:7" ht="21">
      <c r="A4470" s="177">
        <v>37370</v>
      </c>
      <c r="B4470" s="233" t="s">
        <v>494</v>
      </c>
      <c r="C4470" s="176" t="s">
        <v>123</v>
      </c>
      <c r="D4470" s="176" t="s">
        <v>134</v>
      </c>
      <c r="E4470" s="177">
        <v>0.63393739999999998</v>
      </c>
      <c r="F4470" s="107">
        <f>IF(C4470="MAT.",VLOOKUP(A4470,INSUMOS_AUX!A:F,6,0),0)</f>
        <v>3.32</v>
      </c>
      <c r="G4470" s="106">
        <f>IF(C4470="M.O.",VLOOKUP(A4470,INSUMOS_AUX!A:F,6,0),0)</f>
        <v>0</v>
      </c>
    </row>
    <row r="4471" spans="1:7" ht="21">
      <c r="A4471" s="177">
        <v>37371</v>
      </c>
      <c r="B4471" s="233" t="s">
        <v>495</v>
      </c>
      <c r="C4471" s="176" t="s">
        <v>123</v>
      </c>
      <c r="D4471" s="176" t="s">
        <v>134</v>
      </c>
      <c r="E4471" s="177">
        <v>0.63393739999999998</v>
      </c>
      <c r="F4471" s="107">
        <f>IF(C4471="MAT.",VLOOKUP(A4471,INSUMOS_AUX!A:F,6,0),0)</f>
        <v>0.59</v>
      </c>
      <c r="G4471" s="106">
        <f>IF(C4471="M.O.",VLOOKUP(A4471,INSUMOS_AUX!A:F,6,0),0)</f>
        <v>0</v>
      </c>
    </row>
    <row r="4472" spans="1:7" ht="21">
      <c r="A4472" s="177">
        <v>37372</v>
      </c>
      <c r="B4472" s="233" t="s">
        <v>496</v>
      </c>
      <c r="C4472" s="176" t="s">
        <v>123</v>
      </c>
      <c r="D4472" s="176" t="s">
        <v>134</v>
      </c>
      <c r="E4472" s="177">
        <v>0.63393739999999998</v>
      </c>
      <c r="F4472" s="107">
        <f>IF(C4472="MAT.",VLOOKUP(A4472,INSUMOS_AUX!A:F,6,0),0)</f>
        <v>1.43</v>
      </c>
      <c r="G4472" s="106">
        <f>IF(C4472="M.O.",VLOOKUP(A4472,INSUMOS_AUX!A:F,6,0),0)</f>
        <v>0</v>
      </c>
    </row>
    <row r="4473" spans="1:7" ht="21">
      <c r="A4473" s="177">
        <v>37373</v>
      </c>
      <c r="B4473" s="233" t="s">
        <v>497</v>
      </c>
      <c r="C4473" s="176" t="s">
        <v>123</v>
      </c>
      <c r="D4473" s="176" t="s">
        <v>134</v>
      </c>
      <c r="E4473" s="177">
        <v>0.63393739999999998</v>
      </c>
      <c r="F4473" s="107">
        <f>IF(C4473="MAT.",VLOOKUP(A4473,INSUMOS_AUX!A:F,6,0),0)</f>
        <v>0.08</v>
      </c>
      <c r="G4473" s="106">
        <f>IF(C4473="M.O.",VLOOKUP(A4473,INSUMOS_AUX!A:F,6,0),0)</f>
        <v>0</v>
      </c>
    </row>
    <row r="4474" spans="1:7">
      <c r="A4474" s="177">
        <v>39390</v>
      </c>
      <c r="B4474" s="233" t="s">
        <v>1584</v>
      </c>
      <c r="C4474" s="176" t="s">
        <v>123</v>
      </c>
      <c r="D4474" s="176" t="s">
        <v>23</v>
      </c>
      <c r="E4474" s="177">
        <v>1</v>
      </c>
      <c r="F4474" s="107">
        <f>IF(C4474="MAT.",VLOOKUP(A4474,INSUMOS_AUX!A:F,6,0),0)</f>
        <v>24.04</v>
      </c>
      <c r="G4474" s="106">
        <f>IF(C4474="M.O.",VLOOKUP(A4474,INSUMOS_AUX!A:F,6,0),0)</f>
        <v>0</v>
      </c>
    </row>
    <row r="4475" spans="1:7" ht="21">
      <c r="A4475" s="177">
        <v>43460</v>
      </c>
      <c r="B4475" s="233" t="s">
        <v>158</v>
      </c>
      <c r="C4475" s="176" t="s">
        <v>123</v>
      </c>
      <c r="D4475" s="176" t="s">
        <v>134</v>
      </c>
      <c r="E4475" s="177">
        <v>0.63393739999999998</v>
      </c>
      <c r="F4475" s="107">
        <f>IF(C4475="MAT.",VLOOKUP(A4475,INSUMOS_AUX!A:F,6,0),0)</f>
        <v>0.86</v>
      </c>
      <c r="G4475" s="106">
        <f>IF(C4475="M.O.",VLOOKUP(A4475,INSUMOS_AUX!A:F,6,0),0)</f>
        <v>0</v>
      </c>
    </row>
    <row r="4476" spans="1:7" ht="21">
      <c r="A4476" s="177">
        <v>43484</v>
      </c>
      <c r="B4476" s="233" t="s">
        <v>159</v>
      </c>
      <c r="C4476" s="176" t="s">
        <v>123</v>
      </c>
      <c r="D4476" s="176" t="s">
        <v>134</v>
      </c>
      <c r="E4476" s="177">
        <v>0.63393739999999998</v>
      </c>
      <c r="F4476" s="107">
        <f>IF(C4476="MAT.",VLOOKUP(A4476,INSUMOS_AUX!A:F,6,0),0)</f>
        <v>1.26</v>
      </c>
      <c r="G4476" s="106">
        <f>IF(C4476="M.O.",VLOOKUP(A4476,INSUMOS_AUX!A:F,6,0),0)</f>
        <v>0</v>
      </c>
    </row>
    <row r="4477" spans="1:7">
      <c r="A4477" s="182"/>
      <c r="B4477" s="230"/>
      <c r="C4477" s="183"/>
      <c r="D4477" s="183"/>
      <c r="E4477" s="183"/>
      <c r="F4477" s="183"/>
      <c r="G4477" s="183"/>
    </row>
    <row r="4478" spans="1:7">
      <c r="A4478" s="179" t="s">
        <v>1037</v>
      </c>
      <c r="B4478" s="232" t="s">
        <v>1038</v>
      </c>
      <c r="C4478" s="180" t="s">
        <v>46</v>
      </c>
      <c r="D4478" s="180" t="s">
        <v>23</v>
      </c>
      <c r="E4478" s="181">
        <v>7</v>
      </c>
      <c r="F4478" s="181">
        <f t="shared" ref="F4478:G4478" si="299">SUMPRODUCT($E4479:$E4487,F4479:F4487)</f>
        <v>31.759887996</v>
      </c>
      <c r="G4478" s="181">
        <f t="shared" si="299"/>
        <v>13.569335539120001</v>
      </c>
    </row>
    <row r="4479" spans="1:7">
      <c r="A4479" s="177">
        <v>2436</v>
      </c>
      <c r="B4479" s="233" t="s">
        <v>157</v>
      </c>
      <c r="C4479" s="176" t="s">
        <v>124</v>
      </c>
      <c r="D4479" s="176" t="s">
        <v>134</v>
      </c>
      <c r="E4479" s="177">
        <v>0.50102545600000004</v>
      </c>
      <c r="F4479" s="107">
        <f>IF(C4479="MAT.",VLOOKUP(A4479,INSUMOS_AUX!A:F,6,0),0)</f>
        <v>0</v>
      </c>
      <c r="G4479" s="106">
        <f>IF(C4479="M.O.",VLOOKUP(A4479,INSUMOS_AUX!A:F,6,0),0)</f>
        <v>22.48</v>
      </c>
    </row>
    <row r="4480" spans="1:7">
      <c r="A4480" s="177">
        <v>247</v>
      </c>
      <c r="B4480" s="233" t="s">
        <v>184</v>
      </c>
      <c r="C4480" s="176" t="s">
        <v>124</v>
      </c>
      <c r="D4480" s="176" t="s">
        <v>134</v>
      </c>
      <c r="E4480" s="177">
        <v>0.15657048800000001</v>
      </c>
      <c r="F4480" s="107">
        <f>IF(C4480="MAT.",VLOOKUP(A4480,INSUMOS_AUX!A:F,6,0),0)</f>
        <v>0</v>
      </c>
      <c r="G4480" s="106">
        <f>IF(C4480="M.O.",VLOOKUP(A4480,INSUMOS_AUX!A:F,6,0),0)</f>
        <v>14.73</v>
      </c>
    </row>
    <row r="4481" spans="1:7" ht="21">
      <c r="A4481" s="177">
        <v>37370</v>
      </c>
      <c r="B4481" s="233" t="s">
        <v>494</v>
      </c>
      <c r="C4481" s="176" t="s">
        <v>123</v>
      </c>
      <c r="D4481" s="176" t="s">
        <v>134</v>
      </c>
      <c r="E4481" s="177">
        <v>0.63393739999999998</v>
      </c>
      <c r="F4481" s="107">
        <f>IF(C4481="MAT.",VLOOKUP(A4481,INSUMOS_AUX!A:F,6,0),0)</f>
        <v>3.32</v>
      </c>
      <c r="G4481" s="106">
        <f>IF(C4481="M.O.",VLOOKUP(A4481,INSUMOS_AUX!A:F,6,0),0)</f>
        <v>0</v>
      </c>
    </row>
    <row r="4482" spans="1:7" ht="21">
      <c r="A4482" s="177">
        <v>37371</v>
      </c>
      <c r="B4482" s="233" t="s">
        <v>495</v>
      </c>
      <c r="C4482" s="176" t="s">
        <v>123</v>
      </c>
      <c r="D4482" s="176" t="s">
        <v>134</v>
      </c>
      <c r="E4482" s="177">
        <v>0.63393739999999998</v>
      </c>
      <c r="F4482" s="107">
        <f>IF(C4482="MAT.",VLOOKUP(A4482,INSUMOS_AUX!A:F,6,0),0)</f>
        <v>0.59</v>
      </c>
      <c r="G4482" s="106">
        <f>IF(C4482="M.O.",VLOOKUP(A4482,INSUMOS_AUX!A:F,6,0),0)</f>
        <v>0</v>
      </c>
    </row>
    <row r="4483" spans="1:7" ht="21">
      <c r="A4483" s="177">
        <v>37372</v>
      </c>
      <c r="B4483" s="233" t="s">
        <v>496</v>
      </c>
      <c r="C4483" s="176" t="s">
        <v>123</v>
      </c>
      <c r="D4483" s="176" t="s">
        <v>134</v>
      </c>
      <c r="E4483" s="177">
        <v>0.63393739999999998</v>
      </c>
      <c r="F4483" s="107">
        <f>IF(C4483="MAT.",VLOOKUP(A4483,INSUMOS_AUX!A:F,6,0),0)</f>
        <v>1.43</v>
      </c>
      <c r="G4483" s="106">
        <f>IF(C4483="M.O.",VLOOKUP(A4483,INSUMOS_AUX!A:F,6,0),0)</f>
        <v>0</v>
      </c>
    </row>
    <row r="4484" spans="1:7" ht="21">
      <c r="A4484" s="177">
        <v>37373</v>
      </c>
      <c r="B4484" s="233" t="s">
        <v>497</v>
      </c>
      <c r="C4484" s="176" t="s">
        <v>123</v>
      </c>
      <c r="D4484" s="176" t="s">
        <v>134</v>
      </c>
      <c r="E4484" s="177">
        <v>0.63393739999999998</v>
      </c>
      <c r="F4484" s="107">
        <f>IF(C4484="MAT.",VLOOKUP(A4484,INSUMOS_AUX!A:F,6,0),0)</f>
        <v>0.08</v>
      </c>
      <c r="G4484" s="106">
        <f>IF(C4484="M.O.",VLOOKUP(A4484,INSUMOS_AUX!A:F,6,0),0)</f>
        <v>0</v>
      </c>
    </row>
    <row r="4485" spans="1:7">
      <c r="A4485" s="177">
        <v>39391</v>
      </c>
      <c r="B4485" s="233" t="s">
        <v>1585</v>
      </c>
      <c r="C4485" s="176" t="s">
        <v>123</v>
      </c>
      <c r="D4485" s="176" t="s">
        <v>23</v>
      </c>
      <c r="E4485" s="177">
        <v>1</v>
      </c>
      <c r="F4485" s="107">
        <f>IF(C4485="MAT.",VLOOKUP(A4485,INSUMOS_AUX!A:F,6,0),0)</f>
        <v>26.98</v>
      </c>
      <c r="G4485" s="106">
        <f>IF(C4485="M.O.",VLOOKUP(A4485,INSUMOS_AUX!A:F,6,0),0)</f>
        <v>0</v>
      </c>
    </row>
    <row r="4486" spans="1:7" ht="21">
      <c r="A4486" s="177">
        <v>43460</v>
      </c>
      <c r="B4486" s="233" t="s">
        <v>158</v>
      </c>
      <c r="C4486" s="176" t="s">
        <v>123</v>
      </c>
      <c r="D4486" s="176" t="s">
        <v>134</v>
      </c>
      <c r="E4486" s="177">
        <v>0.63393739999999998</v>
      </c>
      <c r="F4486" s="107">
        <f>IF(C4486="MAT.",VLOOKUP(A4486,INSUMOS_AUX!A:F,6,0),0)</f>
        <v>0.86</v>
      </c>
      <c r="G4486" s="106">
        <f>IF(C4486="M.O.",VLOOKUP(A4486,INSUMOS_AUX!A:F,6,0),0)</f>
        <v>0</v>
      </c>
    </row>
    <row r="4487" spans="1:7" ht="21">
      <c r="A4487" s="177">
        <v>43484</v>
      </c>
      <c r="B4487" s="233" t="s">
        <v>159</v>
      </c>
      <c r="C4487" s="176" t="s">
        <v>123</v>
      </c>
      <c r="D4487" s="176" t="s">
        <v>134</v>
      </c>
      <c r="E4487" s="177">
        <v>0.63393739999999998</v>
      </c>
      <c r="F4487" s="107">
        <f>IF(C4487="MAT.",VLOOKUP(A4487,INSUMOS_AUX!A:F,6,0),0)</f>
        <v>1.26</v>
      </c>
      <c r="G4487" s="106">
        <f>IF(C4487="M.O.",VLOOKUP(A4487,INSUMOS_AUX!A:F,6,0),0)</f>
        <v>0</v>
      </c>
    </row>
    <row r="4488" spans="1:7">
      <c r="A4488" s="182"/>
      <c r="B4488" s="230"/>
      <c r="C4488" s="183"/>
      <c r="D4488" s="183"/>
      <c r="E4488" s="183"/>
      <c r="F4488" s="183"/>
      <c r="G4488" s="183"/>
    </row>
    <row r="4489" spans="1:7">
      <c r="A4489" s="179" t="s">
        <v>989</v>
      </c>
      <c r="B4489" s="232" t="s">
        <v>990</v>
      </c>
      <c r="C4489" s="180" t="s">
        <v>46</v>
      </c>
      <c r="D4489" s="180" t="s">
        <v>23</v>
      </c>
      <c r="E4489" s="181">
        <v>6</v>
      </c>
      <c r="F4489" s="181">
        <f t="shared" ref="F4489:G4489" si="300">SUMPRODUCT($E4490:$E4502,F4490:F4502)</f>
        <v>96.786000000000001</v>
      </c>
      <c r="G4489" s="181">
        <f t="shared" si="300"/>
        <v>7.7197354400000009</v>
      </c>
    </row>
    <row r="4490" spans="1:7">
      <c r="A4490" s="177">
        <v>2436</v>
      </c>
      <c r="B4490" s="233" t="s">
        <v>157</v>
      </c>
      <c r="C4490" s="176" t="s">
        <v>124</v>
      </c>
      <c r="D4490" s="176" t="s">
        <v>134</v>
      </c>
      <c r="E4490" s="177">
        <v>0.20746400000000001</v>
      </c>
      <c r="F4490" s="107">
        <f>IF(C4490="MAT.",VLOOKUP(A4490,INSUMOS_AUX!A:F,6,0),0)</f>
        <v>0</v>
      </c>
      <c r="G4490" s="106">
        <f>IF(C4490="M.O.",VLOOKUP(A4490,INSUMOS_AUX!A:F,6,0),0)</f>
        <v>22.48</v>
      </c>
    </row>
    <row r="4491" spans="1:7">
      <c r="A4491" s="177">
        <v>247</v>
      </c>
      <c r="B4491" s="233" t="s">
        <v>184</v>
      </c>
      <c r="C4491" s="176" t="s">
        <v>124</v>
      </c>
      <c r="D4491" s="176" t="s">
        <v>134</v>
      </c>
      <c r="E4491" s="177">
        <v>0.20746400000000001</v>
      </c>
      <c r="F4491" s="107">
        <f>IF(C4491="MAT.",VLOOKUP(A4491,INSUMOS_AUX!A:F,6,0),0)</f>
        <v>0</v>
      </c>
      <c r="G4491" s="106">
        <f>IF(C4491="M.O.",VLOOKUP(A4491,INSUMOS_AUX!A:F,6,0),0)</f>
        <v>14.73</v>
      </c>
    </row>
    <row r="4492" spans="1:7" ht="21">
      <c r="A4492" s="177">
        <v>37370</v>
      </c>
      <c r="B4492" s="233" t="s">
        <v>494</v>
      </c>
      <c r="C4492" s="176" t="s">
        <v>123</v>
      </c>
      <c r="D4492" s="176" t="s">
        <v>134</v>
      </c>
      <c r="E4492" s="177">
        <v>0.4</v>
      </c>
      <c r="F4492" s="107">
        <f>IF(C4492="MAT.",VLOOKUP(A4492,INSUMOS_AUX!A:F,6,0),0)</f>
        <v>3.32</v>
      </c>
      <c r="G4492" s="106">
        <f>IF(C4492="M.O.",VLOOKUP(A4492,INSUMOS_AUX!A:F,6,0),0)</f>
        <v>0</v>
      </c>
    </row>
    <row r="4493" spans="1:7" ht="21">
      <c r="A4493" s="177">
        <v>37371</v>
      </c>
      <c r="B4493" s="233" t="s">
        <v>495</v>
      </c>
      <c r="C4493" s="176" t="s">
        <v>123</v>
      </c>
      <c r="D4493" s="176" t="s">
        <v>134</v>
      </c>
      <c r="E4493" s="177">
        <v>0.4</v>
      </c>
      <c r="F4493" s="107">
        <f>IF(C4493="MAT.",VLOOKUP(A4493,INSUMOS_AUX!A:F,6,0),0)</f>
        <v>0.59</v>
      </c>
      <c r="G4493" s="106">
        <f>IF(C4493="M.O.",VLOOKUP(A4493,INSUMOS_AUX!A:F,6,0),0)</f>
        <v>0</v>
      </c>
    </row>
    <row r="4494" spans="1:7" ht="21">
      <c r="A4494" s="177">
        <v>37372</v>
      </c>
      <c r="B4494" s="233" t="s">
        <v>496</v>
      </c>
      <c r="C4494" s="176" t="s">
        <v>123</v>
      </c>
      <c r="D4494" s="176" t="s">
        <v>134</v>
      </c>
      <c r="E4494" s="177">
        <v>0.4</v>
      </c>
      <c r="F4494" s="107">
        <f>IF(C4494="MAT.",VLOOKUP(A4494,INSUMOS_AUX!A:F,6,0),0)</f>
        <v>1.43</v>
      </c>
      <c r="G4494" s="106">
        <f>IF(C4494="M.O.",VLOOKUP(A4494,INSUMOS_AUX!A:F,6,0),0)</f>
        <v>0</v>
      </c>
    </row>
    <row r="4495" spans="1:7" ht="21">
      <c r="A4495" s="177">
        <v>37373</v>
      </c>
      <c r="B4495" s="233" t="s">
        <v>497</v>
      </c>
      <c r="C4495" s="176" t="s">
        <v>123</v>
      </c>
      <c r="D4495" s="176" t="s">
        <v>134</v>
      </c>
      <c r="E4495" s="177">
        <v>0.4</v>
      </c>
      <c r="F4495" s="107">
        <f>IF(C4495="MAT.",VLOOKUP(A4495,INSUMOS_AUX!A:F,6,0),0)</f>
        <v>0.08</v>
      </c>
      <c r="G4495" s="106">
        <f>IF(C4495="M.O.",VLOOKUP(A4495,INSUMOS_AUX!A:F,6,0),0)</f>
        <v>0</v>
      </c>
    </row>
    <row r="4496" spans="1:7">
      <c r="A4496" s="177">
        <v>39997</v>
      </c>
      <c r="B4496" s="233" t="s">
        <v>199</v>
      </c>
      <c r="C4496" s="176" t="s">
        <v>123</v>
      </c>
      <c r="D4496" s="176" t="s">
        <v>23</v>
      </c>
      <c r="E4496" s="177">
        <v>32</v>
      </c>
      <c r="F4496" s="107">
        <f>IF(C4496="MAT.",VLOOKUP(A4496,INSUMOS_AUX!A:F,6,0),0)</f>
        <v>0.35</v>
      </c>
      <c r="G4496" s="106">
        <f>IF(C4496="M.O.",VLOOKUP(A4496,INSUMOS_AUX!A:F,6,0),0)</f>
        <v>0</v>
      </c>
    </row>
    <row r="4497" spans="1:7" ht="21">
      <c r="A4497" s="177">
        <v>43460</v>
      </c>
      <c r="B4497" s="233" t="s">
        <v>158</v>
      </c>
      <c r="C4497" s="176" t="s">
        <v>123</v>
      </c>
      <c r="D4497" s="176" t="s">
        <v>134</v>
      </c>
      <c r="E4497" s="177">
        <v>0.4</v>
      </c>
      <c r="F4497" s="107">
        <f>IF(C4497="MAT.",VLOOKUP(A4497,INSUMOS_AUX!A:F,6,0),0)</f>
        <v>0.86</v>
      </c>
      <c r="G4497" s="106">
        <f>IF(C4497="M.O.",VLOOKUP(A4497,INSUMOS_AUX!A:F,6,0),0)</f>
        <v>0</v>
      </c>
    </row>
    <row r="4498" spans="1:7" ht="21">
      <c r="A4498" s="177">
        <v>43484</v>
      </c>
      <c r="B4498" s="233" t="s">
        <v>159</v>
      </c>
      <c r="C4498" s="176" t="s">
        <v>123</v>
      </c>
      <c r="D4498" s="176" t="s">
        <v>134</v>
      </c>
      <c r="E4498" s="177">
        <v>0.4</v>
      </c>
      <c r="F4498" s="107">
        <f>IF(C4498="MAT.",VLOOKUP(A4498,INSUMOS_AUX!A:F,6,0),0)</f>
        <v>1.26</v>
      </c>
      <c r="G4498" s="106">
        <f>IF(C4498="M.O.",VLOOKUP(A4498,INSUMOS_AUX!A:F,6,0),0)</f>
        <v>0</v>
      </c>
    </row>
    <row r="4499" spans="1:7">
      <c r="A4499" s="177" t="s">
        <v>525</v>
      </c>
      <c r="B4499" s="233" t="s">
        <v>526</v>
      </c>
      <c r="C4499" s="176" t="s">
        <v>123</v>
      </c>
      <c r="D4499" s="176" t="s">
        <v>23</v>
      </c>
      <c r="E4499" s="177">
        <v>32</v>
      </c>
      <c r="F4499" s="107">
        <f>IF(C4499="MAT.",VLOOKUP(A4499,INSUMOS_AUX!A:F,6,0),0)</f>
        <v>0.04</v>
      </c>
      <c r="G4499" s="106">
        <f>IF(C4499="M.O.",VLOOKUP(A4499,INSUMOS_AUX!A:F,6,0),0)</f>
        <v>0</v>
      </c>
    </row>
    <row r="4500" spans="1:7">
      <c r="A4500" s="177" t="s">
        <v>1522</v>
      </c>
      <c r="B4500" s="233" t="s">
        <v>1523</v>
      </c>
      <c r="C4500" s="176" t="s">
        <v>123</v>
      </c>
      <c r="D4500" s="176" t="s">
        <v>23</v>
      </c>
      <c r="E4500" s="177">
        <v>1</v>
      </c>
      <c r="F4500" s="107">
        <f>IF(C4500="MAT.",VLOOKUP(A4500,INSUMOS_AUX!A:F,6,0),0)</f>
        <v>67.650000000000006</v>
      </c>
      <c r="G4500" s="106">
        <f>IF(C4500="M.O.",VLOOKUP(A4500,INSUMOS_AUX!A:F,6,0),0)</f>
        <v>0</v>
      </c>
    </row>
    <row r="4501" spans="1:7">
      <c r="A4501" s="177" t="s">
        <v>527</v>
      </c>
      <c r="B4501" s="233" t="s">
        <v>528</v>
      </c>
      <c r="C4501" s="176" t="s">
        <v>123</v>
      </c>
      <c r="D4501" s="176" t="s">
        <v>23</v>
      </c>
      <c r="E4501" s="177">
        <v>32</v>
      </c>
      <c r="F4501" s="107">
        <f>IF(C4501="MAT.",VLOOKUP(A4501,INSUMOS_AUX!A:F,6,0),0)</f>
        <v>0.18</v>
      </c>
      <c r="G4501" s="106">
        <f>IF(C4501="M.O.",VLOOKUP(A4501,INSUMOS_AUX!A:F,6,0),0)</f>
        <v>0</v>
      </c>
    </row>
    <row r="4502" spans="1:7">
      <c r="A4502" s="177" t="s">
        <v>1519</v>
      </c>
      <c r="B4502" s="233" t="s">
        <v>988</v>
      </c>
      <c r="C4502" s="176" t="s">
        <v>123</v>
      </c>
      <c r="D4502" s="176" t="s">
        <v>23</v>
      </c>
      <c r="E4502" s="177">
        <v>4</v>
      </c>
      <c r="F4502" s="107">
        <f>IF(C4502="MAT.",VLOOKUP(A4502,INSUMOS_AUX!A:F,6,0),0)</f>
        <v>1.97</v>
      </c>
      <c r="G4502" s="106">
        <f>IF(C4502="M.O.",VLOOKUP(A4502,INSUMOS_AUX!A:F,6,0),0)</f>
        <v>0</v>
      </c>
    </row>
    <row r="4503" spans="1:7">
      <c r="A4503" s="182"/>
      <c r="B4503" s="230"/>
      <c r="C4503" s="183"/>
      <c r="D4503" s="183"/>
      <c r="E4503" s="183"/>
      <c r="F4503" s="183"/>
      <c r="G4503" s="183"/>
    </row>
    <row r="4504" spans="1:7">
      <c r="A4504" s="179" t="s">
        <v>1039</v>
      </c>
      <c r="B4504" s="232" t="s">
        <v>1040</v>
      </c>
      <c r="C4504" s="180" t="s">
        <v>46</v>
      </c>
      <c r="D4504" s="180" t="s">
        <v>23</v>
      </c>
      <c r="E4504" s="181">
        <v>1</v>
      </c>
      <c r="F4504" s="181">
        <f t="shared" ref="F4504:G4504" si="301">SUMPRODUCT($E4505:$E4517,F4505:F4517)</f>
        <v>72.995999999999995</v>
      </c>
      <c r="G4504" s="181">
        <f t="shared" si="301"/>
        <v>7.7197354400000009</v>
      </c>
    </row>
    <row r="4505" spans="1:7">
      <c r="A4505" s="177">
        <v>2436</v>
      </c>
      <c r="B4505" s="233" t="s">
        <v>157</v>
      </c>
      <c r="C4505" s="176" t="s">
        <v>124</v>
      </c>
      <c r="D4505" s="176" t="s">
        <v>134</v>
      </c>
      <c r="E4505" s="177">
        <v>0.20746400000000001</v>
      </c>
      <c r="F4505" s="107">
        <f>IF(C4505="MAT.",VLOOKUP(A4505,INSUMOS_AUX!A:F,6,0),0)</f>
        <v>0</v>
      </c>
      <c r="G4505" s="106">
        <f>IF(C4505="M.O.",VLOOKUP(A4505,INSUMOS_AUX!A:F,6,0),0)</f>
        <v>22.48</v>
      </c>
    </row>
    <row r="4506" spans="1:7">
      <c r="A4506" s="177">
        <v>247</v>
      </c>
      <c r="B4506" s="233" t="s">
        <v>184</v>
      </c>
      <c r="C4506" s="176" t="s">
        <v>124</v>
      </c>
      <c r="D4506" s="176" t="s">
        <v>134</v>
      </c>
      <c r="E4506" s="177">
        <v>0.20746400000000001</v>
      </c>
      <c r="F4506" s="107">
        <f>IF(C4506="MAT.",VLOOKUP(A4506,INSUMOS_AUX!A:F,6,0),0)</f>
        <v>0</v>
      </c>
      <c r="G4506" s="106">
        <f>IF(C4506="M.O.",VLOOKUP(A4506,INSUMOS_AUX!A:F,6,0),0)</f>
        <v>14.73</v>
      </c>
    </row>
    <row r="4507" spans="1:7" ht="21">
      <c r="A4507" s="177">
        <v>37370</v>
      </c>
      <c r="B4507" s="233" t="s">
        <v>494</v>
      </c>
      <c r="C4507" s="176" t="s">
        <v>123</v>
      </c>
      <c r="D4507" s="176" t="s">
        <v>134</v>
      </c>
      <c r="E4507" s="177">
        <v>0.4</v>
      </c>
      <c r="F4507" s="107">
        <f>IF(C4507="MAT.",VLOOKUP(A4507,INSUMOS_AUX!A:F,6,0),0)</f>
        <v>3.32</v>
      </c>
      <c r="G4507" s="106">
        <f>IF(C4507="M.O.",VLOOKUP(A4507,INSUMOS_AUX!A:F,6,0),0)</f>
        <v>0</v>
      </c>
    </row>
    <row r="4508" spans="1:7" ht="21">
      <c r="A4508" s="177">
        <v>37371</v>
      </c>
      <c r="B4508" s="233" t="s">
        <v>495</v>
      </c>
      <c r="C4508" s="176" t="s">
        <v>123</v>
      </c>
      <c r="D4508" s="176" t="s">
        <v>134</v>
      </c>
      <c r="E4508" s="177">
        <v>0.4</v>
      </c>
      <c r="F4508" s="107">
        <f>IF(C4508="MAT.",VLOOKUP(A4508,INSUMOS_AUX!A:F,6,0),0)</f>
        <v>0.59</v>
      </c>
      <c r="G4508" s="106">
        <f>IF(C4508="M.O.",VLOOKUP(A4508,INSUMOS_AUX!A:F,6,0),0)</f>
        <v>0</v>
      </c>
    </row>
    <row r="4509" spans="1:7" ht="21">
      <c r="A4509" s="177">
        <v>37372</v>
      </c>
      <c r="B4509" s="233" t="s">
        <v>496</v>
      </c>
      <c r="C4509" s="176" t="s">
        <v>123</v>
      </c>
      <c r="D4509" s="176" t="s">
        <v>134</v>
      </c>
      <c r="E4509" s="177">
        <v>0.4</v>
      </c>
      <c r="F4509" s="107">
        <f>IF(C4509="MAT.",VLOOKUP(A4509,INSUMOS_AUX!A:F,6,0),0)</f>
        <v>1.43</v>
      </c>
      <c r="G4509" s="106">
        <f>IF(C4509="M.O.",VLOOKUP(A4509,INSUMOS_AUX!A:F,6,0),0)</f>
        <v>0</v>
      </c>
    </row>
    <row r="4510" spans="1:7" ht="21">
      <c r="A4510" s="177">
        <v>37373</v>
      </c>
      <c r="B4510" s="233" t="s">
        <v>497</v>
      </c>
      <c r="C4510" s="176" t="s">
        <v>123</v>
      </c>
      <c r="D4510" s="176" t="s">
        <v>134</v>
      </c>
      <c r="E4510" s="177">
        <v>0.4</v>
      </c>
      <c r="F4510" s="107">
        <f>IF(C4510="MAT.",VLOOKUP(A4510,INSUMOS_AUX!A:F,6,0),0)</f>
        <v>0.08</v>
      </c>
      <c r="G4510" s="106">
        <f>IF(C4510="M.O.",VLOOKUP(A4510,INSUMOS_AUX!A:F,6,0),0)</f>
        <v>0</v>
      </c>
    </row>
    <row r="4511" spans="1:7">
      <c r="A4511" s="177">
        <v>39997</v>
      </c>
      <c r="B4511" s="233" t="s">
        <v>199</v>
      </c>
      <c r="C4511" s="176" t="s">
        <v>123</v>
      </c>
      <c r="D4511" s="176" t="s">
        <v>23</v>
      </c>
      <c r="E4511" s="177">
        <v>32</v>
      </c>
      <c r="F4511" s="107">
        <f>IF(C4511="MAT.",VLOOKUP(A4511,INSUMOS_AUX!A:F,6,0),0)</f>
        <v>0.35</v>
      </c>
      <c r="G4511" s="106">
        <f>IF(C4511="M.O.",VLOOKUP(A4511,INSUMOS_AUX!A:F,6,0),0)</f>
        <v>0</v>
      </c>
    </row>
    <row r="4512" spans="1:7" ht="21">
      <c r="A4512" s="177">
        <v>43460</v>
      </c>
      <c r="B4512" s="233" t="s">
        <v>158</v>
      </c>
      <c r="C4512" s="176" t="s">
        <v>123</v>
      </c>
      <c r="D4512" s="176" t="s">
        <v>134</v>
      </c>
      <c r="E4512" s="177">
        <v>0.4</v>
      </c>
      <c r="F4512" s="107">
        <f>IF(C4512="MAT.",VLOOKUP(A4512,INSUMOS_AUX!A:F,6,0),0)</f>
        <v>0.86</v>
      </c>
      <c r="G4512" s="106">
        <f>IF(C4512="M.O.",VLOOKUP(A4512,INSUMOS_AUX!A:F,6,0),0)</f>
        <v>0</v>
      </c>
    </row>
    <row r="4513" spans="1:7" ht="21">
      <c r="A4513" s="177">
        <v>43484</v>
      </c>
      <c r="B4513" s="233" t="s">
        <v>159</v>
      </c>
      <c r="C4513" s="176" t="s">
        <v>123</v>
      </c>
      <c r="D4513" s="176" t="s">
        <v>134</v>
      </c>
      <c r="E4513" s="177">
        <v>0.4</v>
      </c>
      <c r="F4513" s="107">
        <f>IF(C4513="MAT.",VLOOKUP(A4513,INSUMOS_AUX!A:F,6,0),0)</f>
        <v>1.26</v>
      </c>
      <c r="G4513" s="106">
        <f>IF(C4513="M.O.",VLOOKUP(A4513,INSUMOS_AUX!A:F,6,0),0)</f>
        <v>0</v>
      </c>
    </row>
    <row r="4514" spans="1:7">
      <c r="A4514" s="177" t="s">
        <v>525</v>
      </c>
      <c r="B4514" s="233" t="s">
        <v>526</v>
      </c>
      <c r="C4514" s="176" t="s">
        <v>123</v>
      </c>
      <c r="D4514" s="176" t="s">
        <v>23</v>
      </c>
      <c r="E4514" s="177">
        <v>32</v>
      </c>
      <c r="F4514" s="107">
        <f>IF(C4514="MAT.",VLOOKUP(A4514,INSUMOS_AUX!A:F,6,0),0)</f>
        <v>0.04</v>
      </c>
      <c r="G4514" s="106">
        <f>IF(C4514="M.O.",VLOOKUP(A4514,INSUMOS_AUX!A:F,6,0),0)</f>
        <v>0</v>
      </c>
    </row>
    <row r="4515" spans="1:7">
      <c r="A4515" s="177" t="s">
        <v>1586</v>
      </c>
      <c r="B4515" s="233" t="s">
        <v>1040</v>
      </c>
      <c r="C4515" s="176" t="s">
        <v>123</v>
      </c>
      <c r="D4515" s="176" t="s">
        <v>23</v>
      </c>
      <c r="E4515" s="177">
        <v>1</v>
      </c>
      <c r="F4515" s="107">
        <f>IF(C4515="MAT.",VLOOKUP(A4515,INSUMOS_AUX!A:F,6,0),0)</f>
        <v>43.86</v>
      </c>
      <c r="G4515" s="106">
        <f>IF(C4515="M.O.",VLOOKUP(A4515,INSUMOS_AUX!A:F,6,0),0)</f>
        <v>0</v>
      </c>
    </row>
    <row r="4516" spans="1:7">
      <c r="A4516" s="177" t="s">
        <v>527</v>
      </c>
      <c r="B4516" s="233" t="s">
        <v>528</v>
      </c>
      <c r="C4516" s="176" t="s">
        <v>123</v>
      </c>
      <c r="D4516" s="176" t="s">
        <v>23</v>
      </c>
      <c r="E4516" s="177">
        <v>32</v>
      </c>
      <c r="F4516" s="107">
        <f>IF(C4516="MAT.",VLOOKUP(A4516,INSUMOS_AUX!A:F,6,0),0)</f>
        <v>0.18</v>
      </c>
      <c r="G4516" s="106">
        <f>IF(C4516="M.O.",VLOOKUP(A4516,INSUMOS_AUX!A:F,6,0),0)</f>
        <v>0</v>
      </c>
    </row>
    <row r="4517" spans="1:7">
      <c r="A4517" s="177" t="s">
        <v>1519</v>
      </c>
      <c r="B4517" s="233" t="s">
        <v>988</v>
      </c>
      <c r="C4517" s="176" t="s">
        <v>123</v>
      </c>
      <c r="D4517" s="176" t="s">
        <v>23</v>
      </c>
      <c r="E4517" s="177">
        <v>4</v>
      </c>
      <c r="F4517" s="107">
        <f>IF(C4517="MAT.",VLOOKUP(A4517,INSUMOS_AUX!A:F,6,0),0)</f>
        <v>1.97</v>
      </c>
      <c r="G4517" s="106">
        <f>IF(C4517="M.O.",VLOOKUP(A4517,INSUMOS_AUX!A:F,6,0),0)</f>
        <v>0</v>
      </c>
    </row>
    <row r="4518" spans="1:7">
      <c r="A4518" s="182"/>
      <c r="B4518" s="230"/>
      <c r="C4518" s="183"/>
      <c r="D4518" s="183"/>
      <c r="E4518" s="183"/>
      <c r="F4518" s="183"/>
      <c r="G4518" s="183"/>
    </row>
    <row r="4519" spans="1:7">
      <c r="A4519" s="179" t="s">
        <v>993</v>
      </c>
      <c r="B4519" s="232" t="s">
        <v>994</v>
      </c>
      <c r="C4519" s="180" t="s">
        <v>46</v>
      </c>
      <c r="D4519" s="180" t="s">
        <v>23</v>
      </c>
      <c r="E4519" s="181">
        <v>20</v>
      </c>
      <c r="F4519" s="181">
        <f t="shared" ref="F4519:G4519" si="302">SUMPRODUCT($E4520:$E4533,F4520:F4533)</f>
        <v>318.98679999999996</v>
      </c>
      <c r="G4519" s="181">
        <f t="shared" si="302"/>
        <v>37.054730112000001</v>
      </c>
    </row>
    <row r="4520" spans="1:7">
      <c r="A4520" s="177">
        <v>2436</v>
      </c>
      <c r="B4520" s="233" t="s">
        <v>157</v>
      </c>
      <c r="C4520" s="176" t="s">
        <v>124</v>
      </c>
      <c r="D4520" s="176" t="s">
        <v>134</v>
      </c>
      <c r="E4520" s="177">
        <v>0.99582720000000002</v>
      </c>
      <c r="F4520" s="107">
        <f>IF(C4520="MAT.",VLOOKUP(A4520,INSUMOS_AUX!A:F,6,0),0)</f>
        <v>0</v>
      </c>
      <c r="G4520" s="106">
        <f>IF(C4520="M.O.",VLOOKUP(A4520,INSUMOS_AUX!A:F,6,0),0)</f>
        <v>22.48</v>
      </c>
    </row>
    <row r="4521" spans="1:7">
      <c r="A4521" s="177">
        <v>247</v>
      </c>
      <c r="B4521" s="233" t="s">
        <v>184</v>
      </c>
      <c r="C4521" s="176" t="s">
        <v>124</v>
      </c>
      <c r="D4521" s="176" t="s">
        <v>134</v>
      </c>
      <c r="E4521" s="177">
        <v>0.99582720000000002</v>
      </c>
      <c r="F4521" s="107">
        <f>IF(C4521="MAT.",VLOOKUP(A4521,INSUMOS_AUX!A:F,6,0),0)</f>
        <v>0</v>
      </c>
      <c r="G4521" s="106">
        <f>IF(C4521="M.O.",VLOOKUP(A4521,INSUMOS_AUX!A:F,6,0),0)</f>
        <v>14.73</v>
      </c>
    </row>
    <row r="4522" spans="1:7" ht="21">
      <c r="A4522" s="177">
        <v>37370</v>
      </c>
      <c r="B4522" s="233" t="s">
        <v>494</v>
      </c>
      <c r="C4522" s="176" t="s">
        <v>123</v>
      </c>
      <c r="D4522" s="176" t="s">
        <v>134</v>
      </c>
      <c r="E4522" s="177">
        <v>1.92</v>
      </c>
      <c r="F4522" s="107">
        <f>IF(C4522="MAT.",VLOOKUP(A4522,INSUMOS_AUX!A:F,6,0),0)</f>
        <v>3.32</v>
      </c>
      <c r="G4522" s="106">
        <f>IF(C4522="M.O.",VLOOKUP(A4522,INSUMOS_AUX!A:F,6,0),0)</f>
        <v>0</v>
      </c>
    </row>
    <row r="4523" spans="1:7" ht="21">
      <c r="A4523" s="177">
        <v>37371</v>
      </c>
      <c r="B4523" s="233" t="s">
        <v>495</v>
      </c>
      <c r="C4523" s="176" t="s">
        <v>123</v>
      </c>
      <c r="D4523" s="176" t="s">
        <v>134</v>
      </c>
      <c r="E4523" s="177">
        <v>1.92</v>
      </c>
      <c r="F4523" s="107">
        <f>IF(C4523="MAT.",VLOOKUP(A4523,INSUMOS_AUX!A:F,6,0),0)</f>
        <v>0.59</v>
      </c>
      <c r="G4523" s="106">
        <f>IF(C4523="M.O.",VLOOKUP(A4523,INSUMOS_AUX!A:F,6,0),0)</f>
        <v>0</v>
      </c>
    </row>
    <row r="4524" spans="1:7" ht="21">
      <c r="A4524" s="177">
        <v>37372</v>
      </c>
      <c r="B4524" s="233" t="s">
        <v>496</v>
      </c>
      <c r="C4524" s="176" t="s">
        <v>123</v>
      </c>
      <c r="D4524" s="176" t="s">
        <v>134</v>
      </c>
      <c r="E4524" s="177">
        <v>1.92</v>
      </c>
      <c r="F4524" s="107">
        <f>IF(C4524="MAT.",VLOOKUP(A4524,INSUMOS_AUX!A:F,6,0),0)</f>
        <v>1.43</v>
      </c>
      <c r="G4524" s="106">
        <f>IF(C4524="M.O.",VLOOKUP(A4524,INSUMOS_AUX!A:F,6,0),0)</f>
        <v>0</v>
      </c>
    </row>
    <row r="4525" spans="1:7" ht="21">
      <c r="A4525" s="177">
        <v>37373</v>
      </c>
      <c r="B4525" s="233" t="s">
        <v>497</v>
      </c>
      <c r="C4525" s="176" t="s">
        <v>123</v>
      </c>
      <c r="D4525" s="176" t="s">
        <v>134</v>
      </c>
      <c r="E4525" s="177">
        <v>1.92</v>
      </c>
      <c r="F4525" s="107">
        <f>IF(C4525="MAT.",VLOOKUP(A4525,INSUMOS_AUX!A:F,6,0),0)</f>
        <v>0.08</v>
      </c>
      <c r="G4525" s="106">
        <f>IF(C4525="M.O.",VLOOKUP(A4525,INSUMOS_AUX!A:F,6,0),0)</f>
        <v>0</v>
      </c>
    </row>
    <row r="4526" spans="1:7">
      <c r="A4526" s="177">
        <v>39996</v>
      </c>
      <c r="B4526" s="233" t="s">
        <v>198</v>
      </c>
      <c r="C4526" s="176" t="s">
        <v>123</v>
      </c>
      <c r="D4526" s="176" t="s">
        <v>65</v>
      </c>
      <c r="E4526" s="177">
        <v>4</v>
      </c>
      <c r="F4526" s="107">
        <f>IF(C4526="MAT.",VLOOKUP(A4526,INSUMOS_AUX!A:F,6,0),0)</f>
        <v>3.29</v>
      </c>
      <c r="G4526" s="106">
        <f>IF(C4526="M.O.",VLOOKUP(A4526,INSUMOS_AUX!A:F,6,0),0)</f>
        <v>0</v>
      </c>
    </row>
    <row r="4527" spans="1:7">
      <c r="A4527" s="177">
        <v>39997</v>
      </c>
      <c r="B4527" s="233" t="s">
        <v>199</v>
      </c>
      <c r="C4527" s="176" t="s">
        <v>123</v>
      </c>
      <c r="D4527" s="176" t="s">
        <v>23</v>
      </c>
      <c r="E4527" s="177">
        <v>4</v>
      </c>
      <c r="F4527" s="107">
        <f>IF(C4527="MAT.",VLOOKUP(A4527,INSUMOS_AUX!A:F,6,0),0)</f>
        <v>0.35</v>
      </c>
      <c r="G4527" s="106">
        <f>IF(C4527="M.O.",VLOOKUP(A4527,INSUMOS_AUX!A:F,6,0),0)</f>
        <v>0</v>
      </c>
    </row>
    <row r="4528" spans="1:7" ht="21">
      <c r="A4528" s="177">
        <v>43460</v>
      </c>
      <c r="B4528" s="233" t="s">
        <v>158</v>
      </c>
      <c r="C4528" s="176" t="s">
        <v>123</v>
      </c>
      <c r="D4528" s="176" t="s">
        <v>134</v>
      </c>
      <c r="E4528" s="177">
        <v>1.92</v>
      </c>
      <c r="F4528" s="107">
        <f>IF(C4528="MAT.",VLOOKUP(A4528,INSUMOS_AUX!A:F,6,0),0)</f>
        <v>0.86</v>
      </c>
      <c r="G4528" s="106">
        <f>IF(C4528="M.O.",VLOOKUP(A4528,INSUMOS_AUX!A:F,6,0),0)</f>
        <v>0</v>
      </c>
    </row>
    <row r="4529" spans="1:7" ht="21">
      <c r="A4529" s="177">
        <v>43484</v>
      </c>
      <c r="B4529" s="233" t="s">
        <v>159</v>
      </c>
      <c r="C4529" s="176" t="s">
        <v>123</v>
      </c>
      <c r="D4529" s="176" t="s">
        <v>134</v>
      </c>
      <c r="E4529" s="177">
        <v>1.92</v>
      </c>
      <c r="F4529" s="107">
        <f>IF(C4529="MAT.",VLOOKUP(A4529,INSUMOS_AUX!A:F,6,0),0)</f>
        <v>1.26</v>
      </c>
      <c r="G4529" s="106">
        <f>IF(C4529="M.O.",VLOOKUP(A4529,INSUMOS_AUX!A:F,6,0),0)</f>
        <v>0</v>
      </c>
    </row>
    <row r="4530" spans="1:7">
      <c r="A4530" s="177" t="s">
        <v>525</v>
      </c>
      <c r="B4530" s="233" t="s">
        <v>526</v>
      </c>
      <c r="C4530" s="176" t="s">
        <v>123</v>
      </c>
      <c r="D4530" s="176" t="s">
        <v>23</v>
      </c>
      <c r="E4530" s="177">
        <v>4</v>
      </c>
      <c r="F4530" s="107">
        <f>IF(C4530="MAT.",VLOOKUP(A4530,INSUMOS_AUX!A:F,6,0),0)</f>
        <v>0.04</v>
      </c>
      <c r="G4530" s="106">
        <f>IF(C4530="M.O.",VLOOKUP(A4530,INSUMOS_AUX!A:F,6,0),0)</f>
        <v>0</v>
      </c>
    </row>
    <row r="4531" spans="1:7">
      <c r="A4531" s="177" t="s">
        <v>1527</v>
      </c>
      <c r="B4531" s="233" t="s">
        <v>994</v>
      </c>
      <c r="C4531" s="176" t="s">
        <v>123</v>
      </c>
      <c r="D4531" s="176" t="s">
        <v>99</v>
      </c>
      <c r="E4531" s="177">
        <v>1</v>
      </c>
      <c r="F4531" s="107">
        <f>IF(C4531="MAT.",VLOOKUP(A4531,INSUMOS_AUX!A:F,6,0),0)</f>
        <v>215.41</v>
      </c>
      <c r="G4531" s="106">
        <f>IF(C4531="M.O.",VLOOKUP(A4531,INSUMOS_AUX!A:F,6,0),0)</f>
        <v>0</v>
      </c>
    </row>
    <row r="4532" spans="1:7">
      <c r="A4532" s="177" t="s">
        <v>1528</v>
      </c>
      <c r="B4532" s="233" t="s">
        <v>1529</v>
      </c>
      <c r="C4532" s="176" t="s">
        <v>123</v>
      </c>
      <c r="D4532" s="176" t="s">
        <v>23</v>
      </c>
      <c r="E4532" s="177">
        <v>1</v>
      </c>
      <c r="F4532" s="107">
        <f>IF(C4532="MAT.",VLOOKUP(A4532,INSUMOS_AUX!A:F,6,0),0)</f>
        <v>54.68</v>
      </c>
      <c r="G4532" s="106">
        <f>IF(C4532="M.O.",VLOOKUP(A4532,INSUMOS_AUX!A:F,6,0),0)</f>
        <v>0</v>
      </c>
    </row>
    <row r="4533" spans="1:7">
      <c r="A4533" s="177" t="s">
        <v>1530</v>
      </c>
      <c r="B4533" s="233" t="s">
        <v>1531</v>
      </c>
      <c r="C4533" s="176" t="s">
        <v>123</v>
      </c>
      <c r="D4533" s="176" t="s">
        <v>23</v>
      </c>
      <c r="E4533" s="177">
        <v>2</v>
      </c>
      <c r="F4533" s="107">
        <f>IF(C4533="MAT.",VLOOKUP(A4533,INSUMOS_AUX!A:F,6,0),0)</f>
        <v>9.85</v>
      </c>
      <c r="G4533" s="106">
        <f>IF(C4533="M.O.",VLOOKUP(A4533,INSUMOS_AUX!A:F,6,0),0)</f>
        <v>0</v>
      </c>
    </row>
    <row r="4534" spans="1:7">
      <c r="A4534" s="182"/>
      <c r="B4534" s="230"/>
      <c r="C4534" s="183"/>
      <c r="D4534" s="183"/>
      <c r="E4534" s="183"/>
      <c r="F4534" s="183"/>
      <c r="G4534" s="183"/>
    </row>
    <row r="4535" spans="1:7">
      <c r="A4535" s="179" t="s">
        <v>1041</v>
      </c>
      <c r="B4535" s="232" t="s">
        <v>1042</v>
      </c>
      <c r="C4535" s="180" t="s">
        <v>46</v>
      </c>
      <c r="D4535" s="180" t="s">
        <v>23</v>
      </c>
      <c r="E4535" s="181">
        <v>20</v>
      </c>
      <c r="F4535" s="181">
        <f t="shared" ref="F4535:G4535" si="303">SUMPRODUCT($E4536:$E4544,F4536:F4544)</f>
        <v>87.196000000000012</v>
      </c>
      <c r="G4535" s="181">
        <f t="shared" si="303"/>
        <v>7.7197354400000009</v>
      </c>
    </row>
    <row r="4536" spans="1:7">
      <c r="A4536" s="177">
        <v>2436</v>
      </c>
      <c r="B4536" s="233" t="s">
        <v>157</v>
      </c>
      <c r="C4536" s="176" t="s">
        <v>124</v>
      </c>
      <c r="D4536" s="176" t="s">
        <v>134</v>
      </c>
      <c r="E4536" s="177">
        <v>0.20746400000000001</v>
      </c>
      <c r="F4536" s="107">
        <f>IF(C4536="MAT.",VLOOKUP(A4536,INSUMOS_AUX!A:F,6,0),0)</f>
        <v>0</v>
      </c>
      <c r="G4536" s="106">
        <f>IF(C4536="M.O.",VLOOKUP(A4536,INSUMOS_AUX!A:F,6,0),0)</f>
        <v>22.48</v>
      </c>
    </row>
    <row r="4537" spans="1:7">
      <c r="A4537" s="177">
        <v>247</v>
      </c>
      <c r="B4537" s="233" t="s">
        <v>184</v>
      </c>
      <c r="C4537" s="176" t="s">
        <v>124</v>
      </c>
      <c r="D4537" s="176" t="s">
        <v>134</v>
      </c>
      <c r="E4537" s="177">
        <v>0.20746400000000001</v>
      </c>
      <c r="F4537" s="107">
        <f>IF(C4537="MAT.",VLOOKUP(A4537,INSUMOS_AUX!A:F,6,0),0)</f>
        <v>0</v>
      </c>
      <c r="G4537" s="106">
        <f>IF(C4537="M.O.",VLOOKUP(A4537,INSUMOS_AUX!A:F,6,0),0)</f>
        <v>14.73</v>
      </c>
    </row>
    <row r="4538" spans="1:7" ht="21">
      <c r="A4538" s="177">
        <v>37370</v>
      </c>
      <c r="B4538" s="233" t="s">
        <v>494</v>
      </c>
      <c r="C4538" s="176" t="s">
        <v>123</v>
      </c>
      <c r="D4538" s="176" t="s">
        <v>134</v>
      </c>
      <c r="E4538" s="177">
        <v>0.4</v>
      </c>
      <c r="F4538" s="107">
        <f>IF(C4538="MAT.",VLOOKUP(A4538,INSUMOS_AUX!A:F,6,0),0)</f>
        <v>3.32</v>
      </c>
      <c r="G4538" s="106">
        <f>IF(C4538="M.O.",VLOOKUP(A4538,INSUMOS_AUX!A:F,6,0),0)</f>
        <v>0</v>
      </c>
    </row>
    <row r="4539" spans="1:7" ht="21">
      <c r="A4539" s="177">
        <v>37371</v>
      </c>
      <c r="B4539" s="233" t="s">
        <v>495</v>
      </c>
      <c r="C4539" s="176" t="s">
        <v>123</v>
      </c>
      <c r="D4539" s="176" t="s">
        <v>134</v>
      </c>
      <c r="E4539" s="177">
        <v>0.4</v>
      </c>
      <c r="F4539" s="107">
        <f>IF(C4539="MAT.",VLOOKUP(A4539,INSUMOS_AUX!A:F,6,0),0)</f>
        <v>0.59</v>
      </c>
      <c r="G4539" s="106">
        <f>IF(C4539="M.O.",VLOOKUP(A4539,INSUMOS_AUX!A:F,6,0),0)</f>
        <v>0</v>
      </c>
    </row>
    <row r="4540" spans="1:7" ht="21">
      <c r="A4540" s="177">
        <v>37372</v>
      </c>
      <c r="B4540" s="233" t="s">
        <v>496</v>
      </c>
      <c r="C4540" s="176" t="s">
        <v>123</v>
      </c>
      <c r="D4540" s="176" t="s">
        <v>134</v>
      </c>
      <c r="E4540" s="177">
        <v>0.4</v>
      </c>
      <c r="F4540" s="107">
        <f>IF(C4540="MAT.",VLOOKUP(A4540,INSUMOS_AUX!A:F,6,0),0)</f>
        <v>1.43</v>
      </c>
      <c r="G4540" s="106">
        <f>IF(C4540="M.O.",VLOOKUP(A4540,INSUMOS_AUX!A:F,6,0),0)</f>
        <v>0</v>
      </c>
    </row>
    <row r="4541" spans="1:7" ht="21">
      <c r="A4541" s="177">
        <v>37373</v>
      </c>
      <c r="B4541" s="233" t="s">
        <v>497</v>
      </c>
      <c r="C4541" s="176" t="s">
        <v>123</v>
      </c>
      <c r="D4541" s="176" t="s">
        <v>134</v>
      </c>
      <c r="E4541" s="177">
        <v>0.4</v>
      </c>
      <c r="F4541" s="107">
        <f>IF(C4541="MAT.",VLOOKUP(A4541,INSUMOS_AUX!A:F,6,0),0)</f>
        <v>0.08</v>
      </c>
      <c r="G4541" s="106">
        <f>IF(C4541="M.O.",VLOOKUP(A4541,INSUMOS_AUX!A:F,6,0),0)</f>
        <v>0</v>
      </c>
    </row>
    <row r="4542" spans="1:7" ht="21">
      <c r="A4542" s="177">
        <v>43460</v>
      </c>
      <c r="B4542" s="233" t="s">
        <v>158</v>
      </c>
      <c r="C4542" s="176" t="s">
        <v>123</v>
      </c>
      <c r="D4542" s="176" t="s">
        <v>134</v>
      </c>
      <c r="E4542" s="177">
        <v>0.4</v>
      </c>
      <c r="F4542" s="107">
        <f>IF(C4542="MAT.",VLOOKUP(A4542,INSUMOS_AUX!A:F,6,0),0)</f>
        <v>0.86</v>
      </c>
      <c r="G4542" s="106">
        <f>IF(C4542="M.O.",VLOOKUP(A4542,INSUMOS_AUX!A:F,6,0),0)</f>
        <v>0</v>
      </c>
    </row>
    <row r="4543" spans="1:7" ht="21">
      <c r="A4543" s="177">
        <v>43484</v>
      </c>
      <c r="B4543" s="233" t="s">
        <v>159</v>
      </c>
      <c r="C4543" s="176" t="s">
        <v>123</v>
      </c>
      <c r="D4543" s="176" t="s">
        <v>134</v>
      </c>
      <c r="E4543" s="177">
        <v>0.4</v>
      </c>
      <c r="F4543" s="107">
        <f>IF(C4543="MAT.",VLOOKUP(A4543,INSUMOS_AUX!A:F,6,0),0)</f>
        <v>1.26</v>
      </c>
      <c r="G4543" s="106">
        <f>IF(C4543="M.O.",VLOOKUP(A4543,INSUMOS_AUX!A:F,6,0),0)</f>
        <v>0</v>
      </c>
    </row>
    <row r="4544" spans="1:7">
      <c r="A4544" s="177" t="s">
        <v>1587</v>
      </c>
      <c r="B4544" s="233" t="s">
        <v>1588</v>
      </c>
      <c r="C4544" s="176" t="s">
        <v>123</v>
      </c>
      <c r="D4544" s="176" t="s">
        <v>23</v>
      </c>
      <c r="E4544" s="177">
        <v>1</v>
      </c>
      <c r="F4544" s="107">
        <f>IF(C4544="MAT.",VLOOKUP(A4544,INSUMOS_AUX!A:F,6,0),0)</f>
        <v>84.18</v>
      </c>
      <c r="G4544" s="106">
        <f>IF(C4544="M.O.",VLOOKUP(A4544,INSUMOS_AUX!A:F,6,0),0)</f>
        <v>0</v>
      </c>
    </row>
    <row r="4545" spans="1:7">
      <c r="A4545" s="182"/>
      <c r="B4545" s="230"/>
      <c r="C4545" s="183"/>
      <c r="D4545" s="183"/>
      <c r="E4545" s="183"/>
      <c r="F4545" s="183"/>
      <c r="G4545" s="183"/>
    </row>
    <row r="4546" spans="1:7">
      <c r="A4546" s="178" t="s">
        <v>1589</v>
      </c>
      <c r="B4546" s="231" t="s">
        <v>1043</v>
      </c>
      <c r="C4546" s="184"/>
      <c r="D4546" s="184"/>
      <c r="E4546" s="184"/>
      <c r="F4546" s="184"/>
      <c r="G4546" s="184"/>
    </row>
    <row r="4547" spans="1:7">
      <c r="A4547" s="182"/>
      <c r="B4547" s="230"/>
      <c r="C4547" s="183"/>
      <c r="D4547" s="183"/>
      <c r="E4547" s="183"/>
      <c r="F4547" s="183"/>
      <c r="G4547" s="183"/>
    </row>
    <row r="4548" spans="1:7" ht="31.5">
      <c r="A4548" s="179" t="s">
        <v>82</v>
      </c>
      <c r="B4548" s="232" t="s">
        <v>83</v>
      </c>
      <c r="C4548" s="180" t="s">
        <v>46</v>
      </c>
      <c r="D4548" s="180" t="s">
        <v>65</v>
      </c>
      <c r="E4548" s="181">
        <v>72</v>
      </c>
      <c r="F4548" s="181">
        <f t="shared" ref="F4548:G4548" si="304">SUMPRODUCT($E4549:$E4562,F4549:F4562)</f>
        <v>8.0016010000000009</v>
      </c>
      <c r="G4548" s="181">
        <f t="shared" si="304"/>
        <v>9.0699500549599996</v>
      </c>
    </row>
    <row r="4549" spans="1:7">
      <c r="A4549" s="177">
        <v>2436</v>
      </c>
      <c r="B4549" s="233" t="s">
        <v>157</v>
      </c>
      <c r="C4549" s="176" t="s">
        <v>124</v>
      </c>
      <c r="D4549" s="176" t="s">
        <v>134</v>
      </c>
      <c r="E4549" s="177">
        <v>9.439612E-2</v>
      </c>
      <c r="F4549" s="107">
        <f>IF(C4549="MAT.",VLOOKUP(A4549,INSUMOS_AUX!A:F,6,0),0)</f>
        <v>0</v>
      </c>
      <c r="G4549" s="106">
        <f>IF(C4549="M.O.",VLOOKUP(A4549,INSUMOS_AUX!A:F,6,0),0)</f>
        <v>22.48</v>
      </c>
    </row>
    <row r="4550" spans="1:7">
      <c r="A4550" s="177">
        <v>246</v>
      </c>
      <c r="B4550" s="233" t="s">
        <v>185</v>
      </c>
      <c r="C4550" s="176" t="s">
        <v>124</v>
      </c>
      <c r="D4550" s="176" t="s">
        <v>134</v>
      </c>
      <c r="E4550" s="177">
        <v>4.8863040000000003E-2</v>
      </c>
      <c r="F4550" s="107">
        <f>IF(C4550="MAT.",VLOOKUP(A4550,INSUMOS_AUX!A:F,6,0),0)</f>
        <v>0</v>
      </c>
      <c r="G4550" s="106">
        <f>IF(C4550="M.O.",VLOOKUP(A4550,INSUMOS_AUX!A:F,6,0),0)</f>
        <v>14.73</v>
      </c>
    </row>
    <row r="4551" spans="1:7">
      <c r="A4551" s="177">
        <v>247</v>
      </c>
      <c r="B4551" s="233" t="s">
        <v>184</v>
      </c>
      <c r="C4551" s="176" t="s">
        <v>124</v>
      </c>
      <c r="D4551" s="176" t="s">
        <v>134</v>
      </c>
      <c r="E4551" s="177">
        <v>9.439612E-2</v>
      </c>
      <c r="F4551" s="107">
        <f>IF(C4551="MAT.",VLOOKUP(A4551,INSUMOS_AUX!A:F,6,0),0)</f>
        <v>0</v>
      </c>
      <c r="G4551" s="106">
        <f>IF(C4551="M.O.",VLOOKUP(A4551,INSUMOS_AUX!A:F,6,0),0)</f>
        <v>14.73</v>
      </c>
    </row>
    <row r="4552" spans="1:7">
      <c r="A4552" s="177">
        <v>2688</v>
      </c>
      <c r="B4552" s="233" t="s">
        <v>186</v>
      </c>
      <c r="C4552" s="176" t="s">
        <v>123</v>
      </c>
      <c r="D4552" s="176" t="s">
        <v>65</v>
      </c>
      <c r="E4552" s="177">
        <v>1.1000000000000001</v>
      </c>
      <c r="F4552" s="107">
        <f>IF(C4552="MAT.",VLOOKUP(A4552,INSUMOS_AUX!A:F,6,0),0)</f>
        <v>2.12</v>
      </c>
      <c r="G4552" s="106">
        <f>IF(C4552="M.O.",VLOOKUP(A4552,INSUMOS_AUX!A:F,6,0),0)</f>
        <v>0</v>
      </c>
    </row>
    <row r="4553" spans="1:7">
      <c r="A4553" s="177">
        <v>2696</v>
      </c>
      <c r="B4553" s="233" t="s">
        <v>154</v>
      </c>
      <c r="C4553" s="176" t="s">
        <v>124</v>
      </c>
      <c r="D4553" s="176" t="s">
        <v>134</v>
      </c>
      <c r="E4553" s="177">
        <v>0.21520097199999999</v>
      </c>
      <c r="F4553" s="107">
        <f>IF(C4553="MAT.",VLOOKUP(A4553,INSUMOS_AUX!A:F,6,0),0)</f>
        <v>0</v>
      </c>
      <c r="G4553" s="106">
        <f>IF(C4553="M.O.",VLOOKUP(A4553,INSUMOS_AUX!A:F,6,0),0)</f>
        <v>22.48</v>
      </c>
    </row>
    <row r="4554" spans="1:7" ht="21">
      <c r="A4554" s="177">
        <v>37370</v>
      </c>
      <c r="B4554" s="233" t="s">
        <v>494</v>
      </c>
      <c r="C4554" s="176" t="s">
        <v>123</v>
      </c>
      <c r="D4554" s="176" t="s">
        <v>134</v>
      </c>
      <c r="E4554" s="177">
        <v>0.44140000000000001</v>
      </c>
      <c r="F4554" s="107">
        <f>IF(C4554="MAT.",VLOOKUP(A4554,INSUMOS_AUX!A:F,6,0),0)</f>
        <v>3.32</v>
      </c>
      <c r="G4554" s="106">
        <f>IF(C4554="M.O.",VLOOKUP(A4554,INSUMOS_AUX!A:F,6,0),0)</f>
        <v>0</v>
      </c>
    </row>
    <row r="4555" spans="1:7" ht="21">
      <c r="A4555" s="177">
        <v>37371</v>
      </c>
      <c r="B4555" s="233" t="s">
        <v>495</v>
      </c>
      <c r="C4555" s="176" t="s">
        <v>123</v>
      </c>
      <c r="D4555" s="176" t="s">
        <v>134</v>
      </c>
      <c r="E4555" s="177">
        <v>0.44140000000000001</v>
      </c>
      <c r="F4555" s="107">
        <f>IF(C4555="MAT.",VLOOKUP(A4555,INSUMOS_AUX!A:F,6,0),0)</f>
        <v>0.59</v>
      </c>
      <c r="G4555" s="106">
        <f>IF(C4555="M.O.",VLOOKUP(A4555,INSUMOS_AUX!A:F,6,0),0)</f>
        <v>0</v>
      </c>
    </row>
    <row r="4556" spans="1:7" ht="21">
      <c r="A4556" s="177">
        <v>37372</v>
      </c>
      <c r="B4556" s="233" t="s">
        <v>496</v>
      </c>
      <c r="C4556" s="176" t="s">
        <v>123</v>
      </c>
      <c r="D4556" s="176" t="s">
        <v>134</v>
      </c>
      <c r="E4556" s="177">
        <v>0.44140000000000001</v>
      </c>
      <c r="F4556" s="107">
        <f>IF(C4556="MAT.",VLOOKUP(A4556,INSUMOS_AUX!A:F,6,0),0)</f>
        <v>1.43</v>
      </c>
      <c r="G4556" s="106">
        <f>IF(C4556="M.O.",VLOOKUP(A4556,INSUMOS_AUX!A:F,6,0),0)</f>
        <v>0</v>
      </c>
    </row>
    <row r="4557" spans="1:7" ht="21">
      <c r="A4557" s="177">
        <v>37373</v>
      </c>
      <c r="B4557" s="233" t="s">
        <v>497</v>
      </c>
      <c r="C4557" s="176" t="s">
        <v>123</v>
      </c>
      <c r="D4557" s="176" t="s">
        <v>134</v>
      </c>
      <c r="E4557" s="177">
        <v>0.44140000000000001</v>
      </c>
      <c r="F4557" s="107">
        <f>IF(C4557="MAT.",VLOOKUP(A4557,INSUMOS_AUX!A:F,6,0),0)</f>
        <v>0.08</v>
      </c>
      <c r="G4557" s="106">
        <f>IF(C4557="M.O.",VLOOKUP(A4557,INSUMOS_AUX!A:F,6,0),0)</f>
        <v>0</v>
      </c>
    </row>
    <row r="4558" spans="1:7" ht="21">
      <c r="A4558" s="177">
        <v>392</v>
      </c>
      <c r="B4558" s="233" t="s">
        <v>187</v>
      </c>
      <c r="C4558" s="176" t="s">
        <v>123</v>
      </c>
      <c r="D4558" s="176" t="s">
        <v>23</v>
      </c>
      <c r="E4558" s="177">
        <v>1.7857000000000001</v>
      </c>
      <c r="F4558" s="107">
        <f>IF(C4558="MAT.",VLOOKUP(A4558,INSUMOS_AUX!A:F,6,0),0)</f>
        <v>1.41</v>
      </c>
      <c r="G4558" s="106">
        <f>IF(C4558="M.O.",VLOOKUP(A4558,INSUMOS_AUX!A:F,6,0),0)</f>
        <v>0</v>
      </c>
    </row>
    <row r="4559" spans="1:7" ht="21">
      <c r="A4559" s="177">
        <v>43460</v>
      </c>
      <c r="B4559" s="233" t="s">
        <v>158</v>
      </c>
      <c r="C4559" s="176" t="s">
        <v>123</v>
      </c>
      <c r="D4559" s="176" t="s">
        <v>134</v>
      </c>
      <c r="E4559" s="177">
        <v>0.182</v>
      </c>
      <c r="F4559" s="107">
        <f>IF(C4559="MAT.",VLOOKUP(A4559,INSUMOS_AUX!A:F,6,0),0)</f>
        <v>0.86</v>
      </c>
      <c r="G4559" s="106">
        <f>IF(C4559="M.O.",VLOOKUP(A4559,INSUMOS_AUX!A:F,6,0),0)</f>
        <v>0</v>
      </c>
    </row>
    <row r="4560" spans="1:7" ht="21">
      <c r="A4560" s="177">
        <v>43461</v>
      </c>
      <c r="B4560" s="233" t="s">
        <v>155</v>
      </c>
      <c r="C4560" s="176" t="s">
        <v>123</v>
      </c>
      <c r="D4560" s="176" t="s">
        <v>134</v>
      </c>
      <c r="E4560" s="177">
        <v>0.25940000000000002</v>
      </c>
      <c r="F4560" s="107">
        <f>IF(C4560="MAT.",VLOOKUP(A4560,INSUMOS_AUX!A:F,6,0),0)</f>
        <v>0.31</v>
      </c>
      <c r="G4560" s="106">
        <f>IF(C4560="M.O.",VLOOKUP(A4560,INSUMOS_AUX!A:F,6,0),0)</f>
        <v>0</v>
      </c>
    </row>
    <row r="4561" spans="1:7" ht="21">
      <c r="A4561" s="177">
        <v>43484</v>
      </c>
      <c r="B4561" s="233" t="s">
        <v>159</v>
      </c>
      <c r="C4561" s="176" t="s">
        <v>123</v>
      </c>
      <c r="D4561" s="176" t="s">
        <v>134</v>
      </c>
      <c r="E4561" s="177">
        <v>0.182</v>
      </c>
      <c r="F4561" s="107">
        <f>IF(C4561="MAT.",VLOOKUP(A4561,INSUMOS_AUX!A:F,6,0),0)</f>
        <v>1.26</v>
      </c>
      <c r="G4561" s="106">
        <f>IF(C4561="M.O.",VLOOKUP(A4561,INSUMOS_AUX!A:F,6,0),0)</f>
        <v>0</v>
      </c>
    </row>
    <row r="4562" spans="1:7" ht="21">
      <c r="A4562" s="177">
        <v>43485</v>
      </c>
      <c r="B4562" s="233" t="s">
        <v>156</v>
      </c>
      <c r="C4562" s="176" t="s">
        <v>123</v>
      </c>
      <c r="D4562" s="176" t="s">
        <v>134</v>
      </c>
      <c r="E4562" s="177">
        <v>0.25940000000000002</v>
      </c>
      <c r="F4562" s="107">
        <f>IF(C4562="MAT.",VLOOKUP(A4562,INSUMOS_AUX!A:F,6,0),0)</f>
        <v>1.1299999999999999</v>
      </c>
      <c r="G4562" s="106">
        <f>IF(C4562="M.O.",VLOOKUP(A4562,INSUMOS_AUX!A:F,6,0),0)</f>
        <v>0</v>
      </c>
    </row>
    <row r="4563" spans="1:7">
      <c r="A4563" s="182"/>
      <c r="B4563" s="230"/>
      <c r="C4563" s="183"/>
      <c r="D4563" s="183"/>
      <c r="E4563" s="183"/>
      <c r="F4563" s="183"/>
      <c r="G4563" s="183"/>
    </row>
    <row r="4564" spans="1:7" ht="31.5">
      <c r="A4564" s="179" t="s">
        <v>90</v>
      </c>
      <c r="B4564" s="232" t="s">
        <v>91</v>
      </c>
      <c r="C4564" s="180" t="s">
        <v>46</v>
      </c>
      <c r="D4564" s="180" t="s">
        <v>23</v>
      </c>
      <c r="E4564" s="181">
        <v>14</v>
      </c>
      <c r="F4564" s="181">
        <f t="shared" ref="F4564:G4564" si="305">SUMPRODUCT($E4565:$E4578,F4565:F4578)</f>
        <v>4.397758539999999</v>
      </c>
      <c r="G4564" s="181">
        <f t="shared" si="305"/>
        <v>6.4436048911999997</v>
      </c>
    </row>
    <row r="4565" spans="1:7">
      <c r="A4565" s="177">
        <v>1379</v>
      </c>
      <c r="B4565" s="233" t="s">
        <v>135</v>
      </c>
      <c r="C4565" s="176" t="s">
        <v>123</v>
      </c>
      <c r="D4565" s="176" t="s">
        <v>63</v>
      </c>
      <c r="E4565" s="177">
        <v>0.43466399999999999</v>
      </c>
      <c r="F4565" s="107">
        <f>IF(C4565="MAT.",VLOOKUP(A4565,INSUMOS_AUX!A:F,6,0),0)</f>
        <v>0.72</v>
      </c>
      <c r="G4565" s="106">
        <f>IF(C4565="M.O.",VLOOKUP(A4565,INSUMOS_AUX!A:F,6,0),0)</f>
        <v>0</v>
      </c>
    </row>
    <row r="4566" spans="1:7" ht="21">
      <c r="A4566" s="177">
        <v>1872</v>
      </c>
      <c r="B4566" s="233" t="s">
        <v>191</v>
      </c>
      <c r="C4566" s="176" t="s">
        <v>123</v>
      </c>
      <c r="D4566" s="176" t="s">
        <v>23</v>
      </c>
      <c r="E4566" s="177">
        <v>1</v>
      </c>
      <c r="F4566" s="107">
        <f>IF(C4566="MAT.",VLOOKUP(A4566,INSUMOS_AUX!A:F,6,0),0)</f>
        <v>1.41</v>
      </c>
      <c r="G4566" s="106">
        <f>IF(C4566="M.O.",VLOOKUP(A4566,INSUMOS_AUX!A:F,6,0),0)</f>
        <v>0</v>
      </c>
    </row>
    <row r="4567" spans="1:7">
      <c r="A4567" s="177">
        <v>2436</v>
      </c>
      <c r="B4567" s="233" t="s">
        <v>157</v>
      </c>
      <c r="C4567" s="176" t="s">
        <v>124</v>
      </c>
      <c r="D4567" s="176" t="s">
        <v>134</v>
      </c>
      <c r="E4567" s="177">
        <v>0.17012047999999999</v>
      </c>
      <c r="F4567" s="107">
        <f>IF(C4567="MAT.",VLOOKUP(A4567,INSUMOS_AUX!A:F,6,0),0)</f>
        <v>0</v>
      </c>
      <c r="G4567" s="106">
        <f>IF(C4567="M.O.",VLOOKUP(A4567,INSUMOS_AUX!A:F,6,0),0)</f>
        <v>22.48</v>
      </c>
    </row>
    <row r="4568" spans="1:7">
      <c r="A4568" s="177">
        <v>247</v>
      </c>
      <c r="B4568" s="233" t="s">
        <v>184</v>
      </c>
      <c r="C4568" s="176" t="s">
        <v>124</v>
      </c>
      <c r="D4568" s="176" t="s">
        <v>134</v>
      </c>
      <c r="E4568" s="177">
        <v>0.17012047999999999</v>
      </c>
      <c r="F4568" s="107">
        <f>IF(C4568="MAT.",VLOOKUP(A4568,INSUMOS_AUX!A:F,6,0),0)</f>
        <v>0</v>
      </c>
      <c r="G4568" s="106">
        <f>IF(C4568="M.O.",VLOOKUP(A4568,INSUMOS_AUX!A:F,6,0),0)</f>
        <v>14.73</v>
      </c>
    </row>
    <row r="4569" spans="1:7" ht="21">
      <c r="A4569" s="177">
        <v>370</v>
      </c>
      <c r="B4569" s="233" t="s">
        <v>138</v>
      </c>
      <c r="C4569" s="176" t="s">
        <v>123</v>
      </c>
      <c r="D4569" s="176" t="s">
        <v>58</v>
      </c>
      <c r="E4569" s="177">
        <v>9.6299999999999999E-4</v>
      </c>
      <c r="F4569" s="107">
        <f>IF(C4569="MAT.",VLOOKUP(A4569,INSUMOS_AUX!A:F,6,0),0)</f>
        <v>150</v>
      </c>
      <c r="G4569" s="106">
        <f>IF(C4569="M.O.",VLOOKUP(A4569,INSUMOS_AUX!A:F,6,0),0)</f>
        <v>0</v>
      </c>
    </row>
    <row r="4570" spans="1:7" ht="21">
      <c r="A4570" s="177">
        <v>37370</v>
      </c>
      <c r="B4570" s="233" t="s">
        <v>494</v>
      </c>
      <c r="C4570" s="176" t="s">
        <v>123</v>
      </c>
      <c r="D4570" s="176" t="s">
        <v>134</v>
      </c>
      <c r="E4570" s="177">
        <v>0.33571299999999998</v>
      </c>
      <c r="F4570" s="107">
        <f>IF(C4570="MAT.",VLOOKUP(A4570,INSUMOS_AUX!A:F,6,0),0)</f>
        <v>3.32</v>
      </c>
      <c r="G4570" s="106">
        <f>IF(C4570="M.O.",VLOOKUP(A4570,INSUMOS_AUX!A:F,6,0),0)</f>
        <v>0</v>
      </c>
    </row>
    <row r="4571" spans="1:7" ht="21">
      <c r="A4571" s="177">
        <v>37371</v>
      </c>
      <c r="B4571" s="233" t="s">
        <v>495</v>
      </c>
      <c r="C4571" s="176" t="s">
        <v>123</v>
      </c>
      <c r="D4571" s="176" t="s">
        <v>134</v>
      </c>
      <c r="E4571" s="177">
        <v>0.33571299999999998</v>
      </c>
      <c r="F4571" s="107">
        <f>IF(C4571="MAT.",VLOOKUP(A4571,INSUMOS_AUX!A:F,6,0),0)</f>
        <v>0.59</v>
      </c>
      <c r="G4571" s="106">
        <f>IF(C4571="M.O.",VLOOKUP(A4571,INSUMOS_AUX!A:F,6,0),0)</f>
        <v>0</v>
      </c>
    </row>
    <row r="4572" spans="1:7" ht="21">
      <c r="A4572" s="177">
        <v>37372</v>
      </c>
      <c r="B4572" s="233" t="s">
        <v>496</v>
      </c>
      <c r="C4572" s="176" t="s">
        <v>123</v>
      </c>
      <c r="D4572" s="176" t="s">
        <v>134</v>
      </c>
      <c r="E4572" s="177">
        <v>0.33571299999999998</v>
      </c>
      <c r="F4572" s="107">
        <f>IF(C4572="MAT.",VLOOKUP(A4572,INSUMOS_AUX!A:F,6,0),0)</f>
        <v>1.43</v>
      </c>
      <c r="G4572" s="106">
        <f>IF(C4572="M.O.",VLOOKUP(A4572,INSUMOS_AUX!A:F,6,0),0)</f>
        <v>0</v>
      </c>
    </row>
    <row r="4573" spans="1:7" ht="21">
      <c r="A4573" s="177">
        <v>37373</v>
      </c>
      <c r="B4573" s="233" t="s">
        <v>497</v>
      </c>
      <c r="C4573" s="176" t="s">
        <v>123</v>
      </c>
      <c r="D4573" s="176" t="s">
        <v>134</v>
      </c>
      <c r="E4573" s="177">
        <v>0.33571299999999998</v>
      </c>
      <c r="F4573" s="107">
        <f>IF(C4573="MAT.",VLOOKUP(A4573,INSUMOS_AUX!A:F,6,0),0)</f>
        <v>0.08</v>
      </c>
      <c r="G4573" s="106">
        <f>IF(C4573="M.O.",VLOOKUP(A4573,INSUMOS_AUX!A:F,6,0),0)</f>
        <v>0</v>
      </c>
    </row>
    <row r="4574" spans="1:7" ht="21">
      <c r="A4574" s="177">
        <v>43460</v>
      </c>
      <c r="B4574" s="233" t="s">
        <v>158</v>
      </c>
      <c r="C4574" s="176" t="s">
        <v>123</v>
      </c>
      <c r="D4574" s="176" t="s">
        <v>134</v>
      </c>
      <c r="E4574" s="177">
        <v>0.32800000000000001</v>
      </c>
      <c r="F4574" s="107">
        <f>IF(C4574="MAT.",VLOOKUP(A4574,INSUMOS_AUX!A:F,6,0),0)</f>
        <v>0.86</v>
      </c>
      <c r="G4574" s="106">
        <f>IF(C4574="M.O.",VLOOKUP(A4574,INSUMOS_AUX!A:F,6,0),0)</f>
        <v>0</v>
      </c>
    </row>
    <row r="4575" spans="1:7" ht="21">
      <c r="A4575" s="177">
        <v>43467</v>
      </c>
      <c r="B4575" s="233" t="s">
        <v>142</v>
      </c>
      <c r="C4575" s="176" t="s">
        <v>123</v>
      </c>
      <c r="D4575" s="176" t="s">
        <v>134</v>
      </c>
      <c r="E4575" s="177">
        <v>7.7130000000000002E-3</v>
      </c>
      <c r="F4575" s="107">
        <f>IF(C4575="MAT.",VLOOKUP(A4575,INSUMOS_AUX!A:F,6,0),0)</f>
        <v>0.61</v>
      </c>
      <c r="G4575" s="106">
        <f>IF(C4575="M.O.",VLOOKUP(A4575,INSUMOS_AUX!A:F,6,0),0)</f>
        <v>0</v>
      </c>
    </row>
    <row r="4576" spans="1:7" ht="21">
      <c r="A4576" s="177">
        <v>43484</v>
      </c>
      <c r="B4576" s="233" t="s">
        <v>159</v>
      </c>
      <c r="C4576" s="176" t="s">
        <v>123</v>
      </c>
      <c r="D4576" s="176" t="s">
        <v>134</v>
      </c>
      <c r="E4576" s="177">
        <v>0.32800000000000001</v>
      </c>
      <c r="F4576" s="107">
        <f>IF(C4576="MAT.",VLOOKUP(A4576,INSUMOS_AUX!A:F,6,0),0)</f>
        <v>1.26</v>
      </c>
      <c r="G4576" s="106">
        <f>IF(C4576="M.O.",VLOOKUP(A4576,INSUMOS_AUX!A:F,6,0),0)</f>
        <v>0</v>
      </c>
    </row>
    <row r="4577" spans="1:7" ht="21">
      <c r="A4577" s="177">
        <v>43491</v>
      </c>
      <c r="B4577" s="233" t="s">
        <v>145</v>
      </c>
      <c r="C4577" s="176" t="s">
        <v>123</v>
      </c>
      <c r="D4577" s="176" t="s">
        <v>134</v>
      </c>
      <c r="E4577" s="177">
        <v>7.7130000000000002E-3</v>
      </c>
      <c r="F4577" s="107">
        <f>IF(C4577="MAT.",VLOOKUP(A4577,INSUMOS_AUX!A:F,6,0),0)</f>
        <v>1.39</v>
      </c>
      <c r="G4577" s="106">
        <f>IF(C4577="M.O.",VLOOKUP(A4577,INSUMOS_AUX!A:F,6,0),0)</f>
        <v>0</v>
      </c>
    </row>
    <row r="4578" spans="1:7">
      <c r="A4578" s="177">
        <v>6111</v>
      </c>
      <c r="B4578" s="233" t="s">
        <v>498</v>
      </c>
      <c r="C4578" s="176" t="s">
        <v>124</v>
      </c>
      <c r="D4578" s="176" t="s">
        <v>134</v>
      </c>
      <c r="E4578" s="177">
        <v>7.8765160000000001E-3</v>
      </c>
      <c r="F4578" s="107">
        <f>IF(C4578="MAT.",VLOOKUP(A4578,INSUMOS_AUX!A:F,6,0),0)</f>
        <v>0</v>
      </c>
      <c r="G4578" s="106">
        <f>IF(C4578="M.O.",VLOOKUP(A4578,INSUMOS_AUX!A:F,6,0),0)</f>
        <v>14.4</v>
      </c>
    </row>
    <row r="4579" spans="1:7">
      <c r="A4579" s="182"/>
      <c r="B4579" s="230"/>
      <c r="C4579" s="183"/>
      <c r="D4579" s="183"/>
      <c r="E4579" s="183"/>
      <c r="F4579" s="183"/>
      <c r="G4579" s="183"/>
    </row>
    <row r="4580" spans="1:7" ht="31.5">
      <c r="A4580" s="179" t="s">
        <v>1011</v>
      </c>
      <c r="B4580" s="232" t="s">
        <v>382</v>
      </c>
      <c r="C4580" s="180" t="s">
        <v>46</v>
      </c>
      <c r="D4580" s="180" t="s">
        <v>65</v>
      </c>
      <c r="E4580" s="181">
        <v>40</v>
      </c>
      <c r="F4580" s="181">
        <f t="shared" ref="F4580:G4580" si="306">SUMPRODUCT($E4581:$E4589,F4581:F4589)</f>
        <v>6.9250599999999993</v>
      </c>
      <c r="G4580" s="181">
        <f t="shared" si="306"/>
        <v>3.6475749954000003</v>
      </c>
    </row>
    <row r="4581" spans="1:7">
      <c r="A4581" s="177">
        <v>2436</v>
      </c>
      <c r="B4581" s="233" t="s">
        <v>157</v>
      </c>
      <c r="C4581" s="176" t="s">
        <v>124</v>
      </c>
      <c r="D4581" s="176" t="s">
        <v>134</v>
      </c>
      <c r="E4581" s="177">
        <v>9.8026740000000001E-2</v>
      </c>
      <c r="F4581" s="107">
        <f>IF(C4581="MAT.",VLOOKUP(A4581,INSUMOS_AUX!A:F,6,0),0)</f>
        <v>0</v>
      </c>
      <c r="G4581" s="106">
        <f>IF(C4581="M.O.",VLOOKUP(A4581,INSUMOS_AUX!A:F,6,0),0)</f>
        <v>22.48</v>
      </c>
    </row>
    <row r="4582" spans="1:7" ht="31.5">
      <c r="A4582" s="177">
        <v>2446</v>
      </c>
      <c r="B4582" s="233" t="s">
        <v>1542</v>
      </c>
      <c r="C4582" s="176" t="s">
        <v>123</v>
      </c>
      <c r="D4582" s="176" t="s">
        <v>65</v>
      </c>
      <c r="E4582" s="177">
        <v>1.1000000000000001</v>
      </c>
      <c r="F4582" s="107">
        <f>IF(C4582="MAT.",VLOOKUP(A4582,INSUMOS_AUX!A:F,6,0),0)</f>
        <v>5</v>
      </c>
      <c r="G4582" s="106">
        <f>IF(C4582="M.O.",VLOOKUP(A4582,INSUMOS_AUX!A:F,6,0),0)</f>
        <v>0</v>
      </c>
    </row>
    <row r="4583" spans="1:7">
      <c r="A4583" s="177">
        <v>247</v>
      </c>
      <c r="B4583" s="233" t="s">
        <v>184</v>
      </c>
      <c r="C4583" s="176" t="s">
        <v>124</v>
      </c>
      <c r="D4583" s="176" t="s">
        <v>134</v>
      </c>
      <c r="E4583" s="177">
        <v>9.8026740000000001E-2</v>
      </c>
      <c r="F4583" s="107">
        <f>IF(C4583="MAT.",VLOOKUP(A4583,INSUMOS_AUX!A:F,6,0),0)</f>
        <v>0</v>
      </c>
      <c r="G4583" s="106">
        <f>IF(C4583="M.O.",VLOOKUP(A4583,INSUMOS_AUX!A:F,6,0),0)</f>
        <v>14.73</v>
      </c>
    </row>
    <row r="4584" spans="1:7" ht="21">
      <c r="A4584" s="177">
        <v>37370</v>
      </c>
      <c r="B4584" s="233" t="s">
        <v>494</v>
      </c>
      <c r="C4584" s="176" t="s">
        <v>123</v>
      </c>
      <c r="D4584" s="176" t="s">
        <v>134</v>
      </c>
      <c r="E4584" s="177">
        <v>0.189</v>
      </c>
      <c r="F4584" s="107">
        <f>IF(C4584="MAT.",VLOOKUP(A4584,INSUMOS_AUX!A:F,6,0),0)</f>
        <v>3.32</v>
      </c>
      <c r="G4584" s="106">
        <f>IF(C4584="M.O.",VLOOKUP(A4584,INSUMOS_AUX!A:F,6,0),0)</f>
        <v>0</v>
      </c>
    </row>
    <row r="4585" spans="1:7" ht="21">
      <c r="A4585" s="177">
        <v>37371</v>
      </c>
      <c r="B4585" s="233" t="s">
        <v>495</v>
      </c>
      <c r="C4585" s="176" t="s">
        <v>123</v>
      </c>
      <c r="D4585" s="176" t="s">
        <v>134</v>
      </c>
      <c r="E4585" s="177">
        <v>0.189</v>
      </c>
      <c r="F4585" s="107">
        <f>IF(C4585="MAT.",VLOOKUP(A4585,INSUMOS_AUX!A:F,6,0),0)</f>
        <v>0.59</v>
      </c>
      <c r="G4585" s="106">
        <f>IF(C4585="M.O.",VLOOKUP(A4585,INSUMOS_AUX!A:F,6,0),0)</f>
        <v>0</v>
      </c>
    </row>
    <row r="4586" spans="1:7" ht="21">
      <c r="A4586" s="177">
        <v>37372</v>
      </c>
      <c r="B4586" s="233" t="s">
        <v>496</v>
      </c>
      <c r="C4586" s="176" t="s">
        <v>123</v>
      </c>
      <c r="D4586" s="176" t="s">
        <v>134</v>
      </c>
      <c r="E4586" s="177">
        <v>0.189</v>
      </c>
      <c r="F4586" s="107">
        <f>IF(C4586="MAT.",VLOOKUP(A4586,INSUMOS_AUX!A:F,6,0),0)</f>
        <v>1.43</v>
      </c>
      <c r="G4586" s="106">
        <f>IF(C4586="M.O.",VLOOKUP(A4586,INSUMOS_AUX!A:F,6,0),0)</f>
        <v>0</v>
      </c>
    </row>
    <row r="4587" spans="1:7" ht="21">
      <c r="A4587" s="177">
        <v>37373</v>
      </c>
      <c r="B4587" s="233" t="s">
        <v>497</v>
      </c>
      <c r="C4587" s="176" t="s">
        <v>123</v>
      </c>
      <c r="D4587" s="176" t="s">
        <v>134</v>
      </c>
      <c r="E4587" s="177">
        <v>0.189</v>
      </c>
      <c r="F4587" s="107">
        <f>IF(C4587="MAT.",VLOOKUP(A4587,INSUMOS_AUX!A:F,6,0),0)</f>
        <v>0.08</v>
      </c>
      <c r="G4587" s="106">
        <f>IF(C4587="M.O.",VLOOKUP(A4587,INSUMOS_AUX!A:F,6,0),0)</f>
        <v>0</v>
      </c>
    </row>
    <row r="4588" spans="1:7" ht="21">
      <c r="A4588" s="177">
        <v>43460</v>
      </c>
      <c r="B4588" s="233" t="s">
        <v>158</v>
      </c>
      <c r="C4588" s="176" t="s">
        <v>123</v>
      </c>
      <c r="D4588" s="176" t="s">
        <v>134</v>
      </c>
      <c r="E4588" s="177">
        <v>0.189</v>
      </c>
      <c r="F4588" s="107">
        <f>IF(C4588="MAT.",VLOOKUP(A4588,INSUMOS_AUX!A:F,6,0),0)</f>
        <v>0.86</v>
      </c>
      <c r="G4588" s="106">
        <f>IF(C4588="M.O.",VLOOKUP(A4588,INSUMOS_AUX!A:F,6,0),0)</f>
        <v>0</v>
      </c>
    </row>
    <row r="4589" spans="1:7" ht="21">
      <c r="A4589" s="177">
        <v>43484</v>
      </c>
      <c r="B4589" s="233" t="s">
        <v>159</v>
      </c>
      <c r="C4589" s="176" t="s">
        <v>123</v>
      </c>
      <c r="D4589" s="176" t="s">
        <v>134</v>
      </c>
      <c r="E4589" s="177">
        <v>0.189</v>
      </c>
      <c r="F4589" s="107">
        <f>IF(C4589="MAT.",VLOOKUP(A4589,INSUMOS_AUX!A:F,6,0),0)</f>
        <v>1.26</v>
      </c>
      <c r="G4589" s="106">
        <f>IF(C4589="M.O.",VLOOKUP(A4589,INSUMOS_AUX!A:F,6,0),0)</f>
        <v>0</v>
      </c>
    </row>
    <row r="4590" spans="1:7">
      <c r="A4590" s="182"/>
      <c r="B4590" s="230"/>
      <c r="C4590" s="183"/>
      <c r="D4590" s="183"/>
      <c r="E4590" s="183"/>
      <c r="F4590" s="183"/>
      <c r="G4590" s="183"/>
    </row>
    <row r="4591" spans="1:7">
      <c r="A4591" s="179" t="s">
        <v>1044</v>
      </c>
      <c r="B4591" s="232" t="s">
        <v>1045</v>
      </c>
      <c r="C4591" s="180" t="s">
        <v>46</v>
      </c>
      <c r="D4591" s="180" t="s">
        <v>23</v>
      </c>
      <c r="E4591" s="181">
        <v>14</v>
      </c>
      <c r="F4591" s="181">
        <f t="shared" ref="F4591:G4591" si="307">SUMPRODUCT($E4592:$E4603,F4592:F4603)</f>
        <v>84.662239999999997</v>
      </c>
      <c r="G4591" s="181">
        <f t="shared" si="307"/>
        <v>20.3801015616</v>
      </c>
    </row>
    <row r="4592" spans="1:7">
      <c r="A4592" s="177">
        <v>2436</v>
      </c>
      <c r="B4592" s="233" t="s">
        <v>157</v>
      </c>
      <c r="C4592" s="176" t="s">
        <v>124</v>
      </c>
      <c r="D4592" s="176" t="s">
        <v>134</v>
      </c>
      <c r="E4592" s="177">
        <v>0.54770496000000002</v>
      </c>
      <c r="F4592" s="107">
        <f>IF(C4592="MAT.",VLOOKUP(A4592,INSUMOS_AUX!A:F,6,0),0)</f>
        <v>0</v>
      </c>
      <c r="G4592" s="106">
        <f>IF(C4592="M.O.",VLOOKUP(A4592,INSUMOS_AUX!A:F,6,0),0)</f>
        <v>22.48</v>
      </c>
    </row>
    <row r="4593" spans="1:7">
      <c r="A4593" s="177">
        <v>247</v>
      </c>
      <c r="B4593" s="233" t="s">
        <v>184</v>
      </c>
      <c r="C4593" s="176" t="s">
        <v>124</v>
      </c>
      <c r="D4593" s="176" t="s">
        <v>134</v>
      </c>
      <c r="E4593" s="177">
        <v>0.54770496000000002</v>
      </c>
      <c r="F4593" s="107">
        <f>IF(C4593="MAT.",VLOOKUP(A4593,INSUMOS_AUX!A:F,6,0),0)</f>
        <v>0</v>
      </c>
      <c r="G4593" s="106">
        <f>IF(C4593="M.O.",VLOOKUP(A4593,INSUMOS_AUX!A:F,6,0),0)</f>
        <v>14.73</v>
      </c>
    </row>
    <row r="4594" spans="1:7" ht="21">
      <c r="A4594" s="177">
        <v>37370</v>
      </c>
      <c r="B4594" s="233" t="s">
        <v>494</v>
      </c>
      <c r="C4594" s="176" t="s">
        <v>123</v>
      </c>
      <c r="D4594" s="176" t="s">
        <v>134</v>
      </c>
      <c r="E4594" s="177">
        <v>1.056</v>
      </c>
      <c r="F4594" s="107">
        <f>IF(C4594="MAT.",VLOOKUP(A4594,INSUMOS_AUX!A:F,6,0),0)</f>
        <v>3.32</v>
      </c>
      <c r="G4594" s="106">
        <f>IF(C4594="M.O.",VLOOKUP(A4594,INSUMOS_AUX!A:F,6,0),0)</f>
        <v>0</v>
      </c>
    </row>
    <row r="4595" spans="1:7" ht="21">
      <c r="A4595" s="177">
        <v>37371</v>
      </c>
      <c r="B4595" s="233" t="s">
        <v>495</v>
      </c>
      <c r="C4595" s="176" t="s">
        <v>123</v>
      </c>
      <c r="D4595" s="176" t="s">
        <v>134</v>
      </c>
      <c r="E4595" s="177">
        <v>1.056</v>
      </c>
      <c r="F4595" s="107">
        <f>IF(C4595="MAT.",VLOOKUP(A4595,INSUMOS_AUX!A:F,6,0),0)</f>
        <v>0.59</v>
      </c>
      <c r="G4595" s="106">
        <f>IF(C4595="M.O.",VLOOKUP(A4595,INSUMOS_AUX!A:F,6,0),0)</f>
        <v>0</v>
      </c>
    </row>
    <row r="4596" spans="1:7" ht="21">
      <c r="A4596" s="177">
        <v>37372</v>
      </c>
      <c r="B4596" s="233" t="s">
        <v>496</v>
      </c>
      <c r="C4596" s="176" t="s">
        <v>123</v>
      </c>
      <c r="D4596" s="176" t="s">
        <v>134</v>
      </c>
      <c r="E4596" s="177">
        <v>1.056</v>
      </c>
      <c r="F4596" s="107">
        <f>IF(C4596="MAT.",VLOOKUP(A4596,INSUMOS_AUX!A:F,6,0),0)</f>
        <v>1.43</v>
      </c>
      <c r="G4596" s="106">
        <f>IF(C4596="M.O.",VLOOKUP(A4596,INSUMOS_AUX!A:F,6,0),0)</f>
        <v>0</v>
      </c>
    </row>
    <row r="4597" spans="1:7" ht="21">
      <c r="A4597" s="177">
        <v>37373</v>
      </c>
      <c r="B4597" s="233" t="s">
        <v>497</v>
      </c>
      <c r="C4597" s="176" t="s">
        <v>123</v>
      </c>
      <c r="D4597" s="176" t="s">
        <v>134</v>
      </c>
      <c r="E4597" s="177">
        <v>1.056</v>
      </c>
      <c r="F4597" s="107">
        <f>IF(C4597="MAT.",VLOOKUP(A4597,INSUMOS_AUX!A:F,6,0),0)</f>
        <v>0.08</v>
      </c>
      <c r="G4597" s="106">
        <f>IF(C4597="M.O.",VLOOKUP(A4597,INSUMOS_AUX!A:F,6,0),0)</f>
        <v>0</v>
      </c>
    </row>
    <row r="4598" spans="1:7" ht="21">
      <c r="A4598" s="177">
        <v>38094</v>
      </c>
      <c r="B4598" s="233" t="s">
        <v>192</v>
      </c>
      <c r="C4598" s="176" t="s">
        <v>123</v>
      </c>
      <c r="D4598" s="176" t="s">
        <v>23</v>
      </c>
      <c r="E4598" s="177">
        <v>1</v>
      </c>
      <c r="F4598" s="107">
        <f>IF(C4598="MAT.",VLOOKUP(A4598,INSUMOS_AUX!A:F,6,0),0)</f>
        <v>2.58</v>
      </c>
      <c r="G4598" s="106">
        <f>IF(C4598="M.O.",VLOOKUP(A4598,INSUMOS_AUX!A:F,6,0),0)</f>
        <v>0</v>
      </c>
    </row>
    <row r="4599" spans="1:7" ht="31.5">
      <c r="A4599" s="177">
        <v>38099</v>
      </c>
      <c r="B4599" s="233" t="s">
        <v>193</v>
      </c>
      <c r="C4599" s="176" t="s">
        <v>123</v>
      </c>
      <c r="D4599" s="176" t="s">
        <v>23</v>
      </c>
      <c r="E4599" s="177">
        <v>1</v>
      </c>
      <c r="F4599" s="107">
        <f>IF(C4599="MAT.",VLOOKUP(A4599,INSUMOS_AUX!A:F,6,0),0)</f>
        <v>1.34</v>
      </c>
      <c r="G4599" s="106">
        <f>IF(C4599="M.O.",VLOOKUP(A4599,INSUMOS_AUX!A:F,6,0),0)</f>
        <v>0</v>
      </c>
    </row>
    <row r="4600" spans="1:7">
      <c r="A4600" s="177" t="s">
        <v>1590</v>
      </c>
      <c r="B4600" s="233" t="s">
        <v>1591</v>
      </c>
      <c r="C4600" s="176" t="s">
        <v>123</v>
      </c>
      <c r="D4600" s="176" t="s">
        <v>23</v>
      </c>
      <c r="E4600" s="177">
        <v>1</v>
      </c>
      <c r="F4600" s="107">
        <f>IF(C4600="MAT.",VLOOKUP(A4600,INSUMOS_AUX!A:F,6,0),0)</f>
        <v>2.2599999999999998</v>
      </c>
      <c r="G4600" s="106">
        <f>IF(C4600="M.O.",VLOOKUP(A4600,INSUMOS_AUX!A:F,6,0),0)</f>
        <v>0</v>
      </c>
    </row>
    <row r="4601" spans="1:7" ht="21">
      <c r="A4601" s="177">
        <v>39601</v>
      </c>
      <c r="B4601" s="233" t="s">
        <v>1592</v>
      </c>
      <c r="C4601" s="176" t="s">
        <v>123</v>
      </c>
      <c r="D4601" s="176" t="s">
        <v>23</v>
      </c>
      <c r="E4601" s="177">
        <v>2</v>
      </c>
      <c r="F4601" s="107">
        <f>IF(C4601="MAT.",VLOOKUP(A4601,INSUMOS_AUX!A:F,6,0),0)</f>
        <v>35.26</v>
      </c>
      <c r="G4601" s="106">
        <f>IF(C4601="M.O.",VLOOKUP(A4601,INSUMOS_AUX!A:F,6,0),0)</f>
        <v>0</v>
      </c>
    </row>
    <row r="4602" spans="1:7" ht="21">
      <c r="A4602" s="177">
        <v>43460</v>
      </c>
      <c r="B4602" s="233" t="s">
        <v>158</v>
      </c>
      <c r="C4602" s="176" t="s">
        <v>123</v>
      </c>
      <c r="D4602" s="176" t="s">
        <v>134</v>
      </c>
      <c r="E4602" s="177">
        <v>1.056</v>
      </c>
      <c r="F4602" s="107">
        <f>IF(C4602="MAT.",VLOOKUP(A4602,INSUMOS_AUX!A:F,6,0),0)</f>
        <v>0.86</v>
      </c>
      <c r="G4602" s="106">
        <f>IF(C4602="M.O.",VLOOKUP(A4602,INSUMOS_AUX!A:F,6,0),0)</f>
        <v>0</v>
      </c>
    </row>
    <row r="4603" spans="1:7" ht="21">
      <c r="A4603" s="177">
        <v>43484</v>
      </c>
      <c r="B4603" s="233" t="s">
        <v>159</v>
      </c>
      <c r="C4603" s="176" t="s">
        <v>123</v>
      </c>
      <c r="D4603" s="176" t="s">
        <v>134</v>
      </c>
      <c r="E4603" s="177">
        <v>1.056</v>
      </c>
      <c r="F4603" s="107">
        <f>IF(C4603="MAT.",VLOOKUP(A4603,INSUMOS_AUX!A:F,6,0),0)</f>
        <v>1.26</v>
      </c>
      <c r="G4603" s="106">
        <f>IF(C4603="M.O.",VLOOKUP(A4603,INSUMOS_AUX!A:F,6,0),0)</f>
        <v>0</v>
      </c>
    </row>
    <row r="4604" spans="1:7">
      <c r="A4604" s="182"/>
      <c r="B4604" s="230"/>
      <c r="C4604" s="183"/>
      <c r="D4604" s="183"/>
      <c r="E4604" s="183"/>
      <c r="F4604" s="183"/>
      <c r="G4604" s="183"/>
    </row>
    <row r="4605" spans="1:7">
      <c r="A4605" s="179" t="s">
        <v>456</v>
      </c>
      <c r="B4605" s="232" t="s">
        <v>457</v>
      </c>
      <c r="C4605" s="180" t="s">
        <v>46</v>
      </c>
      <c r="D4605" s="180" t="s">
        <v>23</v>
      </c>
      <c r="E4605" s="181">
        <v>14</v>
      </c>
      <c r="F4605" s="181">
        <f t="shared" ref="F4605:G4605" si="308">SUMPRODUCT($E4606:$E4617,F4606:F4617)</f>
        <v>3.8840000000000003</v>
      </c>
      <c r="G4605" s="181">
        <f t="shared" si="308"/>
        <v>1.9299338600000002</v>
      </c>
    </row>
    <row r="4606" spans="1:7">
      <c r="A4606" s="177">
        <v>2436</v>
      </c>
      <c r="B4606" s="233" t="s">
        <v>157</v>
      </c>
      <c r="C4606" s="176" t="s">
        <v>124</v>
      </c>
      <c r="D4606" s="176" t="s">
        <v>134</v>
      </c>
      <c r="E4606" s="177">
        <v>5.1866000000000002E-2</v>
      </c>
      <c r="F4606" s="107">
        <f>IF(C4606="MAT.",VLOOKUP(A4606,INSUMOS_AUX!A:F,6,0),0)</f>
        <v>0</v>
      </c>
      <c r="G4606" s="106">
        <f>IF(C4606="M.O.",VLOOKUP(A4606,INSUMOS_AUX!A:F,6,0),0)</f>
        <v>22.48</v>
      </c>
    </row>
    <row r="4607" spans="1:7">
      <c r="A4607" s="177">
        <v>247</v>
      </c>
      <c r="B4607" s="233" t="s">
        <v>184</v>
      </c>
      <c r="C4607" s="176" t="s">
        <v>124</v>
      </c>
      <c r="D4607" s="176" t="s">
        <v>134</v>
      </c>
      <c r="E4607" s="177">
        <v>5.1866000000000002E-2</v>
      </c>
      <c r="F4607" s="107">
        <f>IF(C4607="MAT.",VLOOKUP(A4607,INSUMOS_AUX!A:F,6,0),0)</f>
        <v>0</v>
      </c>
      <c r="G4607" s="106">
        <f>IF(C4607="M.O.",VLOOKUP(A4607,INSUMOS_AUX!A:F,6,0),0)</f>
        <v>14.73</v>
      </c>
    </row>
    <row r="4608" spans="1:7" ht="21">
      <c r="A4608" s="177">
        <v>37370</v>
      </c>
      <c r="B4608" s="233" t="s">
        <v>494</v>
      </c>
      <c r="C4608" s="176" t="s">
        <v>123</v>
      </c>
      <c r="D4608" s="176" t="s">
        <v>134</v>
      </c>
      <c r="E4608" s="177">
        <v>0.1</v>
      </c>
      <c r="F4608" s="107">
        <f>IF(C4608="MAT.",VLOOKUP(A4608,INSUMOS_AUX!A:F,6,0),0)</f>
        <v>3.32</v>
      </c>
      <c r="G4608" s="106">
        <f>IF(C4608="M.O.",VLOOKUP(A4608,INSUMOS_AUX!A:F,6,0),0)</f>
        <v>0</v>
      </c>
    </row>
    <row r="4609" spans="1:7" ht="21">
      <c r="A4609" s="177">
        <v>37371</v>
      </c>
      <c r="B4609" s="233" t="s">
        <v>495</v>
      </c>
      <c r="C4609" s="176" t="s">
        <v>123</v>
      </c>
      <c r="D4609" s="176" t="s">
        <v>134</v>
      </c>
      <c r="E4609" s="177">
        <v>0.1</v>
      </c>
      <c r="F4609" s="107">
        <f>IF(C4609="MAT.",VLOOKUP(A4609,INSUMOS_AUX!A:F,6,0),0)</f>
        <v>0.59</v>
      </c>
      <c r="G4609" s="106">
        <f>IF(C4609="M.O.",VLOOKUP(A4609,INSUMOS_AUX!A:F,6,0),0)</f>
        <v>0</v>
      </c>
    </row>
    <row r="4610" spans="1:7" ht="21">
      <c r="A4610" s="177">
        <v>37372</v>
      </c>
      <c r="B4610" s="233" t="s">
        <v>496</v>
      </c>
      <c r="C4610" s="176" t="s">
        <v>123</v>
      </c>
      <c r="D4610" s="176" t="s">
        <v>134</v>
      </c>
      <c r="E4610" s="177">
        <v>0.1</v>
      </c>
      <c r="F4610" s="107">
        <f>IF(C4610="MAT.",VLOOKUP(A4610,INSUMOS_AUX!A:F,6,0),0)</f>
        <v>1.43</v>
      </c>
      <c r="G4610" s="106">
        <f>IF(C4610="M.O.",VLOOKUP(A4610,INSUMOS_AUX!A:F,6,0),0)</f>
        <v>0</v>
      </c>
    </row>
    <row r="4611" spans="1:7" ht="21">
      <c r="A4611" s="177">
        <v>37373</v>
      </c>
      <c r="B4611" s="233" t="s">
        <v>497</v>
      </c>
      <c r="C4611" s="176" t="s">
        <v>123</v>
      </c>
      <c r="D4611" s="176" t="s">
        <v>134</v>
      </c>
      <c r="E4611" s="177">
        <v>0.1</v>
      </c>
      <c r="F4611" s="107">
        <f>IF(C4611="MAT.",VLOOKUP(A4611,INSUMOS_AUX!A:F,6,0),0)</f>
        <v>0.08</v>
      </c>
      <c r="G4611" s="106">
        <f>IF(C4611="M.O.",VLOOKUP(A4611,INSUMOS_AUX!A:F,6,0),0)</f>
        <v>0</v>
      </c>
    </row>
    <row r="4612" spans="1:7">
      <c r="A4612" s="177" t="s">
        <v>525</v>
      </c>
      <c r="B4612" s="233" t="s">
        <v>526</v>
      </c>
      <c r="C4612" s="176" t="s">
        <v>123</v>
      </c>
      <c r="D4612" s="176" t="s">
        <v>23</v>
      </c>
      <c r="E4612" s="177">
        <v>2</v>
      </c>
      <c r="F4612" s="107">
        <f>IF(C4612="MAT.",VLOOKUP(A4612,INSUMOS_AUX!A:F,6,0),0)</f>
        <v>0.04</v>
      </c>
      <c r="G4612" s="106">
        <f>IF(C4612="M.O.",VLOOKUP(A4612,INSUMOS_AUX!A:F,6,0),0)</f>
        <v>0</v>
      </c>
    </row>
    <row r="4613" spans="1:7">
      <c r="A4613" s="177" t="s">
        <v>527</v>
      </c>
      <c r="B4613" s="233" t="s">
        <v>528</v>
      </c>
      <c r="C4613" s="176" t="s">
        <v>123</v>
      </c>
      <c r="D4613" s="176" t="s">
        <v>23</v>
      </c>
      <c r="E4613" s="177">
        <v>2</v>
      </c>
      <c r="F4613" s="107">
        <f>IF(C4613="MAT.",VLOOKUP(A4613,INSUMOS_AUX!A:F,6,0),0)</f>
        <v>0.18</v>
      </c>
      <c r="G4613" s="106">
        <f>IF(C4613="M.O.",VLOOKUP(A4613,INSUMOS_AUX!A:F,6,0),0)</f>
        <v>0</v>
      </c>
    </row>
    <row r="4614" spans="1:7">
      <c r="A4614" s="177">
        <v>39997</v>
      </c>
      <c r="B4614" s="233" t="s">
        <v>199</v>
      </c>
      <c r="C4614" s="176" t="s">
        <v>123</v>
      </c>
      <c r="D4614" s="176" t="s">
        <v>23</v>
      </c>
      <c r="E4614" s="177">
        <v>2</v>
      </c>
      <c r="F4614" s="107">
        <f>IF(C4614="MAT.",VLOOKUP(A4614,INSUMOS_AUX!A:F,6,0),0)</f>
        <v>0.35</v>
      </c>
      <c r="G4614" s="106">
        <f>IF(C4614="M.O.",VLOOKUP(A4614,INSUMOS_AUX!A:F,6,0),0)</f>
        <v>0</v>
      </c>
    </row>
    <row r="4615" spans="1:7" ht="21">
      <c r="A4615" s="177">
        <v>43460</v>
      </c>
      <c r="B4615" s="233" t="s">
        <v>158</v>
      </c>
      <c r="C4615" s="176" t="s">
        <v>123</v>
      </c>
      <c r="D4615" s="176" t="s">
        <v>134</v>
      </c>
      <c r="E4615" s="177">
        <v>0.1</v>
      </c>
      <c r="F4615" s="107">
        <f>IF(C4615="MAT.",VLOOKUP(A4615,INSUMOS_AUX!A:F,6,0),0)</f>
        <v>0.86</v>
      </c>
      <c r="G4615" s="106">
        <f>IF(C4615="M.O.",VLOOKUP(A4615,INSUMOS_AUX!A:F,6,0),0)</f>
        <v>0</v>
      </c>
    </row>
    <row r="4616" spans="1:7" ht="21">
      <c r="A4616" s="177">
        <v>43484</v>
      </c>
      <c r="B4616" s="233" t="s">
        <v>159</v>
      </c>
      <c r="C4616" s="176" t="s">
        <v>123</v>
      </c>
      <c r="D4616" s="176" t="s">
        <v>134</v>
      </c>
      <c r="E4616" s="177">
        <v>0.1</v>
      </c>
      <c r="F4616" s="107">
        <f>IF(C4616="MAT.",VLOOKUP(A4616,INSUMOS_AUX!A:F,6,0),0)</f>
        <v>1.26</v>
      </c>
      <c r="G4616" s="106">
        <f>IF(C4616="M.O.",VLOOKUP(A4616,INSUMOS_AUX!A:F,6,0),0)</f>
        <v>0</v>
      </c>
    </row>
    <row r="4617" spans="1:7">
      <c r="A4617" s="207" t="s">
        <v>6450</v>
      </c>
      <c r="B4617" s="207" t="s">
        <v>6451</v>
      </c>
      <c r="C4617" s="176" t="s">
        <v>123</v>
      </c>
      <c r="D4617" s="176" t="s">
        <v>23</v>
      </c>
      <c r="E4617" s="177">
        <v>1</v>
      </c>
      <c r="F4617" s="107">
        <f>IF(C4617="MAT.",VLOOKUP(A4617,INSUMOS_AUX!A:F,6,0),0)</f>
        <v>1.99</v>
      </c>
      <c r="G4617" s="106">
        <f>IF(C4617="M.O.",VLOOKUP(A4617,INSUMOS_AUX!A:F,6,0),0)</f>
        <v>0</v>
      </c>
    </row>
    <row r="4618" spans="1:7">
      <c r="A4618" s="182"/>
      <c r="B4618" s="230"/>
      <c r="C4618" s="183"/>
      <c r="D4618" s="183"/>
      <c r="E4618" s="183"/>
      <c r="F4618" s="183"/>
      <c r="G4618" s="183"/>
    </row>
    <row r="4619" spans="1:7">
      <c r="A4619" s="179" t="s">
        <v>1046</v>
      </c>
      <c r="B4619" s="232" t="s">
        <v>1047</v>
      </c>
      <c r="C4619" s="180" t="s">
        <v>46</v>
      </c>
      <c r="D4619" s="180" t="s">
        <v>23</v>
      </c>
      <c r="E4619" s="181">
        <v>31</v>
      </c>
      <c r="F4619" s="181">
        <f t="shared" ref="F4619:G4619" si="309">SUMPRODUCT($E4620:$E4628,F4620:F4628)</f>
        <v>4.5040000000000004</v>
      </c>
      <c r="G4619" s="181">
        <f t="shared" si="309"/>
        <v>1.9299338600000002</v>
      </c>
    </row>
    <row r="4620" spans="1:7">
      <c r="A4620" s="177">
        <v>2436</v>
      </c>
      <c r="B4620" s="233" t="s">
        <v>157</v>
      </c>
      <c r="C4620" s="176" t="s">
        <v>124</v>
      </c>
      <c r="D4620" s="176" t="s">
        <v>134</v>
      </c>
      <c r="E4620" s="177">
        <v>5.1866000000000002E-2</v>
      </c>
      <c r="F4620" s="107">
        <f>IF(C4620="MAT.",VLOOKUP(A4620,INSUMOS_AUX!A:F,6,0),0)</f>
        <v>0</v>
      </c>
      <c r="G4620" s="106">
        <f>IF(C4620="M.O.",VLOOKUP(A4620,INSUMOS_AUX!A:F,6,0),0)</f>
        <v>22.48</v>
      </c>
    </row>
    <row r="4621" spans="1:7">
      <c r="A4621" s="177">
        <v>247</v>
      </c>
      <c r="B4621" s="233" t="s">
        <v>184</v>
      </c>
      <c r="C4621" s="176" t="s">
        <v>124</v>
      </c>
      <c r="D4621" s="176" t="s">
        <v>134</v>
      </c>
      <c r="E4621" s="177">
        <v>5.1866000000000002E-2</v>
      </c>
      <c r="F4621" s="107">
        <f>IF(C4621="MAT.",VLOOKUP(A4621,INSUMOS_AUX!A:F,6,0),0)</f>
        <v>0</v>
      </c>
      <c r="G4621" s="106">
        <f>IF(C4621="M.O.",VLOOKUP(A4621,INSUMOS_AUX!A:F,6,0),0)</f>
        <v>14.73</v>
      </c>
    </row>
    <row r="4622" spans="1:7" ht="21">
      <c r="A4622" s="177">
        <v>37370</v>
      </c>
      <c r="B4622" s="233" t="s">
        <v>494</v>
      </c>
      <c r="C4622" s="176" t="s">
        <v>123</v>
      </c>
      <c r="D4622" s="176" t="s">
        <v>134</v>
      </c>
      <c r="E4622" s="177">
        <v>0.1</v>
      </c>
      <c r="F4622" s="107">
        <f>IF(C4622="MAT.",VLOOKUP(A4622,INSUMOS_AUX!A:F,6,0),0)</f>
        <v>3.32</v>
      </c>
      <c r="G4622" s="106">
        <f>IF(C4622="M.O.",VLOOKUP(A4622,INSUMOS_AUX!A:F,6,0),0)</f>
        <v>0</v>
      </c>
    </row>
    <row r="4623" spans="1:7" ht="21">
      <c r="A4623" s="177">
        <v>37371</v>
      </c>
      <c r="B4623" s="233" t="s">
        <v>495</v>
      </c>
      <c r="C4623" s="176" t="s">
        <v>123</v>
      </c>
      <c r="D4623" s="176" t="s">
        <v>134</v>
      </c>
      <c r="E4623" s="177">
        <v>0.1</v>
      </c>
      <c r="F4623" s="107">
        <f>IF(C4623="MAT.",VLOOKUP(A4623,INSUMOS_AUX!A:F,6,0),0)</f>
        <v>0.59</v>
      </c>
      <c r="G4623" s="106">
        <f>IF(C4623="M.O.",VLOOKUP(A4623,INSUMOS_AUX!A:F,6,0),0)</f>
        <v>0</v>
      </c>
    </row>
    <row r="4624" spans="1:7" ht="21">
      <c r="A4624" s="177">
        <v>37372</v>
      </c>
      <c r="B4624" s="233" t="s">
        <v>496</v>
      </c>
      <c r="C4624" s="176" t="s">
        <v>123</v>
      </c>
      <c r="D4624" s="176" t="s">
        <v>134</v>
      </c>
      <c r="E4624" s="177">
        <v>0.1</v>
      </c>
      <c r="F4624" s="107">
        <f>IF(C4624="MAT.",VLOOKUP(A4624,INSUMOS_AUX!A:F,6,0),0)</f>
        <v>1.43</v>
      </c>
      <c r="G4624" s="106">
        <f>IF(C4624="M.O.",VLOOKUP(A4624,INSUMOS_AUX!A:F,6,0),0)</f>
        <v>0</v>
      </c>
    </row>
    <row r="4625" spans="1:7" ht="21">
      <c r="A4625" s="177">
        <v>37373</v>
      </c>
      <c r="B4625" s="233" t="s">
        <v>497</v>
      </c>
      <c r="C4625" s="176" t="s">
        <v>123</v>
      </c>
      <c r="D4625" s="176" t="s">
        <v>134</v>
      </c>
      <c r="E4625" s="177">
        <v>0.1</v>
      </c>
      <c r="F4625" s="107">
        <f>IF(C4625="MAT.",VLOOKUP(A4625,INSUMOS_AUX!A:F,6,0),0)</f>
        <v>0.08</v>
      </c>
      <c r="G4625" s="106">
        <f>IF(C4625="M.O.",VLOOKUP(A4625,INSUMOS_AUX!A:F,6,0),0)</f>
        <v>0</v>
      </c>
    </row>
    <row r="4626" spans="1:7">
      <c r="A4626" s="177">
        <v>39603</v>
      </c>
      <c r="B4626" s="233" t="s">
        <v>1593</v>
      </c>
      <c r="C4626" s="176" t="s">
        <v>123</v>
      </c>
      <c r="D4626" s="176" t="s">
        <v>23</v>
      </c>
      <c r="E4626" s="177">
        <v>1</v>
      </c>
      <c r="F4626" s="107">
        <f>IF(C4626="MAT.",VLOOKUP(A4626,INSUMOS_AUX!A:F,6,0),0)</f>
        <v>3.75</v>
      </c>
      <c r="G4626" s="106">
        <f>IF(C4626="M.O.",VLOOKUP(A4626,INSUMOS_AUX!A:F,6,0),0)</f>
        <v>0</v>
      </c>
    </row>
    <row r="4627" spans="1:7" ht="21">
      <c r="A4627" s="177">
        <v>43460</v>
      </c>
      <c r="B4627" s="233" t="s">
        <v>158</v>
      </c>
      <c r="C4627" s="176" t="s">
        <v>123</v>
      </c>
      <c r="D4627" s="176" t="s">
        <v>134</v>
      </c>
      <c r="E4627" s="177">
        <v>0.1</v>
      </c>
      <c r="F4627" s="107">
        <f>IF(C4627="MAT.",VLOOKUP(A4627,INSUMOS_AUX!A:F,6,0),0)</f>
        <v>0.86</v>
      </c>
      <c r="G4627" s="106">
        <f>IF(C4627="M.O.",VLOOKUP(A4627,INSUMOS_AUX!A:F,6,0),0)</f>
        <v>0</v>
      </c>
    </row>
    <row r="4628" spans="1:7" ht="21">
      <c r="A4628" s="177">
        <v>43484</v>
      </c>
      <c r="B4628" s="233" t="s">
        <v>159</v>
      </c>
      <c r="C4628" s="176" t="s">
        <v>123</v>
      </c>
      <c r="D4628" s="176" t="s">
        <v>134</v>
      </c>
      <c r="E4628" s="177">
        <v>0.1</v>
      </c>
      <c r="F4628" s="107">
        <f>IF(C4628="MAT.",VLOOKUP(A4628,INSUMOS_AUX!A:F,6,0),0)</f>
        <v>1.26</v>
      </c>
      <c r="G4628" s="106">
        <f>IF(C4628="M.O.",VLOOKUP(A4628,INSUMOS_AUX!A:F,6,0),0)</f>
        <v>0</v>
      </c>
    </row>
    <row r="4629" spans="1:7">
      <c r="A4629" s="182"/>
      <c r="B4629" s="230"/>
      <c r="C4629" s="183"/>
      <c r="D4629" s="183"/>
      <c r="E4629" s="183"/>
      <c r="F4629" s="183"/>
      <c r="G4629" s="183"/>
    </row>
    <row r="4630" spans="1:7">
      <c r="A4630" s="179" t="s">
        <v>987</v>
      </c>
      <c r="B4630" s="232" t="s">
        <v>988</v>
      </c>
      <c r="C4630" s="180" t="s">
        <v>46</v>
      </c>
      <c r="D4630" s="180" t="s">
        <v>23</v>
      </c>
      <c r="E4630" s="181">
        <v>40</v>
      </c>
      <c r="F4630" s="181">
        <f t="shared" ref="F4630:G4630" si="310">SUMPRODUCT($E4631:$E4642,F4631:F4642)</f>
        <v>7.2840000000000007</v>
      </c>
      <c r="G4630" s="181">
        <f t="shared" si="310"/>
        <v>1.9299338600000002</v>
      </c>
    </row>
    <row r="4631" spans="1:7">
      <c r="A4631" s="177">
        <v>2436</v>
      </c>
      <c r="B4631" s="233" t="s">
        <v>157</v>
      </c>
      <c r="C4631" s="176" t="s">
        <v>124</v>
      </c>
      <c r="D4631" s="176" t="s">
        <v>134</v>
      </c>
      <c r="E4631" s="177">
        <v>5.1866000000000002E-2</v>
      </c>
      <c r="F4631" s="107">
        <f>IF(C4631="MAT.",VLOOKUP(A4631,INSUMOS_AUX!A:F,6,0),0)</f>
        <v>0</v>
      </c>
      <c r="G4631" s="106">
        <f>IF(C4631="M.O.",VLOOKUP(A4631,INSUMOS_AUX!A:F,6,0),0)</f>
        <v>22.48</v>
      </c>
    </row>
    <row r="4632" spans="1:7">
      <c r="A4632" s="177">
        <v>247</v>
      </c>
      <c r="B4632" s="233" t="s">
        <v>184</v>
      </c>
      <c r="C4632" s="176" t="s">
        <v>124</v>
      </c>
      <c r="D4632" s="176" t="s">
        <v>134</v>
      </c>
      <c r="E4632" s="177">
        <v>5.1866000000000002E-2</v>
      </c>
      <c r="F4632" s="107">
        <f>IF(C4632="MAT.",VLOOKUP(A4632,INSUMOS_AUX!A:F,6,0),0)</f>
        <v>0</v>
      </c>
      <c r="G4632" s="106">
        <f>IF(C4632="M.O.",VLOOKUP(A4632,INSUMOS_AUX!A:F,6,0),0)</f>
        <v>14.73</v>
      </c>
    </row>
    <row r="4633" spans="1:7" ht="21">
      <c r="A4633" s="177">
        <v>37370</v>
      </c>
      <c r="B4633" s="233" t="s">
        <v>494</v>
      </c>
      <c r="C4633" s="176" t="s">
        <v>123</v>
      </c>
      <c r="D4633" s="176" t="s">
        <v>134</v>
      </c>
      <c r="E4633" s="177">
        <v>0.1</v>
      </c>
      <c r="F4633" s="107">
        <f>IF(C4633="MAT.",VLOOKUP(A4633,INSUMOS_AUX!A:F,6,0),0)</f>
        <v>3.32</v>
      </c>
      <c r="G4633" s="106">
        <f>IF(C4633="M.O.",VLOOKUP(A4633,INSUMOS_AUX!A:F,6,0),0)</f>
        <v>0</v>
      </c>
    </row>
    <row r="4634" spans="1:7" ht="21">
      <c r="A4634" s="177">
        <v>37371</v>
      </c>
      <c r="B4634" s="233" t="s">
        <v>495</v>
      </c>
      <c r="C4634" s="176" t="s">
        <v>123</v>
      </c>
      <c r="D4634" s="176" t="s">
        <v>134</v>
      </c>
      <c r="E4634" s="177">
        <v>0.1</v>
      </c>
      <c r="F4634" s="107">
        <f>IF(C4634="MAT.",VLOOKUP(A4634,INSUMOS_AUX!A:F,6,0),0)</f>
        <v>0.59</v>
      </c>
      <c r="G4634" s="106">
        <f>IF(C4634="M.O.",VLOOKUP(A4634,INSUMOS_AUX!A:F,6,0),0)</f>
        <v>0</v>
      </c>
    </row>
    <row r="4635" spans="1:7" ht="21">
      <c r="A4635" s="177">
        <v>37372</v>
      </c>
      <c r="B4635" s="233" t="s">
        <v>496</v>
      </c>
      <c r="C4635" s="176" t="s">
        <v>123</v>
      </c>
      <c r="D4635" s="176" t="s">
        <v>134</v>
      </c>
      <c r="E4635" s="177">
        <v>0.1</v>
      </c>
      <c r="F4635" s="107">
        <f>IF(C4635="MAT.",VLOOKUP(A4635,INSUMOS_AUX!A:F,6,0),0)</f>
        <v>1.43</v>
      </c>
      <c r="G4635" s="106">
        <f>IF(C4635="M.O.",VLOOKUP(A4635,INSUMOS_AUX!A:F,6,0),0)</f>
        <v>0</v>
      </c>
    </row>
    <row r="4636" spans="1:7" ht="21">
      <c r="A4636" s="177">
        <v>37373</v>
      </c>
      <c r="B4636" s="233" t="s">
        <v>497</v>
      </c>
      <c r="C4636" s="176" t="s">
        <v>123</v>
      </c>
      <c r="D4636" s="176" t="s">
        <v>134</v>
      </c>
      <c r="E4636" s="177">
        <v>0.1</v>
      </c>
      <c r="F4636" s="107">
        <f>IF(C4636="MAT.",VLOOKUP(A4636,INSUMOS_AUX!A:F,6,0),0)</f>
        <v>0.08</v>
      </c>
      <c r="G4636" s="106">
        <f>IF(C4636="M.O.",VLOOKUP(A4636,INSUMOS_AUX!A:F,6,0),0)</f>
        <v>0</v>
      </c>
    </row>
    <row r="4637" spans="1:7">
      <c r="A4637" s="177" t="s">
        <v>525</v>
      </c>
      <c r="B4637" s="233" t="s">
        <v>526</v>
      </c>
      <c r="C4637" s="176" t="s">
        <v>123</v>
      </c>
      <c r="D4637" s="176" t="s">
        <v>23</v>
      </c>
      <c r="E4637" s="177">
        <v>8</v>
      </c>
      <c r="F4637" s="107">
        <f>IF(C4637="MAT.",VLOOKUP(A4637,INSUMOS_AUX!A:F,6,0),0)</f>
        <v>0.04</v>
      </c>
      <c r="G4637" s="106">
        <f>IF(C4637="M.O.",VLOOKUP(A4637,INSUMOS_AUX!A:F,6,0),0)</f>
        <v>0</v>
      </c>
    </row>
    <row r="4638" spans="1:7">
      <c r="A4638" s="177" t="s">
        <v>527</v>
      </c>
      <c r="B4638" s="233" t="s">
        <v>528</v>
      </c>
      <c r="C4638" s="176" t="s">
        <v>123</v>
      </c>
      <c r="D4638" s="176" t="s">
        <v>23</v>
      </c>
      <c r="E4638" s="177">
        <v>8</v>
      </c>
      <c r="F4638" s="107">
        <f>IF(C4638="MAT.",VLOOKUP(A4638,INSUMOS_AUX!A:F,6,0),0)</f>
        <v>0.18</v>
      </c>
      <c r="G4638" s="106">
        <f>IF(C4638="M.O.",VLOOKUP(A4638,INSUMOS_AUX!A:F,6,0),0)</f>
        <v>0</v>
      </c>
    </row>
    <row r="4639" spans="1:7">
      <c r="A4639" s="177">
        <v>39997</v>
      </c>
      <c r="B4639" s="233" t="s">
        <v>199</v>
      </c>
      <c r="C4639" s="176" t="s">
        <v>123</v>
      </c>
      <c r="D4639" s="176" t="s">
        <v>23</v>
      </c>
      <c r="E4639" s="177">
        <v>8</v>
      </c>
      <c r="F4639" s="107">
        <f>IF(C4639="MAT.",VLOOKUP(A4639,INSUMOS_AUX!A:F,6,0),0)</f>
        <v>0.35</v>
      </c>
      <c r="G4639" s="106">
        <f>IF(C4639="M.O.",VLOOKUP(A4639,INSUMOS_AUX!A:F,6,0),0)</f>
        <v>0</v>
      </c>
    </row>
    <row r="4640" spans="1:7" ht="21">
      <c r="A4640" s="177">
        <v>43460</v>
      </c>
      <c r="B4640" s="233" t="s">
        <v>158</v>
      </c>
      <c r="C4640" s="176" t="s">
        <v>123</v>
      </c>
      <c r="D4640" s="176" t="s">
        <v>134</v>
      </c>
      <c r="E4640" s="177">
        <v>0.1</v>
      </c>
      <c r="F4640" s="107">
        <f>IF(C4640="MAT.",VLOOKUP(A4640,INSUMOS_AUX!A:F,6,0),0)</f>
        <v>0.86</v>
      </c>
      <c r="G4640" s="106">
        <f>IF(C4640="M.O.",VLOOKUP(A4640,INSUMOS_AUX!A:F,6,0),0)</f>
        <v>0</v>
      </c>
    </row>
    <row r="4641" spans="1:7" ht="21">
      <c r="A4641" s="177">
        <v>43484</v>
      </c>
      <c r="B4641" s="233" t="s">
        <v>159</v>
      </c>
      <c r="C4641" s="176" t="s">
        <v>123</v>
      </c>
      <c r="D4641" s="176" t="s">
        <v>134</v>
      </c>
      <c r="E4641" s="177">
        <v>0.1</v>
      </c>
      <c r="F4641" s="107">
        <f>IF(C4641="MAT.",VLOOKUP(A4641,INSUMOS_AUX!A:F,6,0),0)</f>
        <v>1.26</v>
      </c>
      <c r="G4641" s="106">
        <f>IF(C4641="M.O.",VLOOKUP(A4641,INSUMOS_AUX!A:F,6,0),0)</f>
        <v>0</v>
      </c>
    </row>
    <row r="4642" spans="1:7">
      <c r="A4642" s="177" t="s">
        <v>1519</v>
      </c>
      <c r="B4642" s="233" t="s">
        <v>988</v>
      </c>
      <c r="C4642" s="176" t="s">
        <v>123</v>
      </c>
      <c r="D4642" s="176" t="s">
        <v>23</v>
      </c>
      <c r="E4642" s="177">
        <v>1</v>
      </c>
      <c r="F4642" s="107">
        <f>IF(C4642="MAT.",VLOOKUP(A4642,INSUMOS_AUX!A:F,6,0),0)</f>
        <v>1.97</v>
      </c>
      <c r="G4642" s="106">
        <f>IF(C4642="M.O.",VLOOKUP(A4642,INSUMOS_AUX!A:F,6,0),0)</f>
        <v>0</v>
      </c>
    </row>
    <row r="4643" spans="1:7">
      <c r="A4643" s="182"/>
      <c r="B4643" s="230"/>
      <c r="C4643" s="183"/>
      <c r="D4643" s="183"/>
      <c r="E4643" s="183"/>
      <c r="F4643" s="183"/>
      <c r="G4643" s="183"/>
    </row>
    <row r="4644" spans="1:7" ht="21">
      <c r="A4644" s="179" t="s">
        <v>1048</v>
      </c>
      <c r="B4644" s="232" t="s">
        <v>1049</v>
      </c>
      <c r="C4644" s="180" t="s">
        <v>46</v>
      </c>
      <c r="D4644" s="180" t="s">
        <v>23</v>
      </c>
      <c r="E4644" s="181">
        <v>2</v>
      </c>
      <c r="F4644" s="185">
        <f t="shared" ref="F4644:G4644" si="311">SUMPRODUCT($E4645:$E4653,F4645:F4653)</f>
        <v>3155.34</v>
      </c>
      <c r="G4644" s="181">
        <f t="shared" si="311"/>
        <v>154.39470879999999</v>
      </c>
    </row>
    <row r="4645" spans="1:7">
      <c r="A4645" s="177">
        <v>2436</v>
      </c>
      <c r="B4645" s="233" t="s">
        <v>157</v>
      </c>
      <c r="C4645" s="176" t="s">
        <v>124</v>
      </c>
      <c r="D4645" s="176" t="s">
        <v>134</v>
      </c>
      <c r="E4645" s="177">
        <v>4.1492800000000001</v>
      </c>
      <c r="F4645" s="107">
        <f>IF(C4645="MAT.",VLOOKUP(A4645,INSUMOS_AUX!A:F,6,0),0)</f>
        <v>0</v>
      </c>
      <c r="G4645" s="106">
        <f>IF(C4645="M.O.",VLOOKUP(A4645,INSUMOS_AUX!A:F,6,0),0)</f>
        <v>22.48</v>
      </c>
    </row>
    <row r="4646" spans="1:7">
      <c r="A4646" s="177">
        <v>247</v>
      </c>
      <c r="B4646" s="233" t="s">
        <v>184</v>
      </c>
      <c r="C4646" s="176" t="s">
        <v>124</v>
      </c>
      <c r="D4646" s="176" t="s">
        <v>134</v>
      </c>
      <c r="E4646" s="177">
        <v>4.1492800000000001</v>
      </c>
      <c r="F4646" s="107">
        <f>IF(C4646="MAT.",VLOOKUP(A4646,INSUMOS_AUX!A:F,6,0),0)</f>
        <v>0</v>
      </c>
      <c r="G4646" s="106">
        <f>IF(C4646="M.O.",VLOOKUP(A4646,INSUMOS_AUX!A:F,6,0),0)</f>
        <v>14.73</v>
      </c>
    </row>
    <row r="4647" spans="1:7" ht="21">
      <c r="A4647" s="177">
        <v>37370</v>
      </c>
      <c r="B4647" s="233" t="s">
        <v>494</v>
      </c>
      <c r="C4647" s="176" t="s">
        <v>123</v>
      </c>
      <c r="D4647" s="176" t="s">
        <v>134</v>
      </c>
      <c r="E4647" s="177">
        <v>8</v>
      </c>
      <c r="F4647" s="107">
        <f>IF(C4647="MAT.",VLOOKUP(A4647,INSUMOS_AUX!A:F,6,0),0)</f>
        <v>3.32</v>
      </c>
      <c r="G4647" s="106">
        <f>IF(C4647="M.O.",VLOOKUP(A4647,INSUMOS_AUX!A:F,6,0),0)</f>
        <v>0</v>
      </c>
    </row>
    <row r="4648" spans="1:7" ht="21">
      <c r="A4648" s="177">
        <v>37371</v>
      </c>
      <c r="B4648" s="233" t="s">
        <v>495</v>
      </c>
      <c r="C4648" s="176" t="s">
        <v>123</v>
      </c>
      <c r="D4648" s="176" t="s">
        <v>134</v>
      </c>
      <c r="E4648" s="177">
        <v>8</v>
      </c>
      <c r="F4648" s="107">
        <f>IF(C4648="MAT.",VLOOKUP(A4648,INSUMOS_AUX!A:F,6,0),0)</f>
        <v>0.59</v>
      </c>
      <c r="G4648" s="106">
        <f>IF(C4648="M.O.",VLOOKUP(A4648,INSUMOS_AUX!A:F,6,0),0)</f>
        <v>0</v>
      </c>
    </row>
    <row r="4649" spans="1:7" ht="21">
      <c r="A4649" s="177">
        <v>37372</v>
      </c>
      <c r="B4649" s="233" t="s">
        <v>496</v>
      </c>
      <c r="C4649" s="176" t="s">
        <v>123</v>
      </c>
      <c r="D4649" s="176" t="s">
        <v>134</v>
      </c>
      <c r="E4649" s="177">
        <v>8</v>
      </c>
      <c r="F4649" s="107">
        <f>IF(C4649="MAT.",VLOOKUP(A4649,INSUMOS_AUX!A:F,6,0),0)</f>
        <v>1.43</v>
      </c>
      <c r="G4649" s="106">
        <f>IF(C4649="M.O.",VLOOKUP(A4649,INSUMOS_AUX!A:F,6,0),0)</f>
        <v>0</v>
      </c>
    </row>
    <row r="4650" spans="1:7" ht="21">
      <c r="A4650" s="177">
        <v>37373</v>
      </c>
      <c r="B4650" s="233" t="s">
        <v>497</v>
      </c>
      <c r="C4650" s="176" t="s">
        <v>123</v>
      </c>
      <c r="D4650" s="176" t="s">
        <v>134</v>
      </c>
      <c r="E4650" s="177">
        <v>8</v>
      </c>
      <c r="F4650" s="107">
        <f>IF(C4650="MAT.",VLOOKUP(A4650,INSUMOS_AUX!A:F,6,0),0)</f>
        <v>0.08</v>
      </c>
      <c r="G4650" s="106">
        <f>IF(C4650="M.O.",VLOOKUP(A4650,INSUMOS_AUX!A:F,6,0),0)</f>
        <v>0</v>
      </c>
    </row>
    <row r="4651" spans="1:7" ht="21">
      <c r="A4651" s="177">
        <v>39597</v>
      </c>
      <c r="B4651" s="233" t="s">
        <v>1594</v>
      </c>
      <c r="C4651" s="176" t="s">
        <v>123</v>
      </c>
      <c r="D4651" s="176" t="s">
        <v>23</v>
      </c>
      <c r="E4651" s="177">
        <v>1</v>
      </c>
      <c r="F4651" s="107">
        <f>IF(C4651="MAT.",VLOOKUP(A4651,INSUMOS_AUX!A:F,6,0),0)</f>
        <v>3095.02</v>
      </c>
      <c r="G4651" s="106">
        <f>IF(C4651="M.O.",VLOOKUP(A4651,INSUMOS_AUX!A:F,6,0),0)</f>
        <v>0</v>
      </c>
    </row>
    <row r="4652" spans="1:7" ht="21">
      <c r="A4652" s="177">
        <v>43460</v>
      </c>
      <c r="B4652" s="233" t="s">
        <v>158</v>
      </c>
      <c r="C4652" s="176" t="s">
        <v>123</v>
      </c>
      <c r="D4652" s="176" t="s">
        <v>134</v>
      </c>
      <c r="E4652" s="177">
        <v>8</v>
      </c>
      <c r="F4652" s="107">
        <f>IF(C4652="MAT.",VLOOKUP(A4652,INSUMOS_AUX!A:F,6,0),0)</f>
        <v>0.86</v>
      </c>
      <c r="G4652" s="106">
        <f>IF(C4652="M.O.",VLOOKUP(A4652,INSUMOS_AUX!A:F,6,0),0)</f>
        <v>0</v>
      </c>
    </row>
    <row r="4653" spans="1:7" ht="21">
      <c r="A4653" s="177">
        <v>43484</v>
      </c>
      <c r="B4653" s="233" t="s">
        <v>159</v>
      </c>
      <c r="C4653" s="176" t="s">
        <v>123</v>
      </c>
      <c r="D4653" s="176" t="s">
        <v>134</v>
      </c>
      <c r="E4653" s="177">
        <v>8</v>
      </c>
      <c r="F4653" s="107">
        <f>IF(C4653="MAT.",VLOOKUP(A4653,INSUMOS_AUX!A:F,6,0),0)</f>
        <v>1.26</v>
      </c>
      <c r="G4653" s="106">
        <f>IF(C4653="M.O.",VLOOKUP(A4653,INSUMOS_AUX!A:F,6,0),0)</f>
        <v>0</v>
      </c>
    </row>
    <row r="4654" spans="1:7">
      <c r="A4654" s="182"/>
      <c r="B4654" s="230"/>
      <c r="C4654" s="183"/>
      <c r="D4654" s="183"/>
      <c r="E4654" s="183"/>
      <c r="F4654" s="183"/>
      <c r="G4654" s="183"/>
    </row>
    <row r="4655" spans="1:7" ht="21">
      <c r="A4655" s="179" t="s">
        <v>1050</v>
      </c>
      <c r="B4655" s="232" t="s">
        <v>1051</v>
      </c>
      <c r="C4655" s="180" t="s">
        <v>46</v>
      </c>
      <c r="D4655" s="180" t="s">
        <v>23</v>
      </c>
      <c r="E4655" s="185">
        <v>1650</v>
      </c>
      <c r="F4655" s="181">
        <f t="shared" ref="F4655:G4655" si="312">SUMPRODUCT($E4656:$E4664,F4656:F4664)</f>
        <v>9.0481200000000026</v>
      </c>
      <c r="G4655" s="181">
        <f t="shared" si="312"/>
        <v>1.5053484108000001</v>
      </c>
    </row>
    <row r="4656" spans="1:7">
      <c r="A4656" s="177">
        <v>2436</v>
      </c>
      <c r="B4656" s="233" t="s">
        <v>157</v>
      </c>
      <c r="C4656" s="176" t="s">
        <v>124</v>
      </c>
      <c r="D4656" s="176" t="s">
        <v>134</v>
      </c>
      <c r="E4656" s="177">
        <v>4.0455480000000002E-2</v>
      </c>
      <c r="F4656" s="107">
        <f>IF(C4656="MAT.",VLOOKUP(A4656,INSUMOS_AUX!A:F,6,0),0)</f>
        <v>0</v>
      </c>
      <c r="G4656" s="106">
        <f>IF(C4656="M.O.",VLOOKUP(A4656,INSUMOS_AUX!A:F,6,0),0)</f>
        <v>22.48</v>
      </c>
    </row>
    <row r="4657" spans="1:7">
      <c r="A4657" s="177">
        <v>247</v>
      </c>
      <c r="B4657" s="233" t="s">
        <v>184</v>
      </c>
      <c r="C4657" s="176" t="s">
        <v>124</v>
      </c>
      <c r="D4657" s="176" t="s">
        <v>134</v>
      </c>
      <c r="E4657" s="177">
        <v>4.0455480000000002E-2</v>
      </c>
      <c r="F4657" s="107">
        <f>IF(C4657="MAT.",VLOOKUP(A4657,INSUMOS_AUX!A:F,6,0),0)</f>
        <v>0</v>
      </c>
      <c r="G4657" s="106">
        <f>IF(C4657="M.O.",VLOOKUP(A4657,INSUMOS_AUX!A:F,6,0),0)</f>
        <v>14.73</v>
      </c>
    </row>
    <row r="4658" spans="1:7" ht="21">
      <c r="A4658" s="177">
        <v>37370</v>
      </c>
      <c r="B4658" s="233" t="s">
        <v>494</v>
      </c>
      <c r="C4658" s="176" t="s">
        <v>123</v>
      </c>
      <c r="D4658" s="176" t="s">
        <v>134</v>
      </c>
      <c r="E4658" s="177">
        <v>7.8E-2</v>
      </c>
      <c r="F4658" s="107">
        <f>IF(C4658="MAT.",VLOOKUP(A4658,INSUMOS_AUX!A:F,6,0),0)</f>
        <v>3.32</v>
      </c>
      <c r="G4658" s="106">
        <f>IF(C4658="M.O.",VLOOKUP(A4658,INSUMOS_AUX!A:F,6,0),0)</f>
        <v>0</v>
      </c>
    </row>
    <row r="4659" spans="1:7" ht="21">
      <c r="A4659" s="177">
        <v>37371</v>
      </c>
      <c r="B4659" s="233" t="s">
        <v>495</v>
      </c>
      <c r="C4659" s="176" t="s">
        <v>123</v>
      </c>
      <c r="D4659" s="176" t="s">
        <v>134</v>
      </c>
      <c r="E4659" s="177">
        <v>7.8E-2</v>
      </c>
      <c r="F4659" s="107">
        <f>IF(C4659="MAT.",VLOOKUP(A4659,INSUMOS_AUX!A:F,6,0),0)</f>
        <v>0.59</v>
      </c>
      <c r="G4659" s="106">
        <f>IF(C4659="M.O.",VLOOKUP(A4659,INSUMOS_AUX!A:F,6,0),0)</f>
        <v>0</v>
      </c>
    </row>
    <row r="4660" spans="1:7" ht="21">
      <c r="A4660" s="177">
        <v>37372</v>
      </c>
      <c r="B4660" s="233" t="s">
        <v>496</v>
      </c>
      <c r="C4660" s="176" t="s">
        <v>123</v>
      </c>
      <c r="D4660" s="176" t="s">
        <v>134</v>
      </c>
      <c r="E4660" s="177">
        <v>7.8E-2</v>
      </c>
      <c r="F4660" s="107">
        <f>IF(C4660="MAT.",VLOOKUP(A4660,INSUMOS_AUX!A:F,6,0),0)</f>
        <v>1.43</v>
      </c>
      <c r="G4660" s="106">
        <f>IF(C4660="M.O.",VLOOKUP(A4660,INSUMOS_AUX!A:F,6,0),0)</f>
        <v>0</v>
      </c>
    </row>
    <row r="4661" spans="1:7" ht="21">
      <c r="A4661" s="177">
        <v>37373</v>
      </c>
      <c r="B4661" s="233" t="s">
        <v>497</v>
      </c>
      <c r="C4661" s="176" t="s">
        <v>123</v>
      </c>
      <c r="D4661" s="176" t="s">
        <v>134</v>
      </c>
      <c r="E4661" s="177">
        <v>7.8E-2</v>
      </c>
      <c r="F4661" s="107">
        <f>IF(C4661="MAT.",VLOOKUP(A4661,INSUMOS_AUX!A:F,6,0),0)</f>
        <v>0.08</v>
      </c>
      <c r="G4661" s="106">
        <f>IF(C4661="M.O.",VLOOKUP(A4661,INSUMOS_AUX!A:F,6,0),0)</f>
        <v>0</v>
      </c>
    </row>
    <row r="4662" spans="1:7" ht="21">
      <c r="A4662" s="177">
        <v>39599</v>
      </c>
      <c r="B4662" s="233" t="s">
        <v>1595</v>
      </c>
      <c r="C4662" s="176" t="s">
        <v>123</v>
      </c>
      <c r="D4662" s="176" t="s">
        <v>65</v>
      </c>
      <c r="E4662" s="177">
        <v>1</v>
      </c>
      <c r="F4662" s="107">
        <f>IF(C4662="MAT.",VLOOKUP(A4662,INSUMOS_AUX!A:F,6,0),0)</f>
        <v>8.4600000000000009</v>
      </c>
      <c r="G4662" s="106">
        <f>IF(C4662="M.O.",VLOOKUP(A4662,INSUMOS_AUX!A:F,6,0),0)</f>
        <v>0</v>
      </c>
    </row>
    <row r="4663" spans="1:7" ht="21">
      <c r="A4663" s="177">
        <v>43460</v>
      </c>
      <c r="B4663" s="233" t="s">
        <v>158</v>
      </c>
      <c r="C4663" s="176" t="s">
        <v>123</v>
      </c>
      <c r="D4663" s="176" t="s">
        <v>134</v>
      </c>
      <c r="E4663" s="177">
        <v>7.8E-2</v>
      </c>
      <c r="F4663" s="107">
        <f>IF(C4663="MAT.",VLOOKUP(A4663,INSUMOS_AUX!A:F,6,0),0)</f>
        <v>0.86</v>
      </c>
      <c r="G4663" s="106">
        <f>IF(C4663="M.O.",VLOOKUP(A4663,INSUMOS_AUX!A:F,6,0),0)</f>
        <v>0</v>
      </c>
    </row>
    <row r="4664" spans="1:7" ht="21">
      <c r="A4664" s="177">
        <v>43484</v>
      </c>
      <c r="B4664" s="233" t="s">
        <v>159</v>
      </c>
      <c r="C4664" s="176" t="s">
        <v>123</v>
      </c>
      <c r="D4664" s="176" t="s">
        <v>134</v>
      </c>
      <c r="E4664" s="177">
        <v>7.8E-2</v>
      </c>
      <c r="F4664" s="107">
        <f>IF(C4664="MAT.",VLOOKUP(A4664,INSUMOS_AUX!A:F,6,0),0)</f>
        <v>1.26</v>
      </c>
      <c r="G4664" s="106">
        <f>IF(C4664="M.O.",VLOOKUP(A4664,INSUMOS_AUX!A:F,6,0),0)</f>
        <v>0</v>
      </c>
    </row>
    <row r="4665" spans="1:7">
      <c r="A4665" s="182"/>
      <c r="B4665" s="230"/>
      <c r="C4665" s="183"/>
      <c r="D4665" s="183"/>
      <c r="E4665" s="183"/>
      <c r="F4665" s="183"/>
      <c r="G4665" s="183"/>
    </row>
    <row r="4666" spans="1:7">
      <c r="A4666" s="179" t="s">
        <v>989</v>
      </c>
      <c r="B4666" s="232" t="s">
        <v>990</v>
      </c>
      <c r="C4666" s="180" t="s">
        <v>46</v>
      </c>
      <c r="D4666" s="180" t="s">
        <v>23</v>
      </c>
      <c r="E4666" s="181">
        <v>4</v>
      </c>
      <c r="F4666" s="181">
        <f t="shared" ref="F4666:G4666" si="313">SUMPRODUCT($E4667:$E4679,F4667:F4679)</f>
        <v>98.385999999999996</v>
      </c>
      <c r="G4666" s="181">
        <f t="shared" si="313"/>
        <v>7.7197354400000009</v>
      </c>
    </row>
    <row r="4667" spans="1:7">
      <c r="A4667" s="177">
        <v>2436</v>
      </c>
      <c r="B4667" s="233" t="s">
        <v>157</v>
      </c>
      <c r="C4667" s="176" t="s">
        <v>124</v>
      </c>
      <c r="D4667" s="176" t="s">
        <v>134</v>
      </c>
      <c r="E4667" s="177">
        <v>0.20746400000000001</v>
      </c>
      <c r="F4667" s="107">
        <f>IF(C4667="MAT.",VLOOKUP(A4667,INSUMOS_AUX!A:F,6,0),0)</f>
        <v>0</v>
      </c>
      <c r="G4667" s="106">
        <f>IF(C4667="M.O.",VLOOKUP(A4667,INSUMOS_AUX!A:F,6,0),0)</f>
        <v>22.48</v>
      </c>
    </row>
    <row r="4668" spans="1:7">
      <c r="A4668" s="177">
        <v>247</v>
      </c>
      <c r="B4668" s="233" t="s">
        <v>184</v>
      </c>
      <c r="C4668" s="176" t="s">
        <v>124</v>
      </c>
      <c r="D4668" s="176" t="s">
        <v>134</v>
      </c>
      <c r="E4668" s="177">
        <v>0.20746400000000001</v>
      </c>
      <c r="F4668" s="107">
        <f>IF(C4668="MAT.",VLOOKUP(A4668,INSUMOS_AUX!A:F,6,0),0)</f>
        <v>0</v>
      </c>
      <c r="G4668" s="106">
        <f>IF(C4668="M.O.",VLOOKUP(A4668,INSUMOS_AUX!A:F,6,0),0)</f>
        <v>14.73</v>
      </c>
    </row>
    <row r="4669" spans="1:7" ht="21">
      <c r="A4669" s="177">
        <v>37370</v>
      </c>
      <c r="B4669" s="233" t="s">
        <v>494</v>
      </c>
      <c r="C4669" s="176" t="s">
        <v>123</v>
      </c>
      <c r="D4669" s="176" t="s">
        <v>134</v>
      </c>
      <c r="E4669" s="177">
        <v>0.4</v>
      </c>
      <c r="F4669" s="107">
        <f>IF(C4669="MAT.",VLOOKUP(A4669,INSUMOS_AUX!A:F,6,0),0)</f>
        <v>3.32</v>
      </c>
      <c r="G4669" s="106">
        <f>IF(C4669="M.O.",VLOOKUP(A4669,INSUMOS_AUX!A:F,6,0),0)</f>
        <v>0</v>
      </c>
    </row>
    <row r="4670" spans="1:7" ht="21">
      <c r="A4670" s="177">
        <v>37371</v>
      </c>
      <c r="B4670" s="233" t="s">
        <v>495</v>
      </c>
      <c r="C4670" s="176" t="s">
        <v>123</v>
      </c>
      <c r="D4670" s="176" t="s">
        <v>134</v>
      </c>
      <c r="E4670" s="177">
        <v>0.4</v>
      </c>
      <c r="F4670" s="107">
        <f>IF(C4670="MAT.",VLOOKUP(A4670,INSUMOS_AUX!A:F,6,0),0)</f>
        <v>0.59</v>
      </c>
      <c r="G4670" s="106">
        <f>IF(C4670="M.O.",VLOOKUP(A4670,INSUMOS_AUX!A:F,6,0),0)</f>
        <v>0</v>
      </c>
    </row>
    <row r="4671" spans="1:7" ht="21">
      <c r="A4671" s="177">
        <v>37372</v>
      </c>
      <c r="B4671" s="233" t="s">
        <v>496</v>
      </c>
      <c r="C4671" s="176" t="s">
        <v>123</v>
      </c>
      <c r="D4671" s="176" t="s">
        <v>134</v>
      </c>
      <c r="E4671" s="177">
        <v>0.4</v>
      </c>
      <c r="F4671" s="107">
        <f>IF(C4671="MAT.",VLOOKUP(A4671,INSUMOS_AUX!A:F,6,0),0)</f>
        <v>1.43</v>
      </c>
      <c r="G4671" s="106">
        <f>IF(C4671="M.O.",VLOOKUP(A4671,INSUMOS_AUX!A:F,6,0),0)</f>
        <v>0</v>
      </c>
    </row>
    <row r="4672" spans="1:7" ht="21">
      <c r="A4672" s="177">
        <v>37373</v>
      </c>
      <c r="B4672" s="233" t="s">
        <v>497</v>
      </c>
      <c r="C4672" s="176" t="s">
        <v>123</v>
      </c>
      <c r="D4672" s="176" t="s">
        <v>134</v>
      </c>
      <c r="E4672" s="177">
        <v>0.4</v>
      </c>
      <c r="F4672" s="107">
        <f>IF(C4672="MAT.",VLOOKUP(A4672,INSUMOS_AUX!A:F,6,0),0)</f>
        <v>0.08</v>
      </c>
      <c r="G4672" s="106">
        <f>IF(C4672="M.O.",VLOOKUP(A4672,INSUMOS_AUX!A:F,6,0),0)</f>
        <v>0</v>
      </c>
    </row>
    <row r="4673" spans="1:7">
      <c r="A4673" s="177">
        <v>39997</v>
      </c>
      <c r="B4673" s="233" t="s">
        <v>199</v>
      </c>
      <c r="C4673" s="176" t="s">
        <v>123</v>
      </c>
      <c r="D4673" s="176" t="s">
        <v>23</v>
      </c>
      <c r="E4673" s="177">
        <v>32</v>
      </c>
      <c r="F4673" s="107">
        <f>IF(C4673="MAT.",VLOOKUP(A4673,INSUMOS_AUX!A:F,6,0),0)</f>
        <v>0.35</v>
      </c>
      <c r="G4673" s="106">
        <f>IF(C4673="M.O.",VLOOKUP(A4673,INSUMOS_AUX!A:F,6,0),0)</f>
        <v>0</v>
      </c>
    </row>
    <row r="4674" spans="1:7" ht="21">
      <c r="A4674" s="177">
        <v>43460</v>
      </c>
      <c r="B4674" s="233" t="s">
        <v>158</v>
      </c>
      <c r="C4674" s="176" t="s">
        <v>123</v>
      </c>
      <c r="D4674" s="176" t="s">
        <v>134</v>
      </c>
      <c r="E4674" s="177">
        <v>0.4</v>
      </c>
      <c r="F4674" s="107">
        <f>IF(C4674="MAT.",VLOOKUP(A4674,INSUMOS_AUX!A:F,6,0),0)</f>
        <v>0.86</v>
      </c>
      <c r="G4674" s="106">
        <f>IF(C4674="M.O.",VLOOKUP(A4674,INSUMOS_AUX!A:F,6,0),0)</f>
        <v>0</v>
      </c>
    </row>
    <row r="4675" spans="1:7" ht="21">
      <c r="A4675" s="177">
        <v>43484</v>
      </c>
      <c r="B4675" s="233" t="s">
        <v>159</v>
      </c>
      <c r="C4675" s="176" t="s">
        <v>123</v>
      </c>
      <c r="D4675" s="176" t="s">
        <v>134</v>
      </c>
      <c r="E4675" s="177">
        <v>0.4</v>
      </c>
      <c r="F4675" s="107">
        <f>IF(C4675="MAT.",VLOOKUP(A4675,INSUMOS_AUX!A:F,6,0),0)</f>
        <v>1.26</v>
      </c>
      <c r="G4675" s="106">
        <f>IF(C4675="M.O.",VLOOKUP(A4675,INSUMOS_AUX!A:F,6,0),0)</f>
        <v>0</v>
      </c>
    </row>
    <row r="4676" spans="1:7">
      <c r="A4676" s="177" t="s">
        <v>525</v>
      </c>
      <c r="B4676" s="233" t="s">
        <v>526</v>
      </c>
      <c r="C4676" s="176" t="s">
        <v>123</v>
      </c>
      <c r="D4676" s="176" t="s">
        <v>23</v>
      </c>
      <c r="E4676" s="177">
        <v>32</v>
      </c>
      <c r="F4676" s="107">
        <f>IF(C4676="MAT.",VLOOKUP(A4676,INSUMOS_AUX!A:F,6,0),0)</f>
        <v>0.04</v>
      </c>
      <c r="G4676" s="106">
        <f>IF(C4676="M.O.",VLOOKUP(A4676,INSUMOS_AUX!A:F,6,0),0)</f>
        <v>0</v>
      </c>
    </row>
    <row r="4677" spans="1:7">
      <c r="A4677" s="177" t="s">
        <v>1522</v>
      </c>
      <c r="B4677" s="233" t="s">
        <v>1523</v>
      </c>
      <c r="C4677" s="176" t="s">
        <v>123</v>
      </c>
      <c r="D4677" s="176" t="s">
        <v>23</v>
      </c>
      <c r="E4677" s="177">
        <v>1</v>
      </c>
      <c r="F4677" s="107">
        <f>IF(C4677="MAT.",VLOOKUP(A4677,INSUMOS_AUX!A:F,6,0),0)</f>
        <v>67.650000000000006</v>
      </c>
      <c r="G4677" s="106">
        <f>IF(C4677="M.O.",VLOOKUP(A4677,INSUMOS_AUX!A:F,6,0),0)</f>
        <v>0</v>
      </c>
    </row>
    <row r="4678" spans="1:7">
      <c r="A4678" s="207" t="s">
        <v>6453</v>
      </c>
      <c r="B4678" t="s">
        <v>528</v>
      </c>
      <c r="C4678" s="176" t="s">
        <v>123</v>
      </c>
      <c r="D4678" s="176" t="s">
        <v>23</v>
      </c>
      <c r="E4678" s="177">
        <v>32</v>
      </c>
      <c r="F4678" s="107">
        <f>IF(C4678="MAT.",VLOOKUP(A4678,INSUMOS_AUX!A:F,6,0),0)</f>
        <v>0.23</v>
      </c>
      <c r="G4678" s="106">
        <f>IF(C4678="M.O.",VLOOKUP(A4678,INSUMOS_AUX!A:F,6,0),0)</f>
        <v>0</v>
      </c>
    </row>
    <row r="4679" spans="1:7">
      <c r="A4679" s="177" t="s">
        <v>1519</v>
      </c>
      <c r="B4679" s="233" t="s">
        <v>988</v>
      </c>
      <c r="C4679" s="176" t="s">
        <v>123</v>
      </c>
      <c r="D4679" s="176" t="s">
        <v>23</v>
      </c>
      <c r="E4679" s="177">
        <v>4</v>
      </c>
      <c r="F4679" s="107">
        <f>IF(C4679="MAT.",VLOOKUP(A4679,INSUMOS_AUX!A:F,6,0),0)</f>
        <v>1.97</v>
      </c>
      <c r="G4679" s="106">
        <f>IF(C4679="M.O.",VLOOKUP(A4679,INSUMOS_AUX!A:F,6,0),0)</f>
        <v>0</v>
      </c>
    </row>
    <row r="4680" spans="1:7">
      <c r="A4680" s="182"/>
      <c r="B4680" s="230"/>
      <c r="C4680" s="183"/>
      <c r="D4680" s="183"/>
      <c r="E4680" s="183"/>
      <c r="F4680" s="183"/>
      <c r="G4680" s="183"/>
    </row>
    <row r="4681" spans="1:7">
      <c r="A4681" s="179" t="s">
        <v>1039</v>
      </c>
      <c r="B4681" s="232" t="s">
        <v>1040</v>
      </c>
      <c r="C4681" s="180" t="s">
        <v>46</v>
      </c>
      <c r="D4681" s="180" t="s">
        <v>23</v>
      </c>
      <c r="E4681" s="181">
        <v>1</v>
      </c>
      <c r="F4681" s="181">
        <f t="shared" ref="F4681:G4681" si="314">SUMPRODUCT($E4682:$E4694,F4682:F4694)</f>
        <v>74.595999999999989</v>
      </c>
      <c r="G4681" s="181">
        <f t="shared" si="314"/>
        <v>7.7197354400000009</v>
      </c>
    </row>
    <row r="4682" spans="1:7">
      <c r="A4682" s="177">
        <v>2436</v>
      </c>
      <c r="B4682" s="233" t="s">
        <v>157</v>
      </c>
      <c r="C4682" s="176" t="s">
        <v>124</v>
      </c>
      <c r="D4682" s="176" t="s">
        <v>134</v>
      </c>
      <c r="E4682" s="177">
        <v>0.20746400000000001</v>
      </c>
      <c r="F4682" s="107">
        <f>IF(C4682="MAT.",VLOOKUP(A4682,INSUMOS_AUX!A:F,6,0),0)</f>
        <v>0</v>
      </c>
      <c r="G4682" s="106">
        <f>IF(C4682="M.O.",VLOOKUP(A4682,INSUMOS_AUX!A:F,6,0),0)</f>
        <v>22.48</v>
      </c>
    </row>
    <row r="4683" spans="1:7">
      <c r="A4683" s="177">
        <v>247</v>
      </c>
      <c r="B4683" s="233" t="s">
        <v>184</v>
      </c>
      <c r="C4683" s="176" t="s">
        <v>124</v>
      </c>
      <c r="D4683" s="176" t="s">
        <v>134</v>
      </c>
      <c r="E4683" s="177">
        <v>0.20746400000000001</v>
      </c>
      <c r="F4683" s="107">
        <f>IF(C4683="MAT.",VLOOKUP(A4683,INSUMOS_AUX!A:F,6,0),0)</f>
        <v>0</v>
      </c>
      <c r="G4683" s="106">
        <f>IF(C4683="M.O.",VLOOKUP(A4683,INSUMOS_AUX!A:F,6,0),0)</f>
        <v>14.73</v>
      </c>
    </row>
    <row r="4684" spans="1:7" ht="21">
      <c r="A4684" s="177">
        <v>37370</v>
      </c>
      <c r="B4684" s="233" t="s">
        <v>494</v>
      </c>
      <c r="C4684" s="176" t="s">
        <v>123</v>
      </c>
      <c r="D4684" s="176" t="s">
        <v>134</v>
      </c>
      <c r="E4684" s="177">
        <v>0.4</v>
      </c>
      <c r="F4684" s="107">
        <f>IF(C4684="MAT.",VLOOKUP(A4684,INSUMOS_AUX!A:F,6,0),0)</f>
        <v>3.32</v>
      </c>
      <c r="G4684" s="106">
        <f>IF(C4684="M.O.",VLOOKUP(A4684,INSUMOS_AUX!A:F,6,0),0)</f>
        <v>0</v>
      </c>
    </row>
    <row r="4685" spans="1:7" ht="21">
      <c r="A4685" s="177">
        <v>37371</v>
      </c>
      <c r="B4685" s="233" t="s">
        <v>495</v>
      </c>
      <c r="C4685" s="176" t="s">
        <v>123</v>
      </c>
      <c r="D4685" s="176" t="s">
        <v>134</v>
      </c>
      <c r="E4685" s="177">
        <v>0.4</v>
      </c>
      <c r="F4685" s="107">
        <f>IF(C4685="MAT.",VLOOKUP(A4685,INSUMOS_AUX!A:F,6,0),0)</f>
        <v>0.59</v>
      </c>
      <c r="G4685" s="106">
        <f>IF(C4685="M.O.",VLOOKUP(A4685,INSUMOS_AUX!A:F,6,0),0)</f>
        <v>0</v>
      </c>
    </row>
    <row r="4686" spans="1:7" ht="21">
      <c r="A4686" s="177">
        <v>37372</v>
      </c>
      <c r="B4686" s="233" t="s">
        <v>496</v>
      </c>
      <c r="C4686" s="176" t="s">
        <v>123</v>
      </c>
      <c r="D4686" s="176" t="s">
        <v>134</v>
      </c>
      <c r="E4686" s="177">
        <v>0.4</v>
      </c>
      <c r="F4686" s="107">
        <f>IF(C4686="MAT.",VLOOKUP(A4686,INSUMOS_AUX!A:F,6,0),0)</f>
        <v>1.43</v>
      </c>
      <c r="G4686" s="106">
        <f>IF(C4686="M.O.",VLOOKUP(A4686,INSUMOS_AUX!A:F,6,0),0)</f>
        <v>0</v>
      </c>
    </row>
    <row r="4687" spans="1:7" ht="21">
      <c r="A4687" s="177">
        <v>37373</v>
      </c>
      <c r="B4687" s="233" t="s">
        <v>497</v>
      </c>
      <c r="C4687" s="176" t="s">
        <v>123</v>
      </c>
      <c r="D4687" s="176" t="s">
        <v>134</v>
      </c>
      <c r="E4687" s="177">
        <v>0.4</v>
      </c>
      <c r="F4687" s="107">
        <f>IF(C4687="MAT.",VLOOKUP(A4687,INSUMOS_AUX!A:F,6,0),0)</f>
        <v>0.08</v>
      </c>
      <c r="G4687" s="106">
        <f>IF(C4687="M.O.",VLOOKUP(A4687,INSUMOS_AUX!A:F,6,0),0)</f>
        <v>0</v>
      </c>
    </row>
    <row r="4688" spans="1:7">
      <c r="A4688" s="177">
        <v>39997</v>
      </c>
      <c r="B4688" s="233" t="s">
        <v>199</v>
      </c>
      <c r="C4688" s="176" t="s">
        <v>123</v>
      </c>
      <c r="D4688" s="176" t="s">
        <v>23</v>
      </c>
      <c r="E4688" s="177">
        <v>32</v>
      </c>
      <c r="F4688" s="107">
        <f>IF(C4688="MAT.",VLOOKUP(A4688,INSUMOS_AUX!A:F,6,0),0)</f>
        <v>0.35</v>
      </c>
      <c r="G4688" s="106">
        <f>IF(C4688="M.O.",VLOOKUP(A4688,INSUMOS_AUX!A:F,6,0),0)</f>
        <v>0</v>
      </c>
    </row>
    <row r="4689" spans="1:7" ht="21">
      <c r="A4689" s="177">
        <v>43460</v>
      </c>
      <c r="B4689" s="233" t="s">
        <v>158</v>
      </c>
      <c r="C4689" s="176" t="s">
        <v>123</v>
      </c>
      <c r="D4689" s="176" t="s">
        <v>134</v>
      </c>
      <c r="E4689" s="177">
        <v>0.4</v>
      </c>
      <c r="F4689" s="107">
        <f>IF(C4689="MAT.",VLOOKUP(A4689,INSUMOS_AUX!A:F,6,0),0)</f>
        <v>0.86</v>
      </c>
      <c r="G4689" s="106">
        <f>IF(C4689="M.O.",VLOOKUP(A4689,INSUMOS_AUX!A:F,6,0),0)</f>
        <v>0</v>
      </c>
    </row>
    <row r="4690" spans="1:7" ht="21">
      <c r="A4690" s="177">
        <v>43484</v>
      </c>
      <c r="B4690" s="233" t="s">
        <v>159</v>
      </c>
      <c r="C4690" s="176" t="s">
        <v>123</v>
      </c>
      <c r="D4690" s="176" t="s">
        <v>134</v>
      </c>
      <c r="E4690" s="177">
        <v>0.4</v>
      </c>
      <c r="F4690" s="107">
        <f>IF(C4690="MAT.",VLOOKUP(A4690,INSUMOS_AUX!A:F,6,0),0)</f>
        <v>1.26</v>
      </c>
      <c r="G4690" s="106">
        <f>IF(C4690="M.O.",VLOOKUP(A4690,INSUMOS_AUX!A:F,6,0),0)</f>
        <v>0</v>
      </c>
    </row>
    <row r="4691" spans="1:7">
      <c r="A4691" s="177" t="s">
        <v>525</v>
      </c>
      <c r="B4691" s="233" t="s">
        <v>526</v>
      </c>
      <c r="C4691" s="176" t="s">
        <v>123</v>
      </c>
      <c r="D4691" s="176" t="s">
        <v>23</v>
      </c>
      <c r="E4691" s="177">
        <v>32</v>
      </c>
      <c r="F4691" s="107">
        <f>IF(C4691="MAT.",VLOOKUP(A4691,INSUMOS_AUX!A:F,6,0),0)</f>
        <v>0.04</v>
      </c>
      <c r="G4691" s="106">
        <f>IF(C4691="M.O.",VLOOKUP(A4691,INSUMOS_AUX!A:F,6,0),0)</f>
        <v>0</v>
      </c>
    </row>
    <row r="4692" spans="1:7">
      <c r="A4692" s="177" t="s">
        <v>1586</v>
      </c>
      <c r="B4692" s="233" t="s">
        <v>1040</v>
      </c>
      <c r="C4692" s="176" t="s">
        <v>123</v>
      </c>
      <c r="D4692" s="176" t="s">
        <v>23</v>
      </c>
      <c r="E4692" s="177">
        <v>1</v>
      </c>
      <c r="F4692" s="107">
        <f>IF(C4692="MAT.",VLOOKUP(A4692,INSUMOS_AUX!A:F,6,0),0)</f>
        <v>43.86</v>
      </c>
      <c r="G4692" s="106">
        <f>IF(C4692="M.O.",VLOOKUP(A4692,INSUMOS_AUX!A:F,6,0),0)</f>
        <v>0</v>
      </c>
    </row>
    <row r="4693" spans="1:7">
      <c r="A4693" s="207" t="s">
        <v>6453</v>
      </c>
      <c r="B4693" t="s">
        <v>528</v>
      </c>
      <c r="C4693" s="176" t="s">
        <v>123</v>
      </c>
      <c r="D4693" s="176" t="s">
        <v>23</v>
      </c>
      <c r="E4693" s="177">
        <v>32</v>
      </c>
      <c r="F4693" s="107">
        <f>IF(C4693="MAT.",VLOOKUP(A4693,INSUMOS_AUX!A:F,6,0),0)</f>
        <v>0.23</v>
      </c>
      <c r="G4693" s="106">
        <f>IF(C4693="M.O.",VLOOKUP(A4693,INSUMOS_AUX!A:F,6,0),0)</f>
        <v>0</v>
      </c>
    </row>
    <row r="4694" spans="1:7">
      <c r="A4694" s="177" t="s">
        <v>1519</v>
      </c>
      <c r="B4694" s="233" t="s">
        <v>988</v>
      </c>
      <c r="C4694" s="176" t="s">
        <v>123</v>
      </c>
      <c r="D4694" s="176" t="s">
        <v>23</v>
      </c>
      <c r="E4694" s="177">
        <v>4</v>
      </c>
      <c r="F4694" s="107">
        <f>IF(C4694="MAT.",VLOOKUP(A4694,INSUMOS_AUX!A:F,6,0),0)</f>
        <v>1.97</v>
      </c>
      <c r="G4694" s="106">
        <f>IF(C4694="M.O.",VLOOKUP(A4694,INSUMOS_AUX!A:F,6,0),0)</f>
        <v>0</v>
      </c>
    </row>
    <row r="4695" spans="1:7">
      <c r="A4695" s="182"/>
      <c r="B4695" s="230"/>
      <c r="C4695" s="183"/>
      <c r="D4695" s="183"/>
      <c r="E4695" s="183"/>
      <c r="F4695" s="183"/>
      <c r="G4695" s="183"/>
    </row>
    <row r="4696" spans="1:7">
      <c r="A4696" s="179" t="s">
        <v>993</v>
      </c>
      <c r="B4696" s="232" t="s">
        <v>994</v>
      </c>
      <c r="C4696" s="180" t="s">
        <v>46</v>
      </c>
      <c r="D4696" s="180" t="s">
        <v>23</v>
      </c>
      <c r="E4696" s="181">
        <v>20</v>
      </c>
      <c r="F4696" s="181">
        <f t="shared" ref="F4696:G4696" si="315">SUMPRODUCT($E4697:$E4710,F4697:F4710)</f>
        <v>318.98679999999996</v>
      </c>
      <c r="G4696" s="181">
        <f t="shared" si="315"/>
        <v>37.054730112000001</v>
      </c>
    </row>
    <row r="4697" spans="1:7">
      <c r="A4697" s="177">
        <v>2436</v>
      </c>
      <c r="B4697" s="233" t="s">
        <v>157</v>
      </c>
      <c r="C4697" s="176" t="s">
        <v>124</v>
      </c>
      <c r="D4697" s="176" t="s">
        <v>134</v>
      </c>
      <c r="E4697" s="177">
        <v>0.99582720000000002</v>
      </c>
      <c r="F4697" s="107">
        <f>IF(C4697="MAT.",VLOOKUP(A4697,INSUMOS_AUX!A:F,6,0),0)</f>
        <v>0</v>
      </c>
      <c r="G4697" s="106">
        <f>IF(C4697="M.O.",VLOOKUP(A4697,INSUMOS_AUX!A:F,6,0),0)</f>
        <v>22.48</v>
      </c>
    </row>
    <row r="4698" spans="1:7">
      <c r="A4698" s="177">
        <v>247</v>
      </c>
      <c r="B4698" s="233" t="s">
        <v>184</v>
      </c>
      <c r="C4698" s="176" t="s">
        <v>124</v>
      </c>
      <c r="D4698" s="176" t="s">
        <v>134</v>
      </c>
      <c r="E4698" s="177">
        <v>0.99582720000000002</v>
      </c>
      <c r="F4698" s="107">
        <f>IF(C4698="MAT.",VLOOKUP(A4698,INSUMOS_AUX!A:F,6,0),0)</f>
        <v>0</v>
      </c>
      <c r="G4698" s="106">
        <f>IF(C4698="M.O.",VLOOKUP(A4698,INSUMOS_AUX!A:F,6,0),0)</f>
        <v>14.73</v>
      </c>
    </row>
    <row r="4699" spans="1:7" ht="21">
      <c r="A4699" s="177">
        <v>37370</v>
      </c>
      <c r="B4699" s="233" t="s">
        <v>494</v>
      </c>
      <c r="C4699" s="176" t="s">
        <v>123</v>
      </c>
      <c r="D4699" s="176" t="s">
        <v>134</v>
      </c>
      <c r="E4699" s="177">
        <v>1.92</v>
      </c>
      <c r="F4699" s="107">
        <f>IF(C4699="MAT.",VLOOKUP(A4699,INSUMOS_AUX!A:F,6,0),0)</f>
        <v>3.32</v>
      </c>
      <c r="G4699" s="106">
        <f>IF(C4699="M.O.",VLOOKUP(A4699,INSUMOS_AUX!A:F,6,0),0)</f>
        <v>0</v>
      </c>
    </row>
    <row r="4700" spans="1:7" ht="21">
      <c r="A4700" s="177">
        <v>37371</v>
      </c>
      <c r="B4700" s="233" t="s">
        <v>495</v>
      </c>
      <c r="C4700" s="176" t="s">
        <v>123</v>
      </c>
      <c r="D4700" s="176" t="s">
        <v>134</v>
      </c>
      <c r="E4700" s="177">
        <v>1.92</v>
      </c>
      <c r="F4700" s="107">
        <f>IF(C4700="MAT.",VLOOKUP(A4700,INSUMOS_AUX!A:F,6,0),0)</f>
        <v>0.59</v>
      </c>
      <c r="G4700" s="106">
        <f>IF(C4700="M.O.",VLOOKUP(A4700,INSUMOS_AUX!A:F,6,0),0)</f>
        <v>0</v>
      </c>
    </row>
    <row r="4701" spans="1:7" ht="21">
      <c r="A4701" s="177">
        <v>37372</v>
      </c>
      <c r="B4701" s="233" t="s">
        <v>496</v>
      </c>
      <c r="C4701" s="176" t="s">
        <v>123</v>
      </c>
      <c r="D4701" s="176" t="s">
        <v>134</v>
      </c>
      <c r="E4701" s="177">
        <v>1.92</v>
      </c>
      <c r="F4701" s="107">
        <f>IF(C4701="MAT.",VLOOKUP(A4701,INSUMOS_AUX!A:F,6,0),0)</f>
        <v>1.43</v>
      </c>
      <c r="G4701" s="106">
        <f>IF(C4701="M.O.",VLOOKUP(A4701,INSUMOS_AUX!A:F,6,0),0)</f>
        <v>0</v>
      </c>
    </row>
    <row r="4702" spans="1:7" ht="21">
      <c r="A4702" s="177">
        <v>37373</v>
      </c>
      <c r="B4702" s="233" t="s">
        <v>497</v>
      </c>
      <c r="C4702" s="176" t="s">
        <v>123</v>
      </c>
      <c r="D4702" s="176" t="s">
        <v>134</v>
      </c>
      <c r="E4702" s="177">
        <v>1.92</v>
      </c>
      <c r="F4702" s="107">
        <f>IF(C4702="MAT.",VLOOKUP(A4702,INSUMOS_AUX!A:F,6,0),0)</f>
        <v>0.08</v>
      </c>
      <c r="G4702" s="106">
        <f>IF(C4702="M.O.",VLOOKUP(A4702,INSUMOS_AUX!A:F,6,0),0)</f>
        <v>0</v>
      </c>
    </row>
    <row r="4703" spans="1:7">
      <c r="A4703" s="177">
        <v>39996</v>
      </c>
      <c r="B4703" s="233" t="s">
        <v>198</v>
      </c>
      <c r="C4703" s="176" t="s">
        <v>123</v>
      </c>
      <c r="D4703" s="176" t="s">
        <v>65</v>
      </c>
      <c r="E4703" s="177">
        <v>4</v>
      </c>
      <c r="F4703" s="107">
        <f>IF(C4703="MAT.",VLOOKUP(A4703,INSUMOS_AUX!A:F,6,0),0)</f>
        <v>3.29</v>
      </c>
      <c r="G4703" s="106">
        <f>IF(C4703="M.O.",VLOOKUP(A4703,INSUMOS_AUX!A:F,6,0),0)</f>
        <v>0</v>
      </c>
    </row>
    <row r="4704" spans="1:7">
      <c r="A4704" s="177">
        <v>39997</v>
      </c>
      <c r="B4704" s="233" t="s">
        <v>199</v>
      </c>
      <c r="C4704" s="176" t="s">
        <v>123</v>
      </c>
      <c r="D4704" s="176" t="s">
        <v>23</v>
      </c>
      <c r="E4704" s="177">
        <v>4</v>
      </c>
      <c r="F4704" s="107">
        <f>IF(C4704="MAT.",VLOOKUP(A4704,INSUMOS_AUX!A:F,6,0),0)</f>
        <v>0.35</v>
      </c>
      <c r="G4704" s="106">
        <f>IF(C4704="M.O.",VLOOKUP(A4704,INSUMOS_AUX!A:F,6,0),0)</f>
        <v>0</v>
      </c>
    </row>
    <row r="4705" spans="1:7" ht="21">
      <c r="A4705" s="177">
        <v>43460</v>
      </c>
      <c r="B4705" s="233" t="s">
        <v>158</v>
      </c>
      <c r="C4705" s="176" t="s">
        <v>123</v>
      </c>
      <c r="D4705" s="176" t="s">
        <v>134</v>
      </c>
      <c r="E4705" s="177">
        <v>1.92</v>
      </c>
      <c r="F4705" s="107">
        <f>IF(C4705="MAT.",VLOOKUP(A4705,INSUMOS_AUX!A:F,6,0),0)</f>
        <v>0.86</v>
      </c>
      <c r="G4705" s="106">
        <f>IF(C4705="M.O.",VLOOKUP(A4705,INSUMOS_AUX!A:F,6,0),0)</f>
        <v>0</v>
      </c>
    </row>
    <row r="4706" spans="1:7" ht="21">
      <c r="A4706" s="177">
        <v>43484</v>
      </c>
      <c r="B4706" s="233" t="s">
        <v>159</v>
      </c>
      <c r="C4706" s="176" t="s">
        <v>123</v>
      </c>
      <c r="D4706" s="176" t="s">
        <v>134</v>
      </c>
      <c r="E4706" s="177">
        <v>1.92</v>
      </c>
      <c r="F4706" s="107">
        <f>IF(C4706="MAT.",VLOOKUP(A4706,INSUMOS_AUX!A:F,6,0),0)</f>
        <v>1.26</v>
      </c>
      <c r="G4706" s="106">
        <f>IF(C4706="M.O.",VLOOKUP(A4706,INSUMOS_AUX!A:F,6,0),0)</f>
        <v>0</v>
      </c>
    </row>
    <row r="4707" spans="1:7">
      <c r="A4707" s="177" t="s">
        <v>525</v>
      </c>
      <c r="B4707" s="233" t="s">
        <v>526</v>
      </c>
      <c r="C4707" s="176" t="s">
        <v>123</v>
      </c>
      <c r="D4707" s="176" t="s">
        <v>23</v>
      </c>
      <c r="E4707" s="177">
        <v>4</v>
      </c>
      <c r="F4707" s="107">
        <f>IF(C4707="MAT.",VLOOKUP(A4707,INSUMOS_AUX!A:F,6,0),0)</f>
        <v>0.04</v>
      </c>
      <c r="G4707" s="106">
        <f>IF(C4707="M.O.",VLOOKUP(A4707,INSUMOS_AUX!A:F,6,0),0)</f>
        <v>0</v>
      </c>
    </row>
    <row r="4708" spans="1:7">
      <c r="A4708" s="177" t="s">
        <v>1527</v>
      </c>
      <c r="B4708" s="233" t="s">
        <v>994</v>
      </c>
      <c r="C4708" s="176" t="s">
        <v>123</v>
      </c>
      <c r="D4708" s="176" t="s">
        <v>99</v>
      </c>
      <c r="E4708" s="177">
        <v>1</v>
      </c>
      <c r="F4708" s="107">
        <f>IF(C4708="MAT.",VLOOKUP(A4708,INSUMOS_AUX!A:F,6,0),0)</f>
        <v>215.41</v>
      </c>
      <c r="G4708" s="106">
        <f>IF(C4708="M.O.",VLOOKUP(A4708,INSUMOS_AUX!A:F,6,0),0)</f>
        <v>0</v>
      </c>
    </row>
    <row r="4709" spans="1:7">
      <c r="A4709" s="177" t="s">
        <v>1528</v>
      </c>
      <c r="B4709" s="233" t="s">
        <v>1529</v>
      </c>
      <c r="C4709" s="176" t="s">
        <v>123</v>
      </c>
      <c r="D4709" s="176" t="s">
        <v>23</v>
      </c>
      <c r="E4709" s="177">
        <v>1</v>
      </c>
      <c r="F4709" s="107">
        <f>IF(C4709="MAT.",VLOOKUP(A4709,INSUMOS_AUX!A:F,6,0),0)</f>
        <v>54.68</v>
      </c>
      <c r="G4709" s="106">
        <f>IF(C4709="M.O.",VLOOKUP(A4709,INSUMOS_AUX!A:F,6,0),0)</f>
        <v>0</v>
      </c>
    </row>
    <row r="4710" spans="1:7">
      <c r="A4710" s="177" t="s">
        <v>1530</v>
      </c>
      <c r="B4710" s="233" t="s">
        <v>1531</v>
      </c>
      <c r="C4710" s="176" t="s">
        <v>123</v>
      </c>
      <c r="D4710" s="176" t="s">
        <v>23</v>
      </c>
      <c r="E4710" s="177">
        <v>2</v>
      </c>
      <c r="F4710" s="107">
        <f>IF(C4710="MAT.",VLOOKUP(A4710,INSUMOS_AUX!A:F,6,0),0)</f>
        <v>9.85</v>
      </c>
      <c r="G4710" s="106">
        <f>IF(C4710="M.O.",VLOOKUP(A4710,INSUMOS_AUX!A:F,6,0),0)</f>
        <v>0</v>
      </c>
    </row>
    <row r="4711" spans="1:7">
      <c r="A4711" s="182"/>
      <c r="B4711" s="230"/>
      <c r="C4711" s="183"/>
      <c r="D4711" s="183"/>
      <c r="E4711" s="183"/>
      <c r="F4711" s="183"/>
      <c r="G4711" s="183"/>
    </row>
    <row r="4712" spans="1:7">
      <c r="A4712" s="179" t="s">
        <v>1041</v>
      </c>
      <c r="B4712" s="232" t="s">
        <v>1042</v>
      </c>
      <c r="C4712" s="180" t="s">
        <v>46</v>
      </c>
      <c r="D4712" s="180" t="s">
        <v>23</v>
      </c>
      <c r="E4712" s="181">
        <v>20</v>
      </c>
      <c r="F4712" s="181">
        <f t="shared" ref="F4712:G4712" si="316">SUMPRODUCT($E4713:$E4721,F4713:F4721)</f>
        <v>87.196000000000012</v>
      </c>
      <c r="G4712" s="181">
        <f t="shared" si="316"/>
        <v>7.7197354400000009</v>
      </c>
    </row>
    <row r="4713" spans="1:7">
      <c r="A4713" s="177">
        <v>2436</v>
      </c>
      <c r="B4713" s="233" t="s">
        <v>157</v>
      </c>
      <c r="C4713" s="176" t="s">
        <v>124</v>
      </c>
      <c r="D4713" s="176" t="s">
        <v>134</v>
      </c>
      <c r="E4713" s="177">
        <v>0.20746400000000001</v>
      </c>
      <c r="F4713" s="107">
        <f>IF(C4713="MAT.",VLOOKUP(A4713,INSUMOS_AUX!A:F,6,0),0)</f>
        <v>0</v>
      </c>
      <c r="G4713" s="106">
        <f>IF(C4713="M.O.",VLOOKUP(A4713,INSUMOS_AUX!A:F,6,0),0)</f>
        <v>22.48</v>
      </c>
    </row>
    <row r="4714" spans="1:7">
      <c r="A4714" s="177">
        <v>247</v>
      </c>
      <c r="B4714" s="233" t="s">
        <v>184</v>
      </c>
      <c r="C4714" s="176" t="s">
        <v>124</v>
      </c>
      <c r="D4714" s="176" t="s">
        <v>134</v>
      </c>
      <c r="E4714" s="177">
        <v>0.20746400000000001</v>
      </c>
      <c r="F4714" s="107">
        <f>IF(C4714="MAT.",VLOOKUP(A4714,INSUMOS_AUX!A:F,6,0),0)</f>
        <v>0</v>
      </c>
      <c r="G4714" s="106">
        <f>IF(C4714="M.O.",VLOOKUP(A4714,INSUMOS_AUX!A:F,6,0),0)</f>
        <v>14.73</v>
      </c>
    </row>
    <row r="4715" spans="1:7" ht="21">
      <c r="A4715" s="177">
        <v>37370</v>
      </c>
      <c r="B4715" s="233" t="s">
        <v>494</v>
      </c>
      <c r="C4715" s="176" t="s">
        <v>123</v>
      </c>
      <c r="D4715" s="176" t="s">
        <v>134</v>
      </c>
      <c r="E4715" s="177">
        <v>0.4</v>
      </c>
      <c r="F4715" s="107">
        <f>IF(C4715="MAT.",VLOOKUP(A4715,INSUMOS_AUX!A:F,6,0),0)</f>
        <v>3.32</v>
      </c>
      <c r="G4715" s="106">
        <f>IF(C4715="M.O.",VLOOKUP(A4715,INSUMOS_AUX!A:F,6,0),0)</f>
        <v>0</v>
      </c>
    </row>
    <row r="4716" spans="1:7" ht="21">
      <c r="A4716" s="177">
        <v>37371</v>
      </c>
      <c r="B4716" s="233" t="s">
        <v>495</v>
      </c>
      <c r="C4716" s="176" t="s">
        <v>123</v>
      </c>
      <c r="D4716" s="176" t="s">
        <v>134</v>
      </c>
      <c r="E4716" s="177">
        <v>0.4</v>
      </c>
      <c r="F4716" s="107">
        <f>IF(C4716="MAT.",VLOOKUP(A4716,INSUMOS_AUX!A:F,6,0),0)</f>
        <v>0.59</v>
      </c>
      <c r="G4716" s="106">
        <f>IF(C4716="M.O.",VLOOKUP(A4716,INSUMOS_AUX!A:F,6,0),0)</f>
        <v>0</v>
      </c>
    </row>
    <row r="4717" spans="1:7" ht="21">
      <c r="A4717" s="177">
        <v>37372</v>
      </c>
      <c r="B4717" s="233" t="s">
        <v>496</v>
      </c>
      <c r="C4717" s="176" t="s">
        <v>123</v>
      </c>
      <c r="D4717" s="176" t="s">
        <v>134</v>
      </c>
      <c r="E4717" s="177">
        <v>0.4</v>
      </c>
      <c r="F4717" s="107">
        <f>IF(C4717="MAT.",VLOOKUP(A4717,INSUMOS_AUX!A:F,6,0),0)</f>
        <v>1.43</v>
      </c>
      <c r="G4717" s="106">
        <f>IF(C4717="M.O.",VLOOKUP(A4717,INSUMOS_AUX!A:F,6,0),0)</f>
        <v>0</v>
      </c>
    </row>
    <row r="4718" spans="1:7" ht="21">
      <c r="A4718" s="177">
        <v>37373</v>
      </c>
      <c r="B4718" s="233" t="s">
        <v>497</v>
      </c>
      <c r="C4718" s="176" t="s">
        <v>123</v>
      </c>
      <c r="D4718" s="176" t="s">
        <v>134</v>
      </c>
      <c r="E4718" s="177">
        <v>0.4</v>
      </c>
      <c r="F4718" s="107">
        <f>IF(C4718="MAT.",VLOOKUP(A4718,INSUMOS_AUX!A:F,6,0),0)</f>
        <v>0.08</v>
      </c>
      <c r="G4718" s="106">
        <f>IF(C4718="M.O.",VLOOKUP(A4718,INSUMOS_AUX!A:F,6,0),0)</f>
        <v>0</v>
      </c>
    </row>
    <row r="4719" spans="1:7" ht="21">
      <c r="A4719" s="177">
        <v>43460</v>
      </c>
      <c r="B4719" s="233" t="s">
        <v>158</v>
      </c>
      <c r="C4719" s="176" t="s">
        <v>123</v>
      </c>
      <c r="D4719" s="176" t="s">
        <v>134</v>
      </c>
      <c r="E4719" s="177">
        <v>0.4</v>
      </c>
      <c r="F4719" s="107">
        <f>IF(C4719="MAT.",VLOOKUP(A4719,INSUMOS_AUX!A:F,6,0),0)</f>
        <v>0.86</v>
      </c>
      <c r="G4719" s="106">
        <f>IF(C4719="M.O.",VLOOKUP(A4719,INSUMOS_AUX!A:F,6,0),0)</f>
        <v>0</v>
      </c>
    </row>
    <row r="4720" spans="1:7" ht="21">
      <c r="A4720" s="177">
        <v>43484</v>
      </c>
      <c r="B4720" s="233" t="s">
        <v>159</v>
      </c>
      <c r="C4720" s="176" t="s">
        <v>123</v>
      </c>
      <c r="D4720" s="176" t="s">
        <v>134</v>
      </c>
      <c r="E4720" s="177">
        <v>0.4</v>
      </c>
      <c r="F4720" s="107">
        <f>IF(C4720="MAT.",VLOOKUP(A4720,INSUMOS_AUX!A:F,6,0),0)</f>
        <v>1.26</v>
      </c>
      <c r="G4720" s="106">
        <f>IF(C4720="M.O.",VLOOKUP(A4720,INSUMOS_AUX!A:F,6,0),0)</f>
        <v>0</v>
      </c>
    </row>
    <row r="4721" spans="1:7">
      <c r="A4721" s="177" t="s">
        <v>1587</v>
      </c>
      <c r="B4721" s="233" t="s">
        <v>1588</v>
      </c>
      <c r="C4721" s="176" t="s">
        <v>123</v>
      </c>
      <c r="D4721" s="176" t="s">
        <v>23</v>
      </c>
      <c r="E4721" s="177">
        <v>1</v>
      </c>
      <c r="F4721" s="107">
        <f>IF(C4721="MAT.",VLOOKUP(A4721,INSUMOS_AUX!A:F,6,0),0)</f>
        <v>84.18</v>
      </c>
      <c r="G4721" s="106">
        <f>IF(C4721="M.O.",VLOOKUP(A4721,INSUMOS_AUX!A:F,6,0),0)</f>
        <v>0</v>
      </c>
    </row>
    <row r="4722" spans="1:7">
      <c r="A4722" s="182"/>
      <c r="B4722" s="230"/>
      <c r="C4722" s="183"/>
      <c r="D4722" s="183"/>
      <c r="E4722" s="183"/>
      <c r="F4722" s="183"/>
      <c r="G4722" s="183"/>
    </row>
    <row r="4723" spans="1:7">
      <c r="A4723" s="178" t="s">
        <v>1596</v>
      </c>
      <c r="B4723" s="231" t="s">
        <v>458</v>
      </c>
      <c r="C4723" s="184"/>
      <c r="D4723" s="184"/>
      <c r="E4723" s="184"/>
      <c r="F4723" s="184"/>
      <c r="G4723" s="184"/>
    </row>
    <row r="4724" spans="1:7">
      <c r="A4724" s="182"/>
      <c r="B4724" s="230"/>
      <c r="C4724" s="183"/>
      <c r="D4724" s="183"/>
      <c r="E4724" s="183"/>
      <c r="F4724" s="183"/>
      <c r="G4724" s="183"/>
    </row>
    <row r="4725" spans="1:7" ht="31.5">
      <c r="A4725" s="179" t="s">
        <v>82</v>
      </c>
      <c r="B4725" s="232" t="s">
        <v>83</v>
      </c>
      <c r="C4725" s="180" t="s">
        <v>46</v>
      </c>
      <c r="D4725" s="180" t="s">
        <v>65</v>
      </c>
      <c r="E4725" s="181">
        <v>112.1</v>
      </c>
      <c r="F4725" s="181">
        <f t="shared" ref="F4725:G4725" si="317">SUMPRODUCT($E4726:$E4739,F4726:F4739)</f>
        <v>8.0016010000000009</v>
      </c>
      <c r="G4725" s="181">
        <f t="shared" si="317"/>
        <v>9.0699500549599996</v>
      </c>
    </row>
    <row r="4726" spans="1:7">
      <c r="A4726" s="177">
        <v>2436</v>
      </c>
      <c r="B4726" s="233" t="s">
        <v>157</v>
      </c>
      <c r="C4726" s="176" t="s">
        <v>124</v>
      </c>
      <c r="D4726" s="176" t="s">
        <v>134</v>
      </c>
      <c r="E4726" s="177">
        <v>9.439612E-2</v>
      </c>
      <c r="F4726" s="107">
        <f>IF(C4726="MAT.",VLOOKUP(A4726,INSUMOS_AUX!A:F,6,0),0)</f>
        <v>0</v>
      </c>
      <c r="G4726" s="106">
        <f>IF(C4726="M.O.",VLOOKUP(A4726,INSUMOS_AUX!A:F,6,0),0)</f>
        <v>22.48</v>
      </c>
    </row>
    <row r="4727" spans="1:7">
      <c r="A4727" s="177">
        <v>246</v>
      </c>
      <c r="B4727" s="233" t="s">
        <v>185</v>
      </c>
      <c r="C4727" s="176" t="s">
        <v>124</v>
      </c>
      <c r="D4727" s="176" t="s">
        <v>134</v>
      </c>
      <c r="E4727" s="177">
        <v>4.8863040000000003E-2</v>
      </c>
      <c r="F4727" s="107">
        <f>IF(C4727="MAT.",VLOOKUP(A4727,INSUMOS_AUX!A:F,6,0),0)</f>
        <v>0</v>
      </c>
      <c r="G4727" s="106">
        <f>IF(C4727="M.O.",VLOOKUP(A4727,INSUMOS_AUX!A:F,6,0),0)</f>
        <v>14.73</v>
      </c>
    </row>
    <row r="4728" spans="1:7">
      <c r="A4728" s="177">
        <v>247</v>
      </c>
      <c r="B4728" s="233" t="s">
        <v>184</v>
      </c>
      <c r="C4728" s="176" t="s">
        <v>124</v>
      </c>
      <c r="D4728" s="176" t="s">
        <v>134</v>
      </c>
      <c r="E4728" s="177">
        <v>9.439612E-2</v>
      </c>
      <c r="F4728" s="107">
        <f>IF(C4728="MAT.",VLOOKUP(A4728,INSUMOS_AUX!A:F,6,0),0)</f>
        <v>0</v>
      </c>
      <c r="G4728" s="106">
        <f>IF(C4728="M.O.",VLOOKUP(A4728,INSUMOS_AUX!A:F,6,0),0)</f>
        <v>14.73</v>
      </c>
    </row>
    <row r="4729" spans="1:7">
      <c r="A4729" s="177">
        <v>2688</v>
      </c>
      <c r="B4729" s="233" t="s">
        <v>186</v>
      </c>
      <c r="C4729" s="176" t="s">
        <v>123</v>
      </c>
      <c r="D4729" s="176" t="s">
        <v>65</v>
      </c>
      <c r="E4729" s="177">
        <v>1.1000000000000001</v>
      </c>
      <c r="F4729" s="107">
        <f>IF(C4729="MAT.",VLOOKUP(A4729,INSUMOS_AUX!A:F,6,0),0)</f>
        <v>2.12</v>
      </c>
      <c r="G4729" s="106">
        <f>IF(C4729="M.O.",VLOOKUP(A4729,INSUMOS_AUX!A:F,6,0),0)</f>
        <v>0</v>
      </c>
    </row>
    <row r="4730" spans="1:7">
      <c r="A4730" s="177">
        <v>2696</v>
      </c>
      <c r="B4730" s="233" t="s">
        <v>154</v>
      </c>
      <c r="C4730" s="176" t="s">
        <v>124</v>
      </c>
      <c r="D4730" s="176" t="s">
        <v>134</v>
      </c>
      <c r="E4730" s="177">
        <v>0.21520097199999999</v>
      </c>
      <c r="F4730" s="107">
        <f>IF(C4730="MAT.",VLOOKUP(A4730,INSUMOS_AUX!A:F,6,0),0)</f>
        <v>0</v>
      </c>
      <c r="G4730" s="106">
        <f>IF(C4730="M.O.",VLOOKUP(A4730,INSUMOS_AUX!A:F,6,0),0)</f>
        <v>22.48</v>
      </c>
    </row>
    <row r="4731" spans="1:7" ht="21">
      <c r="A4731" s="177">
        <v>37370</v>
      </c>
      <c r="B4731" s="233" t="s">
        <v>494</v>
      </c>
      <c r="C4731" s="176" t="s">
        <v>123</v>
      </c>
      <c r="D4731" s="176" t="s">
        <v>134</v>
      </c>
      <c r="E4731" s="177">
        <v>0.44140000000000001</v>
      </c>
      <c r="F4731" s="107">
        <f>IF(C4731="MAT.",VLOOKUP(A4731,INSUMOS_AUX!A:F,6,0),0)</f>
        <v>3.32</v>
      </c>
      <c r="G4731" s="106">
        <f>IF(C4731="M.O.",VLOOKUP(A4731,INSUMOS_AUX!A:F,6,0),0)</f>
        <v>0</v>
      </c>
    </row>
    <row r="4732" spans="1:7" ht="21">
      <c r="A4732" s="177">
        <v>37371</v>
      </c>
      <c r="B4732" s="233" t="s">
        <v>495</v>
      </c>
      <c r="C4732" s="176" t="s">
        <v>123</v>
      </c>
      <c r="D4732" s="176" t="s">
        <v>134</v>
      </c>
      <c r="E4732" s="177">
        <v>0.44140000000000001</v>
      </c>
      <c r="F4732" s="107">
        <f>IF(C4732="MAT.",VLOOKUP(A4732,INSUMOS_AUX!A:F,6,0),0)</f>
        <v>0.59</v>
      </c>
      <c r="G4732" s="106">
        <f>IF(C4732="M.O.",VLOOKUP(A4732,INSUMOS_AUX!A:F,6,0),0)</f>
        <v>0</v>
      </c>
    </row>
    <row r="4733" spans="1:7" ht="21">
      <c r="A4733" s="177">
        <v>37372</v>
      </c>
      <c r="B4733" s="233" t="s">
        <v>496</v>
      </c>
      <c r="C4733" s="176" t="s">
        <v>123</v>
      </c>
      <c r="D4733" s="176" t="s">
        <v>134</v>
      </c>
      <c r="E4733" s="177">
        <v>0.44140000000000001</v>
      </c>
      <c r="F4733" s="107">
        <f>IF(C4733="MAT.",VLOOKUP(A4733,INSUMOS_AUX!A:F,6,0),0)</f>
        <v>1.43</v>
      </c>
      <c r="G4733" s="106">
        <f>IF(C4733="M.O.",VLOOKUP(A4733,INSUMOS_AUX!A:F,6,0),0)</f>
        <v>0</v>
      </c>
    </row>
    <row r="4734" spans="1:7" ht="21">
      <c r="A4734" s="177">
        <v>37373</v>
      </c>
      <c r="B4734" s="233" t="s">
        <v>497</v>
      </c>
      <c r="C4734" s="176" t="s">
        <v>123</v>
      </c>
      <c r="D4734" s="176" t="s">
        <v>134</v>
      </c>
      <c r="E4734" s="177">
        <v>0.44140000000000001</v>
      </c>
      <c r="F4734" s="107">
        <f>IF(C4734="MAT.",VLOOKUP(A4734,INSUMOS_AUX!A:F,6,0),0)</f>
        <v>0.08</v>
      </c>
      <c r="G4734" s="106">
        <f>IF(C4734="M.O.",VLOOKUP(A4734,INSUMOS_AUX!A:F,6,0),0)</f>
        <v>0</v>
      </c>
    </row>
    <row r="4735" spans="1:7" ht="21">
      <c r="A4735" s="177">
        <v>392</v>
      </c>
      <c r="B4735" s="233" t="s">
        <v>187</v>
      </c>
      <c r="C4735" s="176" t="s">
        <v>123</v>
      </c>
      <c r="D4735" s="176" t="s">
        <v>23</v>
      </c>
      <c r="E4735" s="177">
        <v>1.7857000000000001</v>
      </c>
      <c r="F4735" s="107">
        <f>IF(C4735="MAT.",VLOOKUP(A4735,INSUMOS_AUX!A:F,6,0),0)</f>
        <v>1.41</v>
      </c>
      <c r="G4735" s="106">
        <f>IF(C4735="M.O.",VLOOKUP(A4735,INSUMOS_AUX!A:F,6,0),0)</f>
        <v>0</v>
      </c>
    </row>
    <row r="4736" spans="1:7" ht="21">
      <c r="A4736" s="177">
        <v>43460</v>
      </c>
      <c r="B4736" s="233" t="s">
        <v>158</v>
      </c>
      <c r="C4736" s="176" t="s">
        <v>123</v>
      </c>
      <c r="D4736" s="176" t="s">
        <v>134</v>
      </c>
      <c r="E4736" s="177">
        <v>0.182</v>
      </c>
      <c r="F4736" s="107">
        <f>IF(C4736="MAT.",VLOOKUP(A4736,INSUMOS_AUX!A:F,6,0),0)</f>
        <v>0.86</v>
      </c>
      <c r="G4736" s="106">
        <f>IF(C4736="M.O.",VLOOKUP(A4736,INSUMOS_AUX!A:F,6,0),0)</f>
        <v>0</v>
      </c>
    </row>
    <row r="4737" spans="1:7" ht="21">
      <c r="A4737" s="177">
        <v>43461</v>
      </c>
      <c r="B4737" s="233" t="s">
        <v>155</v>
      </c>
      <c r="C4737" s="176" t="s">
        <v>123</v>
      </c>
      <c r="D4737" s="176" t="s">
        <v>134</v>
      </c>
      <c r="E4737" s="177">
        <v>0.25940000000000002</v>
      </c>
      <c r="F4737" s="107">
        <f>IF(C4737="MAT.",VLOOKUP(A4737,INSUMOS_AUX!A:F,6,0),0)</f>
        <v>0.31</v>
      </c>
      <c r="G4737" s="106">
        <f>IF(C4737="M.O.",VLOOKUP(A4737,INSUMOS_AUX!A:F,6,0),0)</f>
        <v>0</v>
      </c>
    </row>
    <row r="4738" spans="1:7" ht="21">
      <c r="A4738" s="177">
        <v>43484</v>
      </c>
      <c r="B4738" s="233" t="s">
        <v>159</v>
      </c>
      <c r="C4738" s="176" t="s">
        <v>123</v>
      </c>
      <c r="D4738" s="176" t="s">
        <v>134</v>
      </c>
      <c r="E4738" s="177">
        <v>0.182</v>
      </c>
      <c r="F4738" s="107">
        <f>IF(C4738="MAT.",VLOOKUP(A4738,INSUMOS_AUX!A:F,6,0),0)</f>
        <v>1.26</v>
      </c>
      <c r="G4738" s="106">
        <f>IF(C4738="M.O.",VLOOKUP(A4738,INSUMOS_AUX!A:F,6,0),0)</f>
        <v>0</v>
      </c>
    </row>
    <row r="4739" spans="1:7" ht="21">
      <c r="A4739" s="177">
        <v>43485</v>
      </c>
      <c r="B4739" s="233" t="s">
        <v>156</v>
      </c>
      <c r="C4739" s="176" t="s">
        <v>123</v>
      </c>
      <c r="D4739" s="176" t="s">
        <v>134</v>
      </c>
      <c r="E4739" s="177">
        <v>0.25940000000000002</v>
      </c>
      <c r="F4739" s="107">
        <f>IF(C4739="MAT.",VLOOKUP(A4739,INSUMOS_AUX!A:F,6,0),0)</f>
        <v>1.1299999999999999</v>
      </c>
      <c r="G4739" s="106">
        <f>IF(C4739="M.O.",VLOOKUP(A4739,INSUMOS_AUX!A:F,6,0),0)</f>
        <v>0</v>
      </c>
    </row>
    <row r="4740" spans="1:7">
      <c r="A4740" s="182"/>
      <c r="B4740" s="230"/>
      <c r="C4740" s="183"/>
      <c r="D4740" s="183"/>
      <c r="E4740" s="183"/>
      <c r="F4740" s="183"/>
      <c r="G4740" s="183"/>
    </row>
    <row r="4741" spans="1:7" ht="21">
      <c r="A4741" s="179" t="s">
        <v>1052</v>
      </c>
      <c r="B4741" s="232" t="s">
        <v>1053</v>
      </c>
      <c r="C4741" s="180" t="s">
        <v>46</v>
      </c>
      <c r="D4741" s="180" t="s">
        <v>65</v>
      </c>
      <c r="E4741" s="181">
        <v>48</v>
      </c>
      <c r="F4741" s="181">
        <f t="shared" ref="F4741:G4741" si="318">SUMPRODUCT($E4742:$E4750,F4742:F4750)</f>
        <v>19.682000000000002</v>
      </c>
      <c r="G4741" s="181">
        <f t="shared" si="318"/>
        <v>5.7898015799999998</v>
      </c>
    </row>
    <row r="4742" spans="1:7">
      <c r="A4742" s="177">
        <v>2436</v>
      </c>
      <c r="B4742" s="233" t="s">
        <v>157</v>
      </c>
      <c r="C4742" s="176" t="s">
        <v>124</v>
      </c>
      <c r="D4742" s="176" t="s">
        <v>134</v>
      </c>
      <c r="E4742" s="177">
        <v>0.15559799999999999</v>
      </c>
      <c r="F4742" s="107">
        <f>IF(C4742="MAT.",VLOOKUP(A4742,INSUMOS_AUX!A:F,6,0),0)</f>
        <v>0</v>
      </c>
      <c r="G4742" s="106">
        <f>IF(C4742="M.O.",VLOOKUP(A4742,INSUMOS_AUX!A:F,6,0),0)</f>
        <v>22.48</v>
      </c>
    </row>
    <row r="4743" spans="1:7">
      <c r="A4743" s="177">
        <v>247</v>
      </c>
      <c r="B4743" s="233" t="s">
        <v>184</v>
      </c>
      <c r="C4743" s="176" t="s">
        <v>124</v>
      </c>
      <c r="D4743" s="176" t="s">
        <v>134</v>
      </c>
      <c r="E4743" s="177">
        <v>0.15559799999999999</v>
      </c>
      <c r="F4743" s="107">
        <f>IF(C4743="MAT.",VLOOKUP(A4743,INSUMOS_AUX!A:F,6,0),0)</f>
        <v>0</v>
      </c>
      <c r="G4743" s="106">
        <f>IF(C4743="M.O.",VLOOKUP(A4743,INSUMOS_AUX!A:F,6,0),0)</f>
        <v>14.73</v>
      </c>
    </row>
    <row r="4744" spans="1:7" ht="21">
      <c r="A4744" s="177">
        <v>37370</v>
      </c>
      <c r="B4744" s="233" t="s">
        <v>494</v>
      </c>
      <c r="C4744" s="176" t="s">
        <v>123</v>
      </c>
      <c r="D4744" s="176" t="s">
        <v>134</v>
      </c>
      <c r="E4744" s="177">
        <v>0.3</v>
      </c>
      <c r="F4744" s="107">
        <f>IF(C4744="MAT.",VLOOKUP(A4744,INSUMOS_AUX!A:F,6,0),0)</f>
        <v>3.32</v>
      </c>
      <c r="G4744" s="106">
        <f>IF(C4744="M.O.",VLOOKUP(A4744,INSUMOS_AUX!A:F,6,0),0)</f>
        <v>0</v>
      </c>
    </row>
    <row r="4745" spans="1:7" ht="21">
      <c r="A4745" s="177">
        <v>37371</v>
      </c>
      <c r="B4745" s="233" t="s">
        <v>495</v>
      </c>
      <c r="C4745" s="176" t="s">
        <v>123</v>
      </c>
      <c r="D4745" s="176" t="s">
        <v>134</v>
      </c>
      <c r="E4745" s="177">
        <v>0.3</v>
      </c>
      <c r="F4745" s="107">
        <f>IF(C4745="MAT.",VLOOKUP(A4745,INSUMOS_AUX!A:F,6,0),0)</f>
        <v>0.59</v>
      </c>
      <c r="G4745" s="106">
        <f>IF(C4745="M.O.",VLOOKUP(A4745,INSUMOS_AUX!A:F,6,0),0)</f>
        <v>0</v>
      </c>
    </row>
    <row r="4746" spans="1:7" ht="21">
      <c r="A4746" s="177">
        <v>37372</v>
      </c>
      <c r="B4746" s="233" t="s">
        <v>496</v>
      </c>
      <c r="C4746" s="176" t="s">
        <v>123</v>
      </c>
      <c r="D4746" s="176" t="s">
        <v>134</v>
      </c>
      <c r="E4746" s="177">
        <v>0.3</v>
      </c>
      <c r="F4746" s="107">
        <f>IF(C4746="MAT.",VLOOKUP(A4746,INSUMOS_AUX!A:F,6,0),0)</f>
        <v>1.43</v>
      </c>
      <c r="G4746" s="106">
        <f>IF(C4746="M.O.",VLOOKUP(A4746,INSUMOS_AUX!A:F,6,0),0)</f>
        <v>0</v>
      </c>
    </row>
    <row r="4747" spans="1:7" ht="21">
      <c r="A4747" s="177">
        <v>37373</v>
      </c>
      <c r="B4747" s="233" t="s">
        <v>497</v>
      </c>
      <c r="C4747" s="176" t="s">
        <v>123</v>
      </c>
      <c r="D4747" s="176" t="s">
        <v>134</v>
      </c>
      <c r="E4747" s="177">
        <v>0.3</v>
      </c>
      <c r="F4747" s="107">
        <f>IF(C4747="MAT.",VLOOKUP(A4747,INSUMOS_AUX!A:F,6,0),0)</f>
        <v>0.08</v>
      </c>
      <c r="G4747" s="106">
        <f>IF(C4747="M.O.",VLOOKUP(A4747,INSUMOS_AUX!A:F,6,0),0)</f>
        <v>0</v>
      </c>
    </row>
    <row r="4748" spans="1:7" ht="21">
      <c r="A4748" s="177">
        <v>43460</v>
      </c>
      <c r="B4748" s="233" t="s">
        <v>158</v>
      </c>
      <c r="C4748" s="176" t="s">
        <v>123</v>
      </c>
      <c r="D4748" s="176" t="s">
        <v>134</v>
      </c>
      <c r="E4748" s="177">
        <v>0.3</v>
      </c>
      <c r="F4748" s="107">
        <f>IF(C4748="MAT.",VLOOKUP(A4748,INSUMOS_AUX!A:F,6,0),0)</f>
        <v>0.86</v>
      </c>
      <c r="G4748" s="106">
        <f>IF(C4748="M.O.",VLOOKUP(A4748,INSUMOS_AUX!A:F,6,0),0)</f>
        <v>0</v>
      </c>
    </row>
    <row r="4749" spans="1:7" ht="21">
      <c r="A4749" s="177">
        <v>43484</v>
      </c>
      <c r="B4749" s="233" t="s">
        <v>159</v>
      </c>
      <c r="C4749" s="176" t="s">
        <v>123</v>
      </c>
      <c r="D4749" s="176" t="s">
        <v>134</v>
      </c>
      <c r="E4749" s="177">
        <v>0.3</v>
      </c>
      <c r="F4749" s="107">
        <f>IF(C4749="MAT.",VLOOKUP(A4749,INSUMOS_AUX!A:F,6,0),0)</f>
        <v>1.26</v>
      </c>
      <c r="G4749" s="106">
        <f>IF(C4749="M.O.",VLOOKUP(A4749,INSUMOS_AUX!A:F,6,0),0)</f>
        <v>0</v>
      </c>
    </row>
    <row r="4750" spans="1:7">
      <c r="A4750" s="177" t="s">
        <v>1597</v>
      </c>
      <c r="B4750" s="233" t="s">
        <v>1598</v>
      </c>
      <c r="C4750" s="176" t="s">
        <v>123</v>
      </c>
      <c r="D4750" s="176" t="s">
        <v>65</v>
      </c>
      <c r="E4750" s="177">
        <v>1</v>
      </c>
      <c r="F4750" s="107">
        <f>IF(C4750="MAT.",VLOOKUP(A4750,INSUMOS_AUX!A:F,6,0),0)</f>
        <v>17.420000000000002</v>
      </c>
      <c r="G4750" s="106">
        <f>IF(C4750="M.O.",VLOOKUP(A4750,INSUMOS_AUX!A:F,6,0),0)</f>
        <v>0</v>
      </c>
    </row>
    <row r="4751" spans="1:7">
      <c r="A4751" s="182"/>
      <c r="B4751" s="230"/>
      <c r="C4751" s="183"/>
      <c r="D4751" s="183"/>
      <c r="E4751" s="183"/>
      <c r="F4751" s="183"/>
      <c r="G4751" s="183"/>
    </row>
    <row r="4752" spans="1:7" ht="21">
      <c r="A4752" s="179" t="s">
        <v>1054</v>
      </c>
      <c r="B4752" s="232" t="s">
        <v>1055</v>
      </c>
      <c r="C4752" s="180" t="s">
        <v>46</v>
      </c>
      <c r="D4752" s="180" t="s">
        <v>65</v>
      </c>
      <c r="E4752" s="181">
        <v>64.7</v>
      </c>
      <c r="F4752" s="181">
        <f t="shared" ref="F4752:G4752" si="319">SUMPRODUCT($E4753:$E4761,F4753:F4761)</f>
        <v>53.74</v>
      </c>
      <c r="G4752" s="181">
        <f t="shared" si="319"/>
        <v>19.299338599999999</v>
      </c>
    </row>
    <row r="4753" spans="1:7">
      <c r="A4753" s="177">
        <v>2436</v>
      </c>
      <c r="B4753" s="233" t="s">
        <v>157</v>
      </c>
      <c r="C4753" s="176" t="s">
        <v>124</v>
      </c>
      <c r="D4753" s="176" t="s">
        <v>134</v>
      </c>
      <c r="E4753" s="177">
        <v>0.51866000000000001</v>
      </c>
      <c r="F4753" s="107">
        <f>IF(C4753="MAT.",VLOOKUP(A4753,INSUMOS_AUX!A:F,6,0),0)</f>
        <v>0</v>
      </c>
      <c r="G4753" s="106">
        <f>IF(C4753="M.O.",VLOOKUP(A4753,INSUMOS_AUX!A:F,6,0),0)</f>
        <v>22.48</v>
      </c>
    </row>
    <row r="4754" spans="1:7">
      <c r="A4754" s="177">
        <v>247</v>
      </c>
      <c r="B4754" s="233" t="s">
        <v>184</v>
      </c>
      <c r="C4754" s="176" t="s">
        <v>124</v>
      </c>
      <c r="D4754" s="176" t="s">
        <v>134</v>
      </c>
      <c r="E4754" s="177">
        <v>0.51866000000000001</v>
      </c>
      <c r="F4754" s="107">
        <f>IF(C4754="MAT.",VLOOKUP(A4754,INSUMOS_AUX!A:F,6,0),0)</f>
        <v>0</v>
      </c>
      <c r="G4754" s="106">
        <f>IF(C4754="M.O.",VLOOKUP(A4754,INSUMOS_AUX!A:F,6,0),0)</f>
        <v>14.73</v>
      </c>
    </row>
    <row r="4755" spans="1:7" ht="21">
      <c r="A4755" s="177">
        <v>37370</v>
      </c>
      <c r="B4755" s="233" t="s">
        <v>494</v>
      </c>
      <c r="C4755" s="176" t="s">
        <v>123</v>
      </c>
      <c r="D4755" s="176" t="s">
        <v>134</v>
      </c>
      <c r="E4755" s="177">
        <v>1</v>
      </c>
      <c r="F4755" s="107">
        <f>IF(C4755="MAT.",VLOOKUP(A4755,INSUMOS_AUX!A:F,6,0),0)</f>
        <v>3.32</v>
      </c>
      <c r="G4755" s="106">
        <f>IF(C4755="M.O.",VLOOKUP(A4755,INSUMOS_AUX!A:F,6,0),0)</f>
        <v>0</v>
      </c>
    </row>
    <row r="4756" spans="1:7" ht="21">
      <c r="A4756" s="177">
        <v>37371</v>
      </c>
      <c r="B4756" s="233" t="s">
        <v>495</v>
      </c>
      <c r="C4756" s="176" t="s">
        <v>123</v>
      </c>
      <c r="D4756" s="176" t="s">
        <v>134</v>
      </c>
      <c r="E4756" s="177">
        <v>1</v>
      </c>
      <c r="F4756" s="107">
        <f>IF(C4756="MAT.",VLOOKUP(A4756,INSUMOS_AUX!A:F,6,0),0)</f>
        <v>0.59</v>
      </c>
      <c r="G4756" s="106">
        <f>IF(C4756="M.O.",VLOOKUP(A4756,INSUMOS_AUX!A:F,6,0),0)</f>
        <v>0</v>
      </c>
    </row>
    <row r="4757" spans="1:7" ht="21">
      <c r="A4757" s="177">
        <v>37372</v>
      </c>
      <c r="B4757" s="233" t="s">
        <v>496</v>
      </c>
      <c r="C4757" s="176" t="s">
        <v>123</v>
      </c>
      <c r="D4757" s="176" t="s">
        <v>134</v>
      </c>
      <c r="E4757" s="177">
        <v>1</v>
      </c>
      <c r="F4757" s="107">
        <f>IF(C4757="MAT.",VLOOKUP(A4757,INSUMOS_AUX!A:F,6,0),0)</f>
        <v>1.43</v>
      </c>
      <c r="G4757" s="106">
        <f>IF(C4757="M.O.",VLOOKUP(A4757,INSUMOS_AUX!A:F,6,0),0)</f>
        <v>0</v>
      </c>
    </row>
    <row r="4758" spans="1:7" ht="21">
      <c r="A4758" s="177">
        <v>37373</v>
      </c>
      <c r="B4758" s="233" t="s">
        <v>497</v>
      </c>
      <c r="C4758" s="176" t="s">
        <v>123</v>
      </c>
      <c r="D4758" s="176" t="s">
        <v>134</v>
      </c>
      <c r="E4758" s="177">
        <v>1</v>
      </c>
      <c r="F4758" s="107">
        <f>IF(C4758="MAT.",VLOOKUP(A4758,INSUMOS_AUX!A:F,6,0),0)</f>
        <v>0.08</v>
      </c>
      <c r="G4758" s="106">
        <f>IF(C4758="M.O.",VLOOKUP(A4758,INSUMOS_AUX!A:F,6,0),0)</f>
        <v>0</v>
      </c>
    </row>
    <row r="4759" spans="1:7" ht="21">
      <c r="A4759" s="177">
        <v>43460</v>
      </c>
      <c r="B4759" s="233" t="s">
        <v>158</v>
      </c>
      <c r="C4759" s="176" t="s">
        <v>123</v>
      </c>
      <c r="D4759" s="176" t="s">
        <v>134</v>
      </c>
      <c r="E4759" s="177">
        <v>1</v>
      </c>
      <c r="F4759" s="107">
        <f>IF(C4759="MAT.",VLOOKUP(A4759,INSUMOS_AUX!A:F,6,0),0)</f>
        <v>0.86</v>
      </c>
      <c r="G4759" s="106">
        <f>IF(C4759="M.O.",VLOOKUP(A4759,INSUMOS_AUX!A:F,6,0),0)</f>
        <v>0</v>
      </c>
    </row>
    <row r="4760" spans="1:7" ht="21">
      <c r="A4760" s="177">
        <v>43484</v>
      </c>
      <c r="B4760" s="233" t="s">
        <v>159</v>
      </c>
      <c r="C4760" s="176" t="s">
        <v>123</v>
      </c>
      <c r="D4760" s="176" t="s">
        <v>134</v>
      </c>
      <c r="E4760" s="177">
        <v>1</v>
      </c>
      <c r="F4760" s="107">
        <f>IF(C4760="MAT.",VLOOKUP(A4760,INSUMOS_AUX!A:F,6,0),0)</f>
        <v>1.26</v>
      </c>
      <c r="G4760" s="106">
        <f>IF(C4760="M.O.",VLOOKUP(A4760,INSUMOS_AUX!A:F,6,0),0)</f>
        <v>0</v>
      </c>
    </row>
    <row r="4761" spans="1:7">
      <c r="A4761" s="177" t="s">
        <v>1599</v>
      </c>
      <c r="B4761" s="233" t="s">
        <v>1600</v>
      </c>
      <c r="C4761" s="176" t="s">
        <v>123</v>
      </c>
      <c r="D4761" s="176" t="s">
        <v>65</v>
      </c>
      <c r="E4761" s="177">
        <v>1</v>
      </c>
      <c r="F4761" s="107">
        <f>IF(C4761="MAT.",VLOOKUP(A4761,INSUMOS_AUX!A:F,6,0),0)</f>
        <v>46.2</v>
      </c>
      <c r="G4761" s="106">
        <f>IF(C4761="M.O.",VLOOKUP(A4761,INSUMOS_AUX!A:F,6,0),0)</f>
        <v>0</v>
      </c>
    </row>
    <row r="4762" spans="1:7">
      <c r="A4762" s="182"/>
      <c r="B4762" s="230"/>
      <c r="C4762" s="183"/>
      <c r="D4762" s="183"/>
      <c r="E4762" s="183"/>
      <c r="F4762" s="183"/>
      <c r="G4762" s="183"/>
    </row>
    <row r="4763" spans="1:7" ht="21">
      <c r="A4763" s="179" t="s">
        <v>1056</v>
      </c>
      <c r="B4763" s="232" t="s">
        <v>1057</v>
      </c>
      <c r="C4763" s="180" t="s">
        <v>46</v>
      </c>
      <c r="D4763" s="180" t="s">
        <v>23</v>
      </c>
      <c r="E4763" s="181">
        <v>1</v>
      </c>
      <c r="F4763" s="185">
        <f t="shared" ref="F4763:G4763" si="320">SUMPRODUCT($E4764:$E4772,F4764:F4772)</f>
        <v>2619.12</v>
      </c>
      <c r="G4763" s="181">
        <f t="shared" si="320"/>
        <v>77.197354399999995</v>
      </c>
    </row>
    <row r="4764" spans="1:7">
      <c r="A4764" s="177">
        <v>2436</v>
      </c>
      <c r="B4764" s="233" t="s">
        <v>157</v>
      </c>
      <c r="C4764" s="176" t="s">
        <v>124</v>
      </c>
      <c r="D4764" s="176" t="s">
        <v>134</v>
      </c>
      <c r="E4764" s="177">
        <v>2.07464</v>
      </c>
      <c r="F4764" s="107">
        <f>IF(C4764="MAT.",VLOOKUP(A4764,INSUMOS_AUX!A:F,6,0),0)</f>
        <v>0</v>
      </c>
      <c r="G4764" s="106">
        <f>IF(C4764="M.O.",VLOOKUP(A4764,INSUMOS_AUX!A:F,6,0),0)</f>
        <v>22.48</v>
      </c>
    </row>
    <row r="4765" spans="1:7">
      <c r="A4765" s="177">
        <v>247</v>
      </c>
      <c r="B4765" s="233" t="s">
        <v>184</v>
      </c>
      <c r="C4765" s="176" t="s">
        <v>124</v>
      </c>
      <c r="D4765" s="176" t="s">
        <v>134</v>
      </c>
      <c r="E4765" s="177">
        <v>2.07464</v>
      </c>
      <c r="F4765" s="107">
        <f>IF(C4765="MAT.",VLOOKUP(A4765,INSUMOS_AUX!A:F,6,0),0)</f>
        <v>0</v>
      </c>
      <c r="G4765" s="106">
        <f>IF(C4765="M.O.",VLOOKUP(A4765,INSUMOS_AUX!A:F,6,0),0)</f>
        <v>14.73</v>
      </c>
    </row>
    <row r="4766" spans="1:7" ht="21">
      <c r="A4766" s="177">
        <v>37370</v>
      </c>
      <c r="B4766" s="233" t="s">
        <v>494</v>
      </c>
      <c r="C4766" s="176" t="s">
        <v>123</v>
      </c>
      <c r="D4766" s="176" t="s">
        <v>134</v>
      </c>
      <c r="E4766" s="177">
        <v>4</v>
      </c>
      <c r="F4766" s="107">
        <f>IF(C4766="MAT.",VLOOKUP(A4766,INSUMOS_AUX!A:F,6,0),0)</f>
        <v>3.32</v>
      </c>
      <c r="G4766" s="106">
        <f>IF(C4766="M.O.",VLOOKUP(A4766,INSUMOS_AUX!A:F,6,0),0)</f>
        <v>0</v>
      </c>
    </row>
    <row r="4767" spans="1:7" ht="21">
      <c r="A4767" s="177">
        <v>37371</v>
      </c>
      <c r="B4767" s="233" t="s">
        <v>495</v>
      </c>
      <c r="C4767" s="176" t="s">
        <v>123</v>
      </c>
      <c r="D4767" s="176" t="s">
        <v>134</v>
      </c>
      <c r="E4767" s="177">
        <v>4</v>
      </c>
      <c r="F4767" s="107">
        <f>IF(C4767="MAT.",VLOOKUP(A4767,INSUMOS_AUX!A:F,6,0),0)</f>
        <v>0.59</v>
      </c>
      <c r="G4767" s="106">
        <f>IF(C4767="M.O.",VLOOKUP(A4767,INSUMOS_AUX!A:F,6,0),0)</f>
        <v>0</v>
      </c>
    </row>
    <row r="4768" spans="1:7" ht="21">
      <c r="A4768" s="177">
        <v>37372</v>
      </c>
      <c r="B4768" s="233" t="s">
        <v>496</v>
      </c>
      <c r="C4768" s="176" t="s">
        <v>123</v>
      </c>
      <c r="D4768" s="176" t="s">
        <v>134</v>
      </c>
      <c r="E4768" s="177">
        <v>4</v>
      </c>
      <c r="F4768" s="107">
        <f>IF(C4768="MAT.",VLOOKUP(A4768,INSUMOS_AUX!A:F,6,0),0)</f>
        <v>1.43</v>
      </c>
      <c r="G4768" s="106">
        <f>IF(C4768="M.O.",VLOOKUP(A4768,INSUMOS_AUX!A:F,6,0),0)</f>
        <v>0</v>
      </c>
    </row>
    <row r="4769" spans="1:7" ht="21">
      <c r="A4769" s="177">
        <v>37373</v>
      </c>
      <c r="B4769" s="233" t="s">
        <v>497</v>
      </c>
      <c r="C4769" s="176" t="s">
        <v>123</v>
      </c>
      <c r="D4769" s="176" t="s">
        <v>134</v>
      </c>
      <c r="E4769" s="177">
        <v>4</v>
      </c>
      <c r="F4769" s="107">
        <f>IF(C4769="MAT.",VLOOKUP(A4769,INSUMOS_AUX!A:F,6,0),0)</f>
        <v>0.08</v>
      </c>
      <c r="G4769" s="106">
        <f>IF(C4769="M.O.",VLOOKUP(A4769,INSUMOS_AUX!A:F,6,0),0)</f>
        <v>0</v>
      </c>
    </row>
    <row r="4770" spans="1:7" ht="21">
      <c r="A4770" s="177">
        <v>43460</v>
      </c>
      <c r="B4770" s="233" t="s">
        <v>158</v>
      </c>
      <c r="C4770" s="176" t="s">
        <v>123</v>
      </c>
      <c r="D4770" s="176" t="s">
        <v>134</v>
      </c>
      <c r="E4770" s="177">
        <v>4</v>
      </c>
      <c r="F4770" s="107">
        <f>IF(C4770="MAT.",VLOOKUP(A4770,INSUMOS_AUX!A:F,6,0),0)</f>
        <v>0.86</v>
      </c>
      <c r="G4770" s="106">
        <f>IF(C4770="M.O.",VLOOKUP(A4770,INSUMOS_AUX!A:F,6,0),0)</f>
        <v>0</v>
      </c>
    </row>
    <row r="4771" spans="1:7" ht="21">
      <c r="A4771" s="177">
        <v>43484</v>
      </c>
      <c r="B4771" s="233" t="s">
        <v>159</v>
      </c>
      <c r="C4771" s="176" t="s">
        <v>123</v>
      </c>
      <c r="D4771" s="176" t="s">
        <v>134</v>
      </c>
      <c r="E4771" s="177">
        <v>4</v>
      </c>
      <c r="F4771" s="107">
        <f>IF(C4771="MAT.",VLOOKUP(A4771,INSUMOS_AUX!A:F,6,0),0)</f>
        <v>1.26</v>
      </c>
      <c r="G4771" s="106">
        <f>IF(C4771="M.O.",VLOOKUP(A4771,INSUMOS_AUX!A:F,6,0),0)</f>
        <v>0</v>
      </c>
    </row>
    <row r="4772" spans="1:7">
      <c r="A4772" s="177" t="s">
        <v>1601</v>
      </c>
      <c r="B4772" s="233" t="s">
        <v>1602</v>
      </c>
      <c r="C4772" s="176" t="s">
        <v>123</v>
      </c>
      <c r="D4772" s="176" t="s">
        <v>23</v>
      </c>
      <c r="E4772" s="177">
        <v>1</v>
      </c>
      <c r="F4772" s="107">
        <f>IF(C4772="MAT.",VLOOKUP(A4772,INSUMOS_AUX!A:F,6,0),0)</f>
        <v>2588.96</v>
      </c>
      <c r="G4772" s="106">
        <f>IF(C4772="M.O.",VLOOKUP(A4772,INSUMOS_AUX!A:F,6,0),0)</f>
        <v>0</v>
      </c>
    </row>
    <row r="4773" spans="1:7">
      <c r="A4773" s="182"/>
      <c r="B4773" s="230"/>
      <c r="C4773" s="183"/>
      <c r="D4773" s="183"/>
      <c r="E4773" s="183"/>
      <c r="F4773" s="183"/>
      <c r="G4773" s="183"/>
    </row>
    <row r="4774" spans="1:7">
      <c r="A4774" s="179" t="s">
        <v>1058</v>
      </c>
      <c r="B4774" s="232" t="s">
        <v>1059</v>
      </c>
      <c r="C4774" s="180" t="s">
        <v>46</v>
      </c>
      <c r="D4774" s="180" t="s">
        <v>23</v>
      </c>
      <c r="E4774" s="181">
        <v>1</v>
      </c>
      <c r="F4774" s="185">
        <f t="shared" ref="F4774:G4774" si="321">SUMPRODUCT($E4775:$E4783,F4775:F4783)</f>
        <v>1546.1279999999999</v>
      </c>
      <c r="G4774" s="181">
        <f t="shared" si="321"/>
        <v>23.159206319999999</v>
      </c>
    </row>
    <row r="4775" spans="1:7">
      <c r="A4775" s="177">
        <v>2436</v>
      </c>
      <c r="B4775" s="233" t="s">
        <v>157</v>
      </c>
      <c r="C4775" s="176" t="s">
        <v>124</v>
      </c>
      <c r="D4775" s="176" t="s">
        <v>134</v>
      </c>
      <c r="E4775" s="177">
        <v>0.62239199999999995</v>
      </c>
      <c r="F4775" s="107">
        <f>IF(C4775="MAT.",VLOOKUP(A4775,INSUMOS_AUX!A:F,6,0),0)</f>
        <v>0</v>
      </c>
      <c r="G4775" s="106">
        <f>IF(C4775="M.O.",VLOOKUP(A4775,INSUMOS_AUX!A:F,6,0),0)</f>
        <v>22.48</v>
      </c>
    </row>
    <row r="4776" spans="1:7">
      <c r="A4776" s="177">
        <v>247</v>
      </c>
      <c r="B4776" s="233" t="s">
        <v>184</v>
      </c>
      <c r="C4776" s="176" t="s">
        <v>124</v>
      </c>
      <c r="D4776" s="176" t="s">
        <v>134</v>
      </c>
      <c r="E4776" s="177">
        <v>0.62239199999999995</v>
      </c>
      <c r="F4776" s="107">
        <f>IF(C4776="MAT.",VLOOKUP(A4776,INSUMOS_AUX!A:F,6,0),0)</f>
        <v>0</v>
      </c>
      <c r="G4776" s="106">
        <f>IF(C4776="M.O.",VLOOKUP(A4776,INSUMOS_AUX!A:F,6,0),0)</f>
        <v>14.73</v>
      </c>
    </row>
    <row r="4777" spans="1:7" ht="21">
      <c r="A4777" s="177">
        <v>37370</v>
      </c>
      <c r="B4777" s="233" t="s">
        <v>494</v>
      </c>
      <c r="C4777" s="176" t="s">
        <v>123</v>
      </c>
      <c r="D4777" s="176" t="s">
        <v>134</v>
      </c>
      <c r="E4777" s="177">
        <v>1.2</v>
      </c>
      <c r="F4777" s="107">
        <f>IF(C4777="MAT.",VLOOKUP(A4777,INSUMOS_AUX!A:F,6,0),0)</f>
        <v>3.32</v>
      </c>
      <c r="G4777" s="106">
        <f>IF(C4777="M.O.",VLOOKUP(A4777,INSUMOS_AUX!A:F,6,0),0)</f>
        <v>0</v>
      </c>
    </row>
    <row r="4778" spans="1:7" ht="21">
      <c r="A4778" s="177">
        <v>37371</v>
      </c>
      <c r="B4778" s="233" t="s">
        <v>495</v>
      </c>
      <c r="C4778" s="176" t="s">
        <v>123</v>
      </c>
      <c r="D4778" s="176" t="s">
        <v>134</v>
      </c>
      <c r="E4778" s="177">
        <v>1.2</v>
      </c>
      <c r="F4778" s="107">
        <f>IF(C4778="MAT.",VLOOKUP(A4778,INSUMOS_AUX!A:F,6,0),0)</f>
        <v>0.59</v>
      </c>
      <c r="G4778" s="106">
        <f>IF(C4778="M.O.",VLOOKUP(A4778,INSUMOS_AUX!A:F,6,0),0)</f>
        <v>0</v>
      </c>
    </row>
    <row r="4779" spans="1:7" ht="21">
      <c r="A4779" s="177">
        <v>37372</v>
      </c>
      <c r="B4779" s="233" t="s">
        <v>496</v>
      </c>
      <c r="C4779" s="176" t="s">
        <v>123</v>
      </c>
      <c r="D4779" s="176" t="s">
        <v>134</v>
      </c>
      <c r="E4779" s="177">
        <v>1.2</v>
      </c>
      <c r="F4779" s="107">
        <f>IF(C4779="MAT.",VLOOKUP(A4779,INSUMOS_AUX!A:F,6,0),0)</f>
        <v>1.43</v>
      </c>
      <c r="G4779" s="106">
        <f>IF(C4779="M.O.",VLOOKUP(A4779,INSUMOS_AUX!A:F,6,0),0)</f>
        <v>0</v>
      </c>
    </row>
    <row r="4780" spans="1:7" ht="21">
      <c r="A4780" s="177">
        <v>37373</v>
      </c>
      <c r="B4780" s="233" t="s">
        <v>497</v>
      </c>
      <c r="C4780" s="176" t="s">
        <v>123</v>
      </c>
      <c r="D4780" s="176" t="s">
        <v>134</v>
      </c>
      <c r="E4780" s="177">
        <v>1.2</v>
      </c>
      <c r="F4780" s="107">
        <f>IF(C4780="MAT.",VLOOKUP(A4780,INSUMOS_AUX!A:F,6,0),0)</f>
        <v>0.08</v>
      </c>
      <c r="G4780" s="106">
        <f>IF(C4780="M.O.",VLOOKUP(A4780,INSUMOS_AUX!A:F,6,0),0)</f>
        <v>0</v>
      </c>
    </row>
    <row r="4781" spans="1:7" ht="21">
      <c r="A4781" s="177">
        <v>43460</v>
      </c>
      <c r="B4781" s="233" t="s">
        <v>158</v>
      </c>
      <c r="C4781" s="176" t="s">
        <v>123</v>
      </c>
      <c r="D4781" s="176" t="s">
        <v>134</v>
      </c>
      <c r="E4781" s="177">
        <v>1.2</v>
      </c>
      <c r="F4781" s="107">
        <f>IF(C4781="MAT.",VLOOKUP(A4781,INSUMOS_AUX!A:F,6,0),0)</f>
        <v>0.86</v>
      </c>
      <c r="G4781" s="106">
        <f>IF(C4781="M.O.",VLOOKUP(A4781,INSUMOS_AUX!A:F,6,0),0)</f>
        <v>0</v>
      </c>
    </row>
    <row r="4782" spans="1:7" ht="21">
      <c r="A4782" s="177">
        <v>43484</v>
      </c>
      <c r="B4782" s="233" t="s">
        <v>159</v>
      </c>
      <c r="C4782" s="176" t="s">
        <v>123</v>
      </c>
      <c r="D4782" s="176" t="s">
        <v>134</v>
      </c>
      <c r="E4782" s="177">
        <v>1.2</v>
      </c>
      <c r="F4782" s="107">
        <f>IF(C4782="MAT.",VLOOKUP(A4782,INSUMOS_AUX!A:F,6,0),0)</f>
        <v>1.26</v>
      </c>
      <c r="G4782" s="106">
        <f>IF(C4782="M.O.",VLOOKUP(A4782,INSUMOS_AUX!A:F,6,0),0)</f>
        <v>0</v>
      </c>
    </row>
    <row r="4783" spans="1:7">
      <c r="A4783" s="177" t="s">
        <v>1603</v>
      </c>
      <c r="B4783" s="233" t="s">
        <v>1604</v>
      </c>
      <c r="C4783" s="176" t="s">
        <v>123</v>
      </c>
      <c r="D4783" s="176" t="s">
        <v>23</v>
      </c>
      <c r="E4783" s="177">
        <v>1</v>
      </c>
      <c r="F4783" s="107">
        <f>IF(C4783="MAT.",VLOOKUP(A4783,INSUMOS_AUX!A:F,6,0),0)</f>
        <v>1537.08</v>
      </c>
      <c r="G4783" s="106">
        <f>IF(C4783="M.O.",VLOOKUP(A4783,INSUMOS_AUX!A:F,6,0),0)</f>
        <v>0</v>
      </c>
    </row>
    <row r="4784" spans="1:7">
      <c r="A4784" s="182"/>
      <c r="B4784" s="230"/>
      <c r="C4784" s="183"/>
      <c r="D4784" s="183"/>
      <c r="E4784" s="183"/>
      <c r="F4784" s="183"/>
      <c r="G4784" s="183"/>
    </row>
    <row r="4785" spans="1:7">
      <c r="A4785" s="179" t="s">
        <v>1060</v>
      </c>
      <c r="B4785" s="232" t="s">
        <v>1061</v>
      </c>
      <c r="C4785" s="180" t="s">
        <v>46</v>
      </c>
      <c r="D4785" s="180" t="s">
        <v>23</v>
      </c>
      <c r="E4785" s="181">
        <v>4</v>
      </c>
      <c r="F4785" s="181">
        <f t="shared" ref="F4785:G4785" si="322">SUMPRODUCT($E4786:$E4799,F4786:F4799)</f>
        <v>7.5962321799999994</v>
      </c>
      <c r="G4785" s="181">
        <f t="shared" si="322"/>
        <v>19.418553321439997</v>
      </c>
    </row>
    <row r="4786" spans="1:7">
      <c r="A4786" s="177">
        <v>2436</v>
      </c>
      <c r="B4786" s="233" t="s">
        <v>157</v>
      </c>
      <c r="C4786" s="176" t="s">
        <v>124</v>
      </c>
      <c r="D4786" s="176" t="s">
        <v>134</v>
      </c>
      <c r="E4786" s="177">
        <v>0.51866000000000001</v>
      </c>
      <c r="F4786" s="107">
        <f>IF(C4786="MAT.",VLOOKUP(A4786,INSUMOS_AUX!A:F,6,0),0)</f>
        <v>0</v>
      </c>
      <c r="G4786" s="106">
        <f>IF(C4786="M.O.",VLOOKUP(A4786,INSUMOS_AUX!A:F,6,0),0)</f>
        <v>22.48</v>
      </c>
    </row>
    <row r="4787" spans="1:7">
      <c r="A4787" s="177">
        <v>247</v>
      </c>
      <c r="B4787" s="233" t="s">
        <v>184</v>
      </c>
      <c r="C4787" s="176" t="s">
        <v>124</v>
      </c>
      <c r="D4787" s="176" t="s">
        <v>134</v>
      </c>
      <c r="E4787" s="177">
        <v>0.51866000000000001</v>
      </c>
      <c r="F4787" s="107">
        <f>IF(C4787="MAT.",VLOOKUP(A4787,INSUMOS_AUX!A:F,6,0),0)</f>
        <v>0</v>
      </c>
      <c r="G4787" s="106">
        <f>IF(C4787="M.O.",VLOOKUP(A4787,INSUMOS_AUX!A:F,6,0),0)</f>
        <v>14.73</v>
      </c>
    </row>
    <row r="4788" spans="1:7" ht="21">
      <c r="A4788" s="177">
        <v>37370</v>
      </c>
      <c r="B4788" s="233" t="s">
        <v>494</v>
      </c>
      <c r="C4788" s="176" t="s">
        <v>123</v>
      </c>
      <c r="D4788" s="176" t="s">
        <v>134</v>
      </c>
      <c r="E4788" s="177">
        <v>1.007884</v>
      </c>
      <c r="F4788" s="107">
        <f>IF(C4788="MAT.",VLOOKUP(A4788,INSUMOS_AUX!A:F,6,0),0)</f>
        <v>3.32</v>
      </c>
      <c r="G4788" s="106">
        <f>IF(C4788="M.O.",VLOOKUP(A4788,INSUMOS_AUX!A:F,6,0),0)</f>
        <v>0</v>
      </c>
    </row>
    <row r="4789" spans="1:7" ht="21">
      <c r="A4789" s="177">
        <v>37371</v>
      </c>
      <c r="B4789" s="233" t="s">
        <v>495</v>
      </c>
      <c r="C4789" s="176" t="s">
        <v>123</v>
      </c>
      <c r="D4789" s="176" t="s">
        <v>134</v>
      </c>
      <c r="E4789" s="177">
        <v>1.007884</v>
      </c>
      <c r="F4789" s="107">
        <f>IF(C4789="MAT.",VLOOKUP(A4789,INSUMOS_AUX!A:F,6,0),0)</f>
        <v>0.59</v>
      </c>
      <c r="G4789" s="106">
        <f>IF(C4789="M.O.",VLOOKUP(A4789,INSUMOS_AUX!A:F,6,0),0)</f>
        <v>0</v>
      </c>
    </row>
    <row r="4790" spans="1:7" ht="21">
      <c r="A4790" s="177">
        <v>37372</v>
      </c>
      <c r="B4790" s="233" t="s">
        <v>496</v>
      </c>
      <c r="C4790" s="176" t="s">
        <v>123</v>
      </c>
      <c r="D4790" s="176" t="s">
        <v>134</v>
      </c>
      <c r="E4790" s="177">
        <v>1.007884</v>
      </c>
      <c r="F4790" s="107">
        <f>IF(C4790="MAT.",VLOOKUP(A4790,INSUMOS_AUX!A:F,6,0),0)</f>
        <v>1.43</v>
      </c>
      <c r="G4790" s="106">
        <f>IF(C4790="M.O.",VLOOKUP(A4790,INSUMOS_AUX!A:F,6,0),0)</f>
        <v>0</v>
      </c>
    </row>
    <row r="4791" spans="1:7" ht="21">
      <c r="A4791" s="177">
        <v>37373</v>
      </c>
      <c r="B4791" s="233" t="s">
        <v>497</v>
      </c>
      <c r="C4791" s="176" t="s">
        <v>123</v>
      </c>
      <c r="D4791" s="176" t="s">
        <v>134</v>
      </c>
      <c r="E4791" s="177">
        <v>1.007884</v>
      </c>
      <c r="F4791" s="107">
        <f>IF(C4791="MAT.",VLOOKUP(A4791,INSUMOS_AUX!A:F,6,0),0)</f>
        <v>0.08</v>
      </c>
      <c r="G4791" s="106">
        <f>IF(C4791="M.O.",VLOOKUP(A4791,INSUMOS_AUX!A:F,6,0),0)</f>
        <v>0</v>
      </c>
    </row>
    <row r="4792" spans="1:7" ht="21">
      <c r="A4792" s="177">
        <v>43460</v>
      </c>
      <c r="B4792" s="233" t="s">
        <v>158</v>
      </c>
      <c r="C4792" s="176" t="s">
        <v>123</v>
      </c>
      <c r="D4792" s="176" t="s">
        <v>134</v>
      </c>
      <c r="E4792" s="177">
        <v>1</v>
      </c>
      <c r="F4792" s="107">
        <f>IF(C4792="MAT.",VLOOKUP(A4792,INSUMOS_AUX!A:F,6,0),0)</f>
        <v>0.86</v>
      </c>
      <c r="G4792" s="106">
        <f>IF(C4792="M.O.",VLOOKUP(A4792,INSUMOS_AUX!A:F,6,0),0)</f>
        <v>0</v>
      </c>
    </row>
    <row r="4793" spans="1:7" ht="21">
      <c r="A4793" s="177">
        <v>43464</v>
      </c>
      <c r="B4793" s="233" t="s">
        <v>141</v>
      </c>
      <c r="C4793" s="176" t="s">
        <v>123</v>
      </c>
      <c r="D4793" s="176" t="s">
        <v>134</v>
      </c>
      <c r="E4793" s="177">
        <v>2.0609999999999999E-3</v>
      </c>
      <c r="F4793" s="107">
        <f>IF(C4793="MAT.",VLOOKUP(A4793,INSUMOS_AUX!A:F,6,0),0)</f>
        <v>0.01</v>
      </c>
      <c r="G4793" s="106">
        <f>IF(C4793="M.O.",VLOOKUP(A4793,INSUMOS_AUX!A:F,6,0),0)</f>
        <v>0</v>
      </c>
    </row>
    <row r="4794" spans="1:7" ht="21">
      <c r="A4794" s="177">
        <v>43467</v>
      </c>
      <c r="B4794" s="233" t="s">
        <v>142</v>
      </c>
      <c r="C4794" s="176" t="s">
        <v>123</v>
      </c>
      <c r="D4794" s="176" t="s">
        <v>134</v>
      </c>
      <c r="E4794" s="177">
        <v>5.8230000000000001E-3</v>
      </c>
      <c r="F4794" s="107">
        <f>IF(C4794="MAT.",VLOOKUP(A4794,INSUMOS_AUX!A:F,6,0),0)</f>
        <v>0.61</v>
      </c>
      <c r="G4794" s="106">
        <f>IF(C4794="M.O.",VLOOKUP(A4794,INSUMOS_AUX!A:F,6,0),0)</f>
        <v>0</v>
      </c>
    </row>
    <row r="4795" spans="1:7" ht="21">
      <c r="A4795" s="177">
        <v>43484</v>
      </c>
      <c r="B4795" s="233" t="s">
        <v>159</v>
      </c>
      <c r="C4795" s="176" t="s">
        <v>123</v>
      </c>
      <c r="D4795" s="176" t="s">
        <v>134</v>
      </c>
      <c r="E4795" s="177">
        <v>1</v>
      </c>
      <c r="F4795" s="107">
        <f>IF(C4795="MAT.",VLOOKUP(A4795,INSUMOS_AUX!A:F,6,0),0)</f>
        <v>1.26</v>
      </c>
      <c r="G4795" s="106">
        <f>IF(C4795="M.O.",VLOOKUP(A4795,INSUMOS_AUX!A:F,6,0),0)</f>
        <v>0</v>
      </c>
    </row>
    <row r="4796" spans="1:7" ht="21">
      <c r="A4796" s="177">
        <v>43488</v>
      </c>
      <c r="B4796" s="233" t="s">
        <v>144</v>
      </c>
      <c r="C4796" s="176" t="s">
        <v>123</v>
      </c>
      <c r="D4796" s="176" t="s">
        <v>134</v>
      </c>
      <c r="E4796" s="177">
        <v>2.0609999999999999E-3</v>
      </c>
      <c r="F4796" s="107">
        <f>IF(C4796="MAT.",VLOOKUP(A4796,INSUMOS_AUX!A:F,6,0),0)</f>
        <v>0.89</v>
      </c>
      <c r="G4796" s="106">
        <f>IF(C4796="M.O.",VLOOKUP(A4796,INSUMOS_AUX!A:F,6,0),0)</f>
        <v>0</v>
      </c>
    </row>
    <row r="4797" spans="1:7" ht="21">
      <c r="A4797" s="177">
        <v>43491</v>
      </c>
      <c r="B4797" s="233" t="s">
        <v>145</v>
      </c>
      <c r="C4797" s="176" t="s">
        <v>123</v>
      </c>
      <c r="D4797" s="176" t="s">
        <v>134</v>
      </c>
      <c r="E4797" s="177">
        <v>5.8230000000000001E-3</v>
      </c>
      <c r="F4797" s="107">
        <f>IF(C4797="MAT.",VLOOKUP(A4797,INSUMOS_AUX!A:F,6,0),0)</f>
        <v>1.39</v>
      </c>
      <c r="G4797" s="106">
        <f>IF(C4797="M.O.",VLOOKUP(A4797,INSUMOS_AUX!A:F,6,0),0)</f>
        <v>0</v>
      </c>
    </row>
    <row r="4798" spans="1:7">
      <c r="A4798" s="177">
        <v>44497</v>
      </c>
      <c r="B4798" s="233" t="s">
        <v>181</v>
      </c>
      <c r="C4798" s="176" t="s">
        <v>124</v>
      </c>
      <c r="D4798" s="176" t="s">
        <v>134</v>
      </c>
      <c r="E4798" s="177">
        <v>2.0847840000000001E-3</v>
      </c>
      <c r="F4798" s="107">
        <f>IF(C4798="MAT.",VLOOKUP(A4798,INSUMOS_AUX!A:F,6,0),0)</f>
        <v>0</v>
      </c>
      <c r="G4798" s="106">
        <f>IF(C4798="M.O.",VLOOKUP(A4798,INSUMOS_AUX!A:F,6,0),0)</f>
        <v>16.11</v>
      </c>
    </row>
    <row r="4799" spans="1:7">
      <c r="A4799" s="177">
        <v>6111</v>
      </c>
      <c r="B4799" s="233" t="s">
        <v>498</v>
      </c>
      <c r="C4799" s="176" t="s">
        <v>124</v>
      </c>
      <c r="D4799" s="176" t="s">
        <v>134</v>
      </c>
      <c r="E4799" s="177">
        <v>5.946448E-3</v>
      </c>
      <c r="F4799" s="107">
        <f>IF(C4799="MAT.",VLOOKUP(A4799,INSUMOS_AUX!A:F,6,0),0)</f>
        <v>0</v>
      </c>
      <c r="G4799" s="106">
        <f>IF(C4799="M.O.",VLOOKUP(A4799,INSUMOS_AUX!A:F,6,0),0)</f>
        <v>14.4</v>
      </c>
    </row>
    <row r="4800" spans="1:7">
      <c r="A4800" s="182"/>
      <c r="B4800" s="230"/>
      <c r="C4800" s="183"/>
      <c r="D4800" s="183"/>
      <c r="E4800" s="183"/>
      <c r="F4800" s="183"/>
      <c r="G4800" s="183"/>
    </row>
    <row r="4801" spans="1:7">
      <c r="A4801" s="178" t="s">
        <v>1605</v>
      </c>
      <c r="B4801" s="231" t="s">
        <v>1062</v>
      </c>
      <c r="C4801" s="184"/>
      <c r="D4801" s="184"/>
      <c r="E4801" s="184"/>
      <c r="F4801" s="184"/>
      <c r="G4801" s="184"/>
    </row>
    <row r="4802" spans="1:7">
      <c r="A4802" s="182"/>
      <c r="B4802" s="230"/>
      <c r="C4802" s="183"/>
      <c r="D4802" s="183"/>
      <c r="E4802" s="183"/>
      <c r="F4802" s="183"/>
      <c r="G4802" s="183"/>
    </row>
    <row r="4803" spans="1:7" ht="31.5">
      <c r="A4803" s="179" t="s">
        <v>1063</v>
      </c>
      <c r="B4803" s="232" t="s">
        <v>586</v>
      </c>
      <c r="C4803" s="180" t="s">
        <v>46</v>
      </c>
      <c r="D4803" s="180" t="s">
        <v>65</v>
      </c>
      <c r="E4803" s="181">
        <v>105</v>
      </c>
      <c r="F4803" s="181">
        <f t="shared" ref="F4803:G4803" si="323">SUMPRODUCT($E4804:$E4815,F4804:F4815)</f>
        <v>26.649506999999996</v>
      </c>
      <c r="G4803" s="181">
        <f t="shared" si="323"/>
        <v>3.7304070516199999</v>
      </c>
    </row>
    <row r="4804" spans="1:7">
      <c r="A4804" s="177">
        <v>246</v>
      </c>
      <c r="B4804" s="233" t="s">
        <v>185</v>
      </c>
      <c r="C4804" s="176" t="s">
        <v>124</v>
      </c>
      <c r="D4804" s="176" t="s">
        <v>134</v>
      </c>
      <c r="E4804" s="177">
        <v>7.3192761999999995E-2</v>
      </c>
      <c r="F4804" s="107">
        <f>IF(C4804="MAT.",VLOOKUP(A4804,INSUMOS_AUX!A:F,6,0),0)</f>
        <v>0</v>
      </c>
      <c r="G4804" s="106">
        <f>IF(C4804="M.O.",VLOOKUP(A4804,INSUMOS_AUX!A:F,6,0),0)</f>
        <v>14.73</v>
      </c>
    </row>
    <row r="4805" spans="1:7">
      <c r="A4805" s="177">
        <v>2696</v>
      </c>
      <c r="B4805" s="233" t="s">
        <v>154</v>
      </c>
      <c r="C4805" s="176" t="s">
        <v>124</v>
      </c>
      <c r="D4805" s="176" t="s">
        <v>134</v>
      </c>
      <c r="E4805" s="177">
        <v>0.117983882</v>
      </c>
      <c r="F4805" s="107">
        <f>IF(C4805="MAT.",VLOOKUP(A4805,INSUMOS_AUX!A:F,6,0),0)</f>
        <v>0</v>
      </c>
      <c r="G4805" s="106">
        <f>IF(C4805="M.O.",VLOOKUP(A4805,INSUMOS_AUX!A:F,6,0),0)</f>
        <v>22.48</v>
      </c>
    </row>
    <row r="4806" spans="1:7" ht="21">
      <c r="A4806" s="177">
        <v>37370</v>
      </c>
      <c r="B4806" s="233" t="s">
        <v>494</v>
      </c>
      <c r="C4806" s="176" t="s">
        <v>123</v>
      </c>
      <c r="D4806" s="176" t="s">
        <v>134</v>
      </c>
      <c r="E4806" s="177">
        <v>0.18779999999999999</v>
      </c>
      <c r="F4806" s="107">
        <f>IF(C4806="MAT.",VLOOKUP(A4806,INSUMOS_AUX!A:F,6,0),0)</f>
        <v>3.32</v>
      </c>
      <c r="G4806" s="106">
        <f>IF(C4806="M.O.",VLOOKUP(A4806,INSUMOS_AUX!A:F,6,0),0)</f>
        <v>0</v>
      </c>
    </row>
    <row r="4807" spans="1:7" ht="21">
      <c r="A4807" s="177">
        <v>37371</v>
      </c>
      <c r="B4807" s="233" t="s">
        <v>495</v>
      </c>
      <c r="C4807" s="176" t="s">
        <v>123</v>
      </c>
      <c r="D4807" s="176" t="s">
        <v>134</v>
      </c>
      <c r="E4807" s="177">
        <v>0.18779999999999999</v>
      </c>
      <c r="F4807" s="107">
        <f>IF(C4807="MAT.",VLOOKUP(A4807,INSUMOS_AUX!A:F,6,0),0)</f>
        <v>0.59</v>
      </c>
      <c r="G4807" s="106">
        <f>IF(C4807="M.O.",VLOOKUP(A4807,INSUMOS_AUX!A:F,6,0),0)</f>
        <v>0</v>
      </c>
    </row>
    <row r="4808" spans="1:7" ht="21">
      <c r="A4808" s="177">
        <v>37372</v>
      </c>
      <c r="B4808" s="233" t="s">
        <v>496</v>
      </c>
      <c r="C4808" s="176" t="s">
        <v>123</v>
      </c>
      <c r="D4808" s="176" t="s">
        <v>134</v>
      </c>
      <c r="E4808" s="177">
        <v>0.18779999999999999</v>
      </c>
      <c r="F4808" s="107">
        <f>IF(C4808="MAT.",VLOOKUP(A4808,INSUMOS_AUX!A:F,6,0),0)</f>
        <v>1.43</v>
      </c>
      <c r="G4808" s="106">
        <f>IF(C4808="M.O.",VLOOKUP(A4808,INSUMOS_AUX!A:F,6,0),0)</f>
        <v>0</v>
      </c>
    </row>
    <row r="4809" spans="1:7" ht="21">
      <c r="A4809" s="177">
        <v>37373</v>
      </c>
      <c r="B4809" s="233" t="s">
        <v>497</v>
      </c>
      <c r="C4809" s="176" t="s">
        <v>123</v>
      </c>
      <c r="D4809" s="176" t="s">
        <v>134</v>
      </c>
      <c r="E4809" s="177">
        <v>0.18779999999999999</v>
      </c>
      <c r="F4809" s="107">
        <f>IF(C4809="MAT.",VLOOKUP(A4809,INSUMOS_AUX!A:F,6,0),0)</f>
        <v>0.08</v>
      </c>
      <c r="G4809" s="106">
        <f>IF(C4809="M.O.",VLOOKUP(A4809,INSUMOS_AUX!A:F,6,0),0)</f>
        <v>0</v>
      </c>
    </row>
    <row r="4810" spans="1:7" ht="21">
      <c r="A4810" s="177">
        <v>39662</v>
      </c>
      <c r="B4810" s="233" t="s">
        <v>1606</v>
      </c>
      <c r="C4810" s="176" t="s">
        <v>123</v>
      </c>
      <c r="D4810" s="176" t="s">
        <v>65</v>
      </c>
      <c r="E4810" s="177">
        <v>1.0210999999999999</v>
      </c>
      <c r="F4810" s="107">
        <f>IF(C4810="MAT.",VLOOKUP(A4810,INSUMOS_AUX!A:F,6,0),0)</f>
        <v>19.22</v>
      </c>
      <c r="G4810" s="106">
        <f>IF(C4810="M.O.",VLOOKUP(A4810,INSUMOS_AUX!A:F,6,0),0)</f>
        <v>0</v>
      </c>
    </row>
    <row r="4811" spans="1:7" ht="42">
      <c r="A4811" s="177">
        <v>39738</v>
      </c>
      <c r="B4811" s="233" t="s">
        <v>1607</v>
      </c>
      <c r="C4811" s="176" t="s">
        <v>123</v>
      </c>
      <c r="D4811" s="176" t="s">
        <v>65</v>
      </c>
      <c r="E4811" s="177">
        <v>1.0210999999999999</v>
      </c>
      <c r="F4811" s="107">
        <f>IF(C4811="MAT.",VLOOKUP(A4811,INSUMOS_AUX!A:F,6,0),0)</f>
        <v>3.65</v>
      </c>
      <c r="G4811" s="106">
        <f>IF(C4811="M.O.",VLOOKUP(A4811,INSUMOS_AUX!A:F,6,0),0)</f>
        <v>0</v>
      </c>
    </row>
    <row r="4812" spans="1:7" ht="21">
      <c r="A4812" s="177">
        <v>408</v>
      </c>
      <c r="B4812" s="233" t="s">
        <v>1608</v>
      </c>
      <c r="C4812" s="176" t="s">
        <v>123</v>
      </c>
      <c r="D4812" s="176" t="s">
        <v>23</v>
      </c>
      <c r="E4812" s="177">
        <v>1.3332999999999999</v>
      </c>
      <c r="F4812" s="107">
        <f>IF(C4812="MAT.",VLOOKUP(A4812,INSUMOS_AUX!A:F,6,0),0)</f>
        <v>0.74</v>
      </c>
      <c r="G4812" s="106">
        <f>IF(C4812="M.O.",VLOOKUP(A4812,INSUMOS_AUX!A:F,6,0),0)</f>
        <v>0</v>
      </c>
    </row>
    <row r="4813" spans="1:7" ht="21">
      <c r="A4813" s="177">
        <v>43461</v>
      </c>
      <c r="B4813" s="233" t="s">
        <v>155</v>
      </c>
      <c r="C4813" s="176" t="s">
        <v>123</v>
      </c>
      <c r="D4813" s="176" t="s">
        <v>134</v>
      </c>
      <c r="E4813" s="177">
        <v>0.18779999999999999</v>
      </c>
      <c r="F4813" s="107">
        <f>IF(C4813="MAT.",VLOOKUP(A4813,INSUMOS_AUX!A:F,6,0),0)</f>
        <v>0.31</v>
      </c>
      <c r="G4813" s="106">
        <f>IF(C4813="M.O.",VLOOKUP(A4813,INSUMOS_AUX!A:F,6,0),0)</f>
        <v>0</v>
      </c>
    </row>
    <row r="4814" spans="1:7" ht="21">
      <c r="A4814" s="177">
        <v>43485</v>
      </c>
      <c r="B4814" s="233" t="s">
        <v>156</v>
      </c>
      <c r="C4814" s="176" t="s">
        <v>123</v>
      </c>
      <c r="D4814" s="176" t="s">
        <v>134</v>
      </c>
      <c r="E4814" s="177">
        <v>0.18779999999999999</v>
      </c>
      <c r="F4814" s="107">
        <f>IF(C4814="MAT.",VLOOKUP(A4814,INSUMOS_AUX!A:F,6,0),0)</f>
        <v>1.1299999999999999</v>
      </c>
      <c r="G4814" s="106">
        <f>IF(C4814="M.O.",VLOOKUP(A4814,INSUMOS_AUX!A:F,6,0),0)</f>
        <v>0</v>
      </c>
    </row>
    <row r="4815" spans="1:7" ht="31.5">
      <c r="A4815" s="177">
        <v>4350</v>
      </c>
      <c r="B4815" s="233" t="s">
        <v>1609</v>
      </c>
      <c r="C4815" s="176" t="s">
        <v>123</v>
      </c>
      <c r="D4815" s="176" t="s">
        <v>23</v>
      </c>
      <c r="E4815" s="177">
        <v>1.4</v>
      </c>
      <c r="F4815" s="107">
        <f>IF(C4815="MAT.",VLOOKUP(A4815,INSUMOS_AUX!A:F,6,0),0)</f>
        <v>0.73</v>
      </c>
      <c r="G4815" s="106">
        <f>IF(C4815="M.O.",VLOOKUP(A4815,INSUMOS_AUX!A:F,6,0),0)</f>
        <v>0</v>
      </c>
    </row>
    <row r="4816" spans="1:7">
      <c r="A4816" s="182"/>
      <c r="B4816" s="230"/>
      <c r="C4816" s="183"/>
      <c r="D4816" s="183"/>
      <c r="E4816" s="183"/>
      <c r="F4816" s="183"/>
      <c r="G4816" s="183"/>
    </row>
    <row r="4817" spans="1:7" ht="31.5">
      <c r="A4817" s="179" t="s">
        <v>1064</v>
      </c>
      <c r="B4817" s="232" t="s">
        <v>587</v>
      </c>
      <c r="C4817" s="180" t="s">
        <v>46</v>
      </c>
      <c r="D4817" s="180" t="s">
        <v>65</v>
      </c>
      <c r="E4817" s="181">
        <v>120</v>
      </c>
      <c r="F4817" s="181">
        <f t="shared" ref="F4817:G4817" si="324">SUMPRODUCT($E4818:$E4829,F4818:F4829)</f>
        <v>42.946894999999998</v>
      </c>
      <c r="G4817" s="181">
        <f t="shared" si="324"/>
        <v>3.9576812664199998</v>
      </c>
    </row>
    <row r="4818" spans="1:7">
      <c r="A4818" s="177">
        <v>246</v>
      </c>
      <c r="B4818" s="233" t="s">
        <v>185</v>
      </c>
      <c r="C4818" s="176" t="s">
        <v>124</v>
      </c>
      <c r="D4818" s="176" t="s">
        <v>134</v>
      </c>
      <c r="E4818" s="177">
        <v>7.9300642000000005E-2</v>
      </c>
      <c r="F4818" s="107">
        <f>IF(C4818="MAT.",VLOOKUP(A4818,INSUMOS_AUX!A:F,6,0),0)</f>
        <v>0</v>
      </c>
      <c r="G4818" s="106">
        <f>IF(C4818="M.O.",VLOOKUP(A4818,INSUMOS_AUX!A:F,6,0),0)</f>
        <v>14.73</v>
      </c>
    </row>
    <row r="4819" spans="1:7">
      <c r="A4819" s="177">
        <v>2696</v>
      </c>
      <c r="B4819" s="233" t="s">
        <v>154</v>
      </c>
      <c r="C4819" s="176" t="s">
        <v>124</v>
      </c>
      <c r="D4819" s="176" t="s">
        <v>134</v>
      </c>
      <c r="E4819" s="177">
        <v>0.12409176199999999</v>
      </c>
      <c r="F4819" s="107">
        <f>IF(C4819="MAT.",VLOOKUP(A4819,INSUMOS_AUX!A:F,6,0),0)</f>
        <v>0</v>
      </c>
      <c r="G4819" s="106">
        <f>IF(C4819="M.O.",VLOOKUP(A4819,INSUMOS_AUX!A:F,6,0),0)</f>
        <v>22.48</v>
      </c>
    </row>
    <row r="4820" spans="1:7" ht="21">
      <c r="A4820" s="177">
        <v>37370</v>
      </c>
      <c r="B4820" s="233" t="s">
        <v>494</v>
      </c>
      <c r="C4820" s="176" t="s">
        <v>123</v>
      </c>
      <c r="D4820" s="176" t="s">
        <v>134</v>
      </c>
      <c r="E4820" s="177">
        <v>0.19980000000000001</v>
      </c>
      <c r="F4820" s="107">
        <f>IF(C4820="MAT.",VLOOKUP(A4820,INSUMOS_AUX!A:F,6,0),0)</f>
        <v>3.32</v>
      </c>
      <c r="G4820" s="106">
        <f>IF(C4820="M.O.",VLOOKUP(A4820,INSUMOS_AUX!A:F,6,0),0)</f>
        <v>0</v>
      </c>
    </row>
    <row r="4821" spans="1:7" ht="21">
      <c r="A4821" s="177">
        <v>37371</v>
      </c>
      <c r="B4821" s="233" t="s">
        <v>495</v>
      </c>
      <c r="C4821" s="176" t="s">
        <v>123</v>
      </c>
      <c r="D4821" s="176" t="s">
        <v>134</v>
      </c>
      <c r="E4821" s="177">
        <v>0.19980000000000001</v>
      </c>
      <c r="F4821" s="107">
        <f>IF(C4821="MAT.",VLOOKUP(A4821,INSUMOS_AUX!A:F,6,0),0)</f>
        <v>0.59</v>
      </c>
      <c r="G4821" s="106">
        <f>IF(C4821="M.O.",VLOOKUP(A4821,INSUMOS_AUX!A:F,6,0),0)</f>
        <v>0</v>
      </c>
    </row>
    <row r="4822" spans="1:7" ht="21">
      <c r="A4822" s="177">
        <v>37372</v>
      </c>
      <c r="B4822" s="233" t="s">
        <v>496</v>
      </c>
      <c r="C4822" s="176" t="s">
        <v>123</v>
      </c>
      <c r="D4822" s="176" t="s">
        <v>134</v>
      </c>
      <c r="E4822" s="177">
        <v>0.19980000000000001</v>
      </c>
      <c r="F4822" s="107">
        <f>IF(C4822="MAT.",VLOOKUP(A4822,INSUMOS_AUX!A:F,6,0),0)</f>
        <v>1.43</v>
      </c>
      <c r="G4822" s="106">
        <f>IF(C4822="M.O.",VLOOKUP(A4822,INSUMOS_AUX!A:F,6,0),0)</f>
        <v>0</v>
      </c>
    </row>
    <row r="4823" spans="1:7" ht="21">
      <c r="A4823" s="177">
        <v>37373</v>
      </c>
      <c r="B4823" s="233" t="s">
        <v>497</v>
      </c>
      <c r="C4823" s="176" t="s">
        <v>123</v>
      </c>
      <c r="D4823" s="176" t="s">
        <v>134</v>
      </c>
      <c r="E4823" s="177">
        <v>0.19980000000000001</v>
      </c>
      <c r="F4823" s="107">
        <f>IF(C4823="MAT.",VLOOKUP(A4823,INSUMOS_AUX!A:F,6,0),0)</f>
        <v>0.08</v>
      </c>
      <c r="G4823" s="106">
        <f>IF(C4823="M.O.",VLOOKUP(A4823,INSUMOS_AUX!A:F,6,0),0)</f>
        <v>0</v>
      </c>
    </row>
    <row r="4824" spans="1:7" ht="21">
      <c r="A4824" s="177">
        <v>39664</v>
      </c>
      <c r="B4824" s="233" t="s">
        <v>1610</v>
      </c>
      <c r="C4824" s="176" t="s">
        <v>123</v>
      </c>
      <c r="D4824" s="176" t="s">
        <v>65</v>
      </c>
      <c r="E4824" s="177">
        <v>1.0210999999999999</v>
      </c>
      <c r="F4824" s="107">
        <f>IF(C4824="MAT.",VLOOKUP(A4824,INSUMOS_AUX!A:F,6,0),0)</f>
        <v>29.57</v>
      </c>
      <c r="G4824" s="106">
        <f>IF(C4824="M.O.",VLOOKUP(A4824,INSUMOS_AUX!A:F,6,0),0)</f>
        <v>0</v>
      </c>
    </row>
    <row r="4825" spans="1:7" ht="42">
      <c r="A4825" s="177">
        <v>39741</v>
      </c>
      <c r="B4825" s="233" t="s">
        <v>1611</v>
      </c>
      <c r="C4825" s="176" t="s">
        <v>123</v>
      </c>
      <c r="D4825" s="176" t="s">
        <v>65</v>
      </c>
      <c r="E4825" s="177">
        <v>1.0210999999999999</v>
      </c>
      <c r="F4825" s="107">
        <f>IF(C4825="MAT.",VLOOKUP(A4825,INSUMOS_AUX!A:F,6,0),0)</f>
        <v>9.18</v>
      </c>
      <c r="G4825" s="106">
        <f>IF(C4825="M.O.",VLOOKUP(A4825,INSUMOS_AUX!A:F,6,0),0)</f>
        <v>0</v>
      </c>
    </row>
    <row r="4826" spans="1:7" ht="21">
      <c r="A4826" s="177">
        <v>408</v>
      </c>
      <c r="B4826" s="233" t="s">
        <v>1608</v>
      </c>
      <c r="C4826" s="176" t="s">
        <v>123</v>
      </c>
      <c r="D4826" s="176" t="s">
        <v>23</v>
      </c>
      <c r="E4826" s="177">
        <v>1.3332999999999999</v>
      </c>
      <c r="F4826" s="107">
        <f>IF(C4826="MAT.",VLOOKUP(A4826,INSUMOS_AUX!A:F,6,0),0)</f>
        <v>0.74</v>
      </c>
      <c r="G4826" s="106">
        <f>IF(C4826="M.O.",VLOOKUP(A4826,INSUMOS_AUX!A:F,6,0),0)</f>
        <v>0</v>
      </c>
    </row>
    <row r="4827" spans="1:7" ht="21">
      <c r="A4827" s="177">
        <v>43461</v>
      </c>
      <c r="B4827" s="233" t="s">
        <v>155</v>
      </c>
      <c r="C4827" s="176" t="s">
        <v>123</v>
      </c>
      <c r="D4827" s="176" t="s">
        <v>134</v>
      </c>
      <c r="E4827" s="177">
        <v>0.19980000000000001</v>
      </c>
      <c r="F4827" s="107">
        <f>IF(C4827="MAT.",VLOOKUP(A4827,INSUMOS_AUX!A:F,6,0),0)</f>
        <v>0.31</v>
      </c>
      <c r="G4827" s="106">
        <f>IF(C4827="M.O.",VLOOKUP(A4827,INSUMOS_AUX!A:F,6,0),0)</f>
        <v>0</v>
      </c>
    </row>
    <row r="4828" spans="1:7" ht="21">
      <c r="A4828" s="177">
        <v>43485</v>
      </c>
      <c r="B4828" s="233" t="s">
        <v>156</v>
      </c>
      <c r="C4828" s="176" t="s">
        <v>123</v>
      </c>
      <c r="D4828" s="176" t="s">
        <v>134</v>
      </c>
      <c r="E4828" s="177">
        <v>0.19980000000000001</v>
      </c>
      <c r="F4828" s="107">
        <f>IF(C4828="MAT.",VLOOKUP(A4828,INSUMOS_AUX!A:F,6,0),0)</f>
        <v>1.1299999999999999</v>
      </c>
      <c r="G4828" s="106">
        <f>IF(C4828="M.O.",VLOOKUP(A4828,INSUMOS_AUX!A:F,6,0),0)</f>
        <v>0</v>
      </c>
    </row>
    <row r="4829" spans="1:7" ht="31.5">
      <c r="A4829" s="177">
        <v>4350</v>
      </c>
      <c r="B4829" s="233" t="s">
        <v>1609</v>
      </c>
      <c r="C4829" s="176" t="s">
        <v>123</v>
      </c>
      <c r="D4829" s="176" t="s">
        <v>23</v>
      </c>
      <c r="E4829" s="177">
        <v>1.4</v>
      </c>
      <c r="F4829" s="107">
        <f>IF(C4829="MAT.",VLOOKUP(A4829,INSUMOS_AUX!A:F,6,0),0)</f>
        <v>0.73</v>
      </c>
      <c r="G4829" s="106">
        <f>IF(C4829="M.O.",VLOOKUP(A4829,INSUMOS_AUX!A:F,6,0),0)</f>
        <v>0</v>
      </c>
    </row>
    <row r="4830" spans="1:7">
      <c r="A4830" s="182"/>
      <c r="B4830" s="230"/>
      <c r="C4830" s="183"/>
      <c r="D4830" s="183"/>
      <c r="E4830" s="183"/>
      <c r="F4830" s="183"/>
      <c r="G4830" s="183"/>
    </row>
    <row r="4831" spans="1:7" ht="31.5">
      <c r="A4831" s="179" t="s">
        <v>1065</v>
      </c>
      <c r="B4831" s="232" t="s">
        <v>588</v>
      </c>
      <c r="C4831" s="180" t="s">
        <v>46</v>
      </c>
      <c r="D4831" s="180" t="s">
        <v>65</v>
      </c>
      <c r="E4831" s="181">
        <v>60</v>
      </c>
      <c r="F4831" s="181">
        <f t="shared" ref="F4831:G4831" si="325">SUMPRODUCT($E4832:$E4843,F4832:F4843)</f>
        <v>54.710598999999995</v>
      </c>
      <c r="G4831" s="181">
        <f t="shared" si="325"/>
        <v>4.1849554812200003</v>
      </c>
    </row>
    <row r="4832" spans="1:7">
      <c r="A4832" s="177">
        <v>246</v>
      </c>
      <c r="B4832" s="233" t="s">
        <v>185</v>
      </c>
      <c r="C4832" s="176" t="s">
        <v>124</v>
      </c>
      <c r="D4832" s="176" t="s">
        <v>134</v>
      </c>
      <c r="E4832" s="177">
        <v>8.5408522000000001E-2</v>
      </c>
      <c r="F4832" s="107">
        <f>IF(C4832="MAT.",VLOOKUP(A4832,INSUMOS_AUX!A:F,6,0),0)</f>
        <v>0</v>
      </c>
      <c r="G4832" s="106">
        <f>IF(C4832="M.O.",VLOOKUP(A4832,INSUMOS_AUX!A:F,6,0),0)</f>
        <v>14.73</v>
      </c>
    </row>
    <row r="4833" spans="1:7">
      <c r="A4833" s="177">
        <v>2696</v>
      </c>
      <c r="B4833" s="233" t="s">
        <v>154</v>
      </c>
      <c r="C4833" s="176" t="s">
        <v>124</v>
      </c>
      <c r="D4833" s="176" t="s">
        <v>134</v>
      </c>
      <c r="E4833" s="177">
        <v>0.130199642</v>
      </c>
      <c r="F4833" s="107">
        <f>IF(C4833="MAT.",VLOOKUP(A4833,INSUMOS_AUX!A:F,6,0),0)</f>
        <v>0</v>
      </c>
      <c r="G4833" s="106">
        <f>IF(C4833="M.O.",VLOOKUP(A4833,INSUMOS_AUX!A:F,6,0),0)</f>
        <v>22.48</v>
      </c>
    </row>
    <row r="4834" spans="1:7" ht="21">
      <c r="A4834" s="177">
        <v>37370</v>
      </c>
      <c r="B4834" s="233" t="s">
        <v>494</v>
      </c>
      <c r="C4834" s="176" t="s">
        <v>123</v>
      </c>
      <c r="D4834" s="176" t="s">
        <v>134</v>
      </c>
      <c r="E4834" s="177">
        <v>0.21179999999999999</v>
      </c>
      <c r="F4834" s="107">
        <f>IF(C4834="MAT.",VLOOKUP(A4834,INSUMOS_AUX!A:F,6,0),0)</f>
        <v>3.32</v>
      </c>
      <c r="G4834" s="106">
        <f>IF(C4834="M.O.",VLOOKUP(A4834,INSUMOS_AUX!A:F,6,0),0)</f>
        <v>0</v>
      </c>
    </row>
    <row r="4835" spans="1:7" ht="21">
      <c r="A4835" s="177">
        <v>37371</v>
      </c>
      <c r="B4835" s="233" t="s">
        <v>495</v>
      </c>
      <c r="C4835" s="176" t="s">
        <v>123</v>
      </c>
      <c r="D4835" s="176" t="s">
        <v>134</v>
      </c>
      <c r="E4835" s="177">
        <v>0.21179999999999999</v>
      </c>
      <c r="F4835" s="107">
        <f>IF(C4835="MAT.",VLOOKUP(A4835,INSUMOS_AUX!A:F,6,0),0)</f>
        <v>0.59</v>
      </c>
      <c r="G4835" s="106">
        <f>IF(C4835="M.O.",VLOOKUP(A4835,INSUMOS_AUX!A:F,6,0),0)</f>
        <v>0</v>
      </c>
    </row>
    <row r="4836" spans="1:7" ht="21">
      <c r="A4836" s="177">
        <v>37372</v>
      </c>
      <c r="B4836" s="233" t="s">
        <v>496</v>
      </c>
      <c r="C4836" s="176" t="s">
        <v>123</v>
      </c>
      <c r="D4836" s="176" t="s">
        <v>134</v>
      </c>
      <c r="E4836" s="177">
        <v>0.21179999999999999</v>
      </c>
      <c r="F4836" s="107">
        <f>IF(C4836="MAT.",VLOOKUP(A4836,INSUMOS_AUX!A:F,6,0),0)</f>
        <v>1.43</v>
      </c>
      <c r="G4836" s="106">
        <f>IF(C4836="M.O.",VLOOKUP(A4836,INSUMOS_AUX!A:F,6,0),0)</f>
        <v>0</v>
      </c>
    </row>
    <row r="4837" spans="1:7" ht="21">
      <c r="A4837" s="177">
        <v>37373</v>
      </c>
      <c r="B4837" s="233" t="s">
        <v>497</v>
      </c>
      <c r="C4837" s="176" t="s">
        <v>123</v>
      </c>
      <c r="D4837" s="176" t="s">
        <v>134</v>
      </c>
      <c r="E4837" s="177">
        <v>0.21179999999999999</v>
      </c>
      <c r="F4837" s="107">
        <f>IF(C4837="MAT.",VLOOKUP(A4837,INSUMOS_AUX!A:F,6,0),0)</f>
        <v>0.08</v>
      </c>
      <c r="G4837" s="106">
        <f>IF(C4837="M.O.",VLOOKUP(A4837,INSUMOS_AUX!A:F,6,0),0)</f>
        <v>0</v>
      </c>
    </row>
    <row r="4838" spans="1:7" ht="21">
      <c r="A4838" s="177">
        <v>39660</v>
      </c>
      <c r="B4838" s="233" t="s">
        <v>1612</v>
      </c>
      <c r="C4838" s="176" t="s">
        <v>123</v>
      </c>
      <c r="D4838" s="176" t="s">
        <v>65</v>
      </c>
      <c r="E4838" s="177">
        <v>1.0210999999999999</v>
      </c>
      <c r="F4838" s="107">
        <f>IF(C4838="MAT.",VLOOKUP(A4838,INSUMOS_AUX!A:F,6,0),0)</f>
        <v>40.1</v>
      </c>
      <c r="G4838" s="106">
        <f>IF(C4838="M.O.",VLOOKUP(A4838,INSUMOS_AUX!A:F,6,0),0)</f>
        <v>0</v>
      </c>
    </row>
    <row r="4839" spans="1:7" ht="42">
      <c r="A4839" s="177">
        <v>39737</v>
      </c>
      <c r="B4839" s="233" t="s">
        <v>1613</v>
      </c>
      <c r="C4839" s="176" t="s">
        <v>123</v>
      </c>
      <c r="D4839" s="176" t="s">
        <v>65</v>
      </c>
      <c r="E4839" s="177">
        <v>1.0210999999999999</v>
      </c>
      <c r="F4839" s="107">
        <f>IF(C4839="MAT.",VLOOKUP(A4839,INSUMOS_AUX!A:F,6,0),0)</f>
        <v>10.09</v>
      </c>
      <c r="G4839" s="106">
        <f>IF(C4839="M.O.",VLOOKUP(A4839,INSUMOS_AUX!A:F,6,0),0)</f>
        <v>0</v>
      </c>
    </row>
    <row r="4840" spans="1:7" ht="21">
      <c r="A4840" s="177">
        <v>408</v>
      </c>
      <c r="B4840" s="233" t="s">
        <v>1608</v>
      </c>
      <c r="C4840" s="176" t="s">
        <v>123</v>
      </c>
      <c r="D4840" s="176" t="s">
        <v>23</v>
      </c>
      <c r="E4840" s="177">
        <v>1.3332999999999999</v>
      </c>
      <c r="F4840" s="107">
        <f>IF(C4840="MAT.",VLOOKUP(A4840,INSUMOS_AUX!A:F,6,0),0)</f>
        <v>0.74</v>
      </c>
      <c r="G4840" s="106">
        <f>IF(C4840="M.O.",VLOOKUP(A4840,INSUMOS_AUX!A:F,6,0),0)</f>
        <v>0</v>
      </c>
    </row>
    <row r="4841" spans="1:7" ht="21">
      <c r="A4841" s="177">
        <v>43461</v>
      </c>
      <c r="B4841" s="233" t="s">
        <v>155</v>
      </c>
      <c r="C4841" s="176" t="s">
        <v>123</v>
      </c>
      <c r="D4841" s="176" t="s">
        <v>134</v>
      </c>
      <c r="E4841" s="177">
        <v>0.21179999999999999</v>
      </c>
      <c r="F4841" s="107">
        <f>IF(C4841="MAT.",VLOOKUP(A4841,INSUMOS_AUX!A:F,6,0),0)</f>
        <v>0.31</v>
      </c>
      <c r="G4841" s="106">
        <f>IF(C4841="M.O.",VLOOKUP(A4841,INSUMOS_AUX!A:F,6,0),0)</f>
        <v>0</v>
      </c>
    </row>
    <row r="4842" spans="1:7" ht="21">
      <c r="A4842" s="177">
        <v>43485</v>
      </c>
      <c r="B4842" s="233" t="s">
        <v>156</v>
      </c>
      <c r="C4842" s="176" t="s">
        <v>123</v>
      </c>
      <c r="D4842" s="176" t="s">
        <v>134</v>
      </c>
      <c r="E4842" s="177">
        <v>0.21179999999999999</v>
      </c>
      <c r="F4842" s="107">
        <f>IF(C4842="MAT.",VLOOKUP(A4842,INSUMOS_AUX!A:F,6,0),0)</f>
        <v>1.1299999999999999</v>
      </c>
      <c r="G4842" s="106">
        <f>IF(C4842="M.O.",VLOOKUP(A4842,INSUMOS_AUX!A:F,6,0),0)</f>
        <v>0</v>
      </c>
    </row>
    <row r="4843" spans="1:7" ht="31.5">
      <c r="A4843" s="177">
        <v>4350</v>
      </c>
      <c r="B4843" s="233" t="s">
        <v>1609</v>
      </c>
      <c r="C4843" s="176" t="s">
        <v>123</v>
      </c>
      <c r="D4843" s="176" t="s">
        <v>23</v>
      </c>
      <c r="E4843" s="177">
        <v>1.4</v>
      </c>
      <c r="F4843" s="107">
        <f>IF(C4843="MAT.",VLOOKUP(A4843,INSUMOS_AUX!A:F,6,0),0)</f>
        <v>0.73</v>
      </c>
      <c r="G4843" s="106">
        <f>IF(C4843="M.O.",VLOOKUP(A4843,INSUMOS_AUX!A:F,6,0),0)</f>
        <v>0</v>
      </c>
    </row>
    <row r="4844" spans="1:7">
      <c r="A4844" s="182"/>
      <c r="B4844" s="230"/>
      <c r="C4844" s="183"/>
      <c r="D4844" s="183"/>
      <c r="E4844" s="183"/>
      <c r="F4844" s="183"/>
      <c r="G4844" s="183"/>
    </row>
    <row r="4845" spans="1:7" ht="31.5">
      <c r="A4845" s="179" t="s">
        <v>1066</v>
      </c>
      <c r="B4845" s="232" t="s">
        <v>589</v>
      </c>
      <c r="C4845" s="180" t="s">
        <v>46</v>
      </c>
      <c r="D4845" s="180" t="s">
        <v>65</v>
      </c>
      <c r="E4845" s="181">
        <v>75</v>
      </c>
      <c r="F4845" s="181">
        <f t="shared" ref="F4845:G4845" si="326">SUMPRODUCT($E4846:$E4857,F4846:F4857)</f>
        <v>66.763404000000008</v>
      </c>
      <c r="G4845" s="181">
        <f t="shared" si="326"/>
        <v>4.3364716244200006</v>
      </c>
    </row>
    <row r="4846" spans="1:7">
      <c r="A4846" s="177">
        <v>246</v>
      </c>
      <c r="B4846" s="233" t="s">
        <v>185</v>
      </c>
      <c r="C4846" s="176" t="s">
        <v>124</v>
      </c>
      <c r="D4846" s="176" t="s">
        <v>134</v>
      </c>
      <c r="E4846" s="177">
        <v>8.9480441999999993E-2</v>
      </c>
      <c r="F4846" s="107">
        <f>IF(C4846="MAT.",VLOOKUP(A4846,INSUMOS_AUX!A:F,6,0),0)</f>
        <v>0</v>
      </c>
      <c r="G4846" s="106">
        <f>IF(C4846="M.O.",VLOOKUP(A4846,INSUMOS_AUX!A:F,6,0),0)</f>
        <v>14.73</v>
      </c>
    </row>
    <row r="4847" spans="1:7">
      <c r="A4847" s="177">
        <v>2696</v>
      </c>
      <c r="B4847" s="233" t="s">
        <v>154</v>
      </c>
      <c r="C4847" s="176" t="s">
        <v>124</v>
      </c>
      <c r="D4847" s="176" t="s">
        <v>134</v>
      </c>
      <c r="E4847" s="177">
        <v>0.13427156200000001</v>
      </c>
      <c r="F4847" s="107">
        <f>IF(C4847="MAT.",VLOOKUP(A4847,INSUMOS_AUX!A:F,6,0),0)</f>
        <v>0</v>
      </c>
      <c r="G4847" s="106">
        <f>IF(C4847="M.O.",VLOOKUP(A4847,INSUMOS_AUX!A:F,6,0),0)</f>
        <v>22.48</v>
      </c>
    </row>
    <row r="4848" spans="1:7" ht="21">
      <c r="A4848" s="177">
        <v>37370</v>
      </c>
      <c r="B4848" s="233" t="s">
        <v>494</v>
      </c>
      <c r="C4848" s="176" t="s">
        <v>123</v>
      </c>
      <c r="D4848" s="176" t="s">
        <v>134</v>
      </c>
      <c r="E4848" s="177">
        <v>0.2198</v>
      </c>
      <c r="F4848" s="107">
        <f>IF(C4848="MAT.",VLOOKUP(A4848,INSUMOS_AUX!A:F,6,0),0)</f>
        <v>3.32</v>
      </c>
      <c r="G4848" s="106">
        <f>IF(C4848="M.O.",VLOOKUP(A4848,INSUMOS_AUX!A:F,6,0),0)</f>
        <v>0</v>
      </c>
    </row>
    <row r="4849" spans="1:7" ht="21">
      <c r="A4849" s="177">
        <v>37371</v>
      </c>
      <c r="B4849" s="233" t="s">
        <v>495</v>
      </c>
      <c r="C4849" s="176" t="s">
        <v>123</v>
      </c>
      <c r="D4849" s="176" t="s">
        <v>134</v>
      </c>
      <c r="E4849" s="177">
        <v>0.2198</v>
      </c>
      <c r="F4849" s="107">
        <f>IF(C4849="MAT.",VLOOKUP(A4849,INSUMOS_AUX!A:F,6,0),0)</f>
        <v>0.59</v>
      </c>
      <c r="G4849" s="106">
        <f>IF(C4849="M.O.",VLOOKUP(A4849,INSUMOS_AUX!A:F,6,0),0)</f>
        <v>0</v>
      </c>
    </row>
    <row r="4850" spans="1:7" ht="21">
      <c r="A4850" s="177">
        <v>37372</v>
      </c>
      <c r="B4850" s="233" t="s">
        <v>496</v>
      </c>
      <c r="C4850" s="176" t="s">
        <v>123</v>
      </c>
      <c r="D4850" s="176" t="s">
        <v>134</v>
      </c>
      <c r="E4850" s="177">
        <v>0.2198</v>
      </c>
      <c r="F4850" s="107">
        <f>IF(C4850="MAT.",VLOOKUP(A4850,INSUMOS_AUX!A:F,6,0),0)</f>
        <v>1.43</v>
      </c>
      <c r="G4850" s="106">
        <f>IF(C4850="M.O.",VLOOKUP(A4850,INSUMOS_AUX!A:F,6,0),0)</f>
        <v>0</v>
      </c>
    </row>
    <row r="4851" spans="1:7" ht="21">
      <c r="A4851" s="177">
        <v>37373</v>
      </c>
      <c r="B4851" s="233" t="s">
        <v>497</v>
      </c>
      <c r="C4851" s="176" t="s">
        <v>123</v>
      </c>
      <c r="D4851" s="176" t="s">
        <v>134</v>
      </c>
      <c r="E4851" s="177">
        <v>0.2198</v>
      </c>
      <c r="F4851" s="107">
        <f>IF(C4851="MAT.",VLOOKUP(A4851,INSUMOS_AUX!A:F,6,0),0)</f>
        <v>0.08</v>
      </c>
      <c r="G4851" s="106">
        <f>IF(C4851="M.O.",VLOOKUP(A4851,INSUMOS_AUX!A:F,6,0),0)</f>
        <v>0</v>
      </c>
    </row>
    <row r="4852" spans="1:7" ht="21">
      <c r="A4852" s="177">
        <v>39665</v>
      </c>
      <c r="B4852" s="233" t="s">
        <v>1614</v>
      </c>
      <c r="C4852" s="176" t="s">
        <v>123</v>
      </c>
      <c r="D4852" s="176" t="s">
        <v>65</v>
      </c>
      <c r="E4852" s="177">
        <v>1.0210999999999999</v>
      </c>
      <c r="F4852" s="107">
        <f>IF(C4852="MAT.",VLOOKUP(A4852,INSUMOS_AUX!A:F,6,0),0)</f>
        <v>49.88</v>
      </c>
      <c r="G4852" s="106">
        <f>IF(C4852="M.O.",VLOOKUP(A4852,INSUMOS_AUX!A:F,6,0),0)</f>
        <v>0</v>
      </c>
    </row>
    <row r="4853" spans="1:7" ht="42">
      <c r="A4853" s="177">
        <v>39853</v>
      </c>
      <c r="B4853" s="233" t="s">
        <v>1615</v>
      </c>
      <c r="C4853" s="176" t="s">
        <v>123</v>
      </c>
      <c r="D4853" s="176" t="s">
        <v>65</v>
      </c>
      <c r="E4853" s="177">
        <v>1.0210999999999999</v>
      </c>
      <c r="F4853" s="107">
        <f>IF(C4853="MAT.",VLOOKUP(A4853,INSUMOS_AUX!A:F,6,0),0)</f>
        <v>12.06</v>
      </c>
      <c r="G4853" s="106">
        <f>IF(C4853="M.O.",VLOOKUP(A4853,INSUMOS_AUX!A:F,6,0),0)</f>
        <v>0</v>
      </c>
    </row>
    <row r="4854" spans="1:7" ht="21">
      <c r="A4854" s="177">
        <v>408</v>
      </c>
      <c r="B4854" s="233" t="s">
        <v>1608</v>
      </c>
      <c r="C4854" s="176" t="s">
        <v>123</v>
      </c>
      <c r="D4854" s="176" t="s">
        <v>23</v>
      </c>
      <c r="E4854" s="177">
        <v>1.3332999999999999</v>
      </c>
      <c r="F4854" s="107">
        <f>IF(C4854="MAT.",VLOOKUP(A4854,INSUMOS_AUX!A:F,6,0),0)</f>
        <v>0.74</v>
      </c>
      <c r="G4854" s="106">
        <f>IF(C4854="M.O.",VLOOKUP(A4854,INSUMOS_AUX!A:F,6,0),0)</f>
        <v>0</v>
      </c>
    </row>
    <row r="4855" spans="1:7" ht="21">
      <c r="A4855" s="177">
        <v>43461</v>
      </c>
      <c r="B4855" s="233" t="s">
        <v>155</v>
      </c>
      <c r="C4855" s="176" t="s">
        <v>123</v>
      </c>
      <c r="D4855" s="176" t="s">
        <v>134</v>
      </c>
      <c r="E4855" s="177">
        <v>0.2198</v>
      </c>
      <c r="F4855" s="107">
        <f>IF(C4855="MAT.",VLOOKUP(A4855,INSUMOS_AUX!A:F,6,0),0)</f>
        <v>0.31</v>
      </c>
      <c r="G4855" s="106">
        <f>IF(C4855="M.O.",VLOOKUP(A4855,INSUMOS_AUX!A:F,6,0),0)</f>
        <v>0</v>
      </c>
    </row>
    <row r="4856" spans="1:7" ht="21">
      <c r="A4856" s="177">
        <v>43485</v>
      </c>
      <c r="B4856" s="233" t="s">
        <v>156</v>
      </c>
      <c r="C4856" s="176" t="s">
        <v>123</v>
      </c>
      <c r="D4856" s="176" t="s">
        <v>134</v>
      </c>
      <c r="E4856" s="177">
        <v>0.2198</v>
      </c>
      <c r="F4856" s="107">
        <f>IF(C4856="MAT.",VLOOKUP(A4856,INSUMOS_AUX!A:F,6,0),0)</f>
        <v>1.1299999999999999</v>
      </c>
      <c r="G4856" s="106">
        <f>IF(C4856="M.O.",VLOOKUP(A4856,INSUMOS_AUX!A:F,6,0),0)</f>
        <v>0</v>
      </c>
    </row>
    <row r="4857" spans="1:7" ht="31.5">
      <c r="A4857" s="177">
        <v>4350</v>
      </c>
      <c r="B4857" s="233" t="s">
        <v>1609</v>
      </c>
      <c r="C4857" s="176" t="s">
        <v>123</v>
      </c>
      <c r="D4857" s="176" t="s">
        <v>23</v>
      </c>
      <c r="E4857" s="177">
        <v>1.4</v>
      </c>
      <c r="F4857" s="107">
        <f>IF(C4857="MAT.",VLOOKUP(A4857,INSUMOS_AUX!A:F,6,0),0)</f>
        <v>0.73</v>
      </c>
      <c r="G4857" s="106">
        <f>IF(C4857="M.O.",VLOOKUP(A4857,INSUMOS_AUX!A:F,6,0),0)</f>
        <v>0</v>
      </c>
    </row>
    <row r="4858" spans="1:7">
      <c r="A4858" s="182"/>
      <c r="B4858" s="230"/>
      <c r="C4858" s="183"/>
      <c r="D4858" s="183"/>
      <c r="E4858" s="183"/>
      <c r="F4858" s="183"/>
      <c r="G4858" s="183"/>
    </row>
    <row r="4859" spans="1:7" ht="31.5">
      <c r="A4859" s="179" t="s">
        <v>1067</v>
      </c>
      <c r="B4859" s="232" t="s">
        <v>650</v>
      </c>
      <c r="C4859" s="180" t="s">
        <v>46</v>
      </c>
      <c r="D4859" s="180" t="s">
        <v>23</v>
      </c>
      <c r="E4859" s="181">
        <v>50</v>
      </c>
      <c r="F4859" s="181">
        <f t="shared" ref="F4859:G4859" si="327">SUMPRODUCT($E4860:$E4871,F4860:F4871)</f>
        <v>3.4410840000000005</v>
      </c>
      <c r="G4859" s="181">
        <f t="shared" si="327"/>
        <v>2.18183246208</v>
      </c>
    </row>
    <row r="4860" spans="1:7">
      <c r="A4860" s="177">
        <v>122</v>
      </c>
      <c r="B4860" s="233" t="s">
        <v>286</v>
      </c>
      <c r="C4860" s="176" t="s">
        <v>123</v>
      </c>
      <c r="D4860" s="176" t="s">
        <v>23</v>
      </c>
      <c r="E4860" s="177">
        <v>7.1000000000000004E-3</v>
      </c>
      <c r="F4860" s="107">
        <f>IF(C4860="MAT.",VLOOKUP(A4860,INSUMOS_AUX!A:F,6,0),0)</f>
        <v>67.239999999999995</v>
      </c>
      <c r="G4860" s="106">
        <f>IF(C4860="M.O.",VLOOKUP(A4860,INSUMOS_AUX!A:F,6,0),0)</f>
        <v>0</v>
      </c>
    </row>
    <row r="4861" spans="1:7" ht="21">
      <c r="A4861" s="177">
        <v>20083</v>
      </c>
      <c r="B4861" s="233" t="s">
        <v>354</v>
      </c>
      <c r="C4861" s="176" t="s">
        <v>123</v>
      </c>
      <c r="D4861" s="176" t="s">
        <v>23</v>
      </c>
      <c r="E4861" s="177">
        <v>8.0000000000000002E-3</v>
      </c>
      <c r="F4861" s="107">
        <f>IF(C4861="MAT.",VLOOKUP(A4861,INSUMOS_AUX!A:F,6,0),0)</f>
        <v>76.19</v>
      </c>
      <c r="G4861" s="106">
        <f>IF(C4861="M.O.",VLOOKUP(A4861,INSUMOS_AUX!A:F,6,0),0)</f>
        <v>0</v>
      </c>
    </row>
    <row r="4862" spans="1:7">
      <c r="A4862" s="177">
        <v>246</v>
      </c>
      <c r="B4862" s="233" t="s">
        <v>185</v>
      </c>
      <c r="C4862" s="176" t="s">
        <v>124</v>
      </c>
      <c r="D4862" s="176" t="s">
        <v>134</v>
      </c>
      <c r="E4862" s="177">
        <v>5.8635647999999999E-2</v>
      </c>
      <c r="F4862" s="107">
        <f>IF(C4862="MAT.",VLOOKUP(A4862,INSUMOS_AUX!A:F,6,0),0)</f>
        <v>0</v>
      </c>
      <c r="G4862" s="106">
        <f>IF(C4862="M.O.",VLOOKUP(A4862,INSUMOS_AUX!A:F,6,0),0)</f>
        <v>14.73</v>
      </c>
    </row>
    <row r="4863" spans="1:7">
      <c r="A4863" s="177">
        <v>2696</v>
      </c>
      <c r="B4863" s="233" t="s">
        <v>154</v>
      </c>
      <c r="C4863" s="176" t="s">
        <v>124</v>
      </c>
      <c r="D4863" s="176" t="s">
        <v>134</v>
      </c>
      <c r="E4863" s="177">
        <v>5.8635647999999999E-2</v>
      </c>
      <c r="F4863" s="107">
        <f>IF(C4863="MAT.",VLOOKUP(A4863,INSUMOS_AUX!A:F,6,0),0)</f>
        <v>0</v>
      </c>
      <c r="G4863" s="106">
        <f>IF(C4863="M.O.",VLOOKUP(A4863,INSUMOS_AUX!A:F,6,0),0)</f>
        <v>22.48</v>
      </c>
    </row>
    <row r="4864" spans="1:7" ht="21">
      <c r="A4864" s="177">
        <v>3500</v>
      </c>
      <c r="B4864" s="233" t="s">
        <v>1426</v>
      </c>
      <c r="C4864" s="176" t="s">
        <v>123</v>
      </c>
      <c r="D4864" s="176" t="s">
        <v>23</v>
      </c>
      <c r="E4864" s="177">
        <v>1</v>
      </c>
      <c r="F4864" s="107">
        <f>IF(C4864="MAT.",VLOOKUP(A4864,INSUMOS_AUX!A:F,6,0),0)</f>
        <v>1.55</v>
      </c>
      <c r="G4864" s="106">
        <f>IF(C4864="M.O.",VLOOKUP(A4864,INSUMOS_AUX!A:F,6,0),0)</f>
        <v>0</v>
      </c>
    </row>
    <row r="4865" spans="1:7" ht="21">
      <c r="A4865" s="177">
        <v>37370</v>
      </c>
      <c r="B4865" s="233" t="s">
        <v>494</v>
      </c>
      <c r="C4865" s="176" t="s">
        <v>123</v>
      </c>
      <c r="D4865" s="176" t="s">
        <v>134</v>
      </c>
      <c r="E4865" s="177">
        <v>0.1152</v>
      </c>
      <c r="F4865" s="107">
        <f>IF(C4865="MAT.",VLOOKUP(A4865,INSUMOS_AUX!A:F,6,0),0)</f>
        <v>3.32</v>
      </c>
      <c r="G4865" s="106">
        <f>IF(C4865="M.O.",VLOOKUP(A4865,INSUMOS_AUX!A:F,6,0),0)</f>
        <v>0</v>
      </c>
    </row>
    <row r="4866" spans="1:7" ht="21">
      <c r="A4866" s="177">
        <v>37371</v>
      </c>
      <c r="B4866" s="233" t="s">
        <v>495</v>
      </c>
      <c r="C4866" s="176" t="s">
        <v>123</v>
      </c>
      <c r="D4866" s="176" t="s">
        <v>134</v>
      </c>
      <c r="E4866" s="177">
        <v>0.1152</v>
      </c>
      <c r="F4866" s="107">
        <f>IF(C4866="MAT.",VLOOKUP(A4866,INSUMOS_AUX!A:F,6,0),0)</f>
        <v>0.59</v>
      </c>
      <c r="G4866" s="106">
        <f>IF(C4866="M.O.",VLOOKUP(A4866,INSUMOS_AUX!A:F,6,0),0)</f>
        <v>0</v>
      </c>
    </row>
    <row r="4867" spans="1:7" ht="21">
      <c r="A4867" s="177">
        <v>37372</v>
      </c>
      <c r="B4867" s="233" t="s">
        <v>496</v>
      </c>
      <c r="C4867" s="176" t="s">
        <v>123</v>
      </c>
      <c r="D4867" s="176" t="s">
        <v>134</v>
      </c>
      <c r="E4867" s="177">
        <v>0.1152</v>
      </c>
      <c r="F4867" s="107">
        <f>IF(C4867="MAT.",VLOOKUP(A4867,INSUMOS_AUX!A:F,6,0),0)</f>
        <v>1.43</v>
      </c>
      <c r="G4867" s="106">
        <f>IF(C4867="M.O.",VLOOKUP(A4867,INSUMOS_AUX!A:F,6,0),0)</f>
        <v>0</v>
      </c>
    </row>
    <row r="4868" spans="1:7" ht="21">
      <c r="A4868" s="177">
        <v>37373</v>
      </c>
      <c r="B4868" s="233" t="s">
        <v>497</v>
      </c>
      <c r="C4868" s="176" t="s">
        <v>123</v>
      </c>
      <c r="D4868" s="176" t="s">
        <v>134</v>
      </c>
      <c r="E4868" s="177">
        <v>0.1152</v>
      </c>
      <c r="F4868" s="107">
        <f>IF(C4868="MAT.",VLOOKUP(A4868,INSUMOS_AUX!A:F,6,0),0)</f>
        <v>0.08</v>
      </c>
      <c r="G4868" s="106">
        <f>IF(C4868="M.O.",VLOOKUP(A4868,INSUMOS_AUX!A:F,6,0),0)</f>
        <v>0</v>
      </c>
    </row>
    <row r="4869" spans="1:7">
      <c r="A4869" s="177">
        <v>38383</v>
      </c>
      <c r="B4869" s="233" t="s">
        <v>537</v>
      </c>
      <c r="C4869" s="176" t="s">
        <v>123</v>
      </c>
      <c r="D4869" s="176" t="s">
        <v>23</v>
      </c>
      <c r="E4869" s="177">
        <v>6.4000000000000003E-3</v>
      </c>
      <c r="F4869" s="107">
        <f>IF(C4869="MAT.",VLOOKUP(A4869,INSUMOS_AUX!A:F,6,0),0)</f>
        <v>2.17</v>
      </c>
      <c r="G4869" s="106">
        <f>IF(C4869="M.O.",VLOOKUP(A4869,INSUMOS_AUX!A:F,6,0),0)</f>
        <v>0</v>
      </c>
    </row>
    <row r="4870" spans="1:7" ht="21">
      <c r="A4870" s="177">
        <v>43461</v>
      </c>
      <c r="B4870" s="233" t="s">
        <v>155</v>
      </c>
      <c r="C4870" s="176" t="s">
        <v>123</v>
      </c>
      <c r="D4870" s="176" t="s">
        <v>134</v>
      </c>
      <c r="E4870" s="177">
        <v>0.1152</v>
      </c>
      <c r="F4870" s="107">
        <f>IF(C4870="MAT.",VLOOKUP(A4870,INSUMOS_AUX!A:F,6,0),0)</f>
        <v>0.31</v>
      </c>
      <c r="G4870" s="106">
        <f>IF(C4870="M.O.",VLOOKUP(A4870,INSUMOS_AUX!A:F,6,0),0)</f>
        <v>0</v>
      </c>
    </row>
    <row r="4871" spans="1:7" ht="21">
      <c r="A4871" s="177">
        <v>43485</v>
      </c>
      <c r="B4871" s="233" t="s">
        <v>156</v>
      </c>
      <c r="C4871" s="176" t="s">
        <v>123</v>
      </c>
      <c r="D4871" s="176" t="s">
        <v>134</v>
      </c>
      <c r="E4871" s="177">
        <v>0.1152</v>
      </c>
      <c r="F4871" s="107">
        <f>IF(C4871="MAT.",VLOOKUP(A4871,INSUMOS_AUX!A:F,6,0),0)</f>
        <v>1.1299999999999999</v>
      </c>
      <c r="G4871" s="106">
        <f>IF(C4871="M.O.",VLOOKUP(A4871,INSUMOS_AUX!A:F,6,0),0)</f>
        <v>0</v>
      </c>
    </row>
    <row r="4872" spans="1:7">
      <c r="A4872" s="182"/>
      <c r="B4872" s="230"/>
      <c r="C4872" s="183"/>
      <c r="D4872" s="183"/>
      <c r="E4872" s="183"/>
      <c r="F4872" s="183"/>
      <c r="G4872" s="183"/>
    </row>
    <row r="4873" spans="1:7" ht="21">
      <c r="A4873" s="179" t="s">
        <v>1068</v>
      </c>
      <c r="B4873" s="232" t="s">
        <v>1069</v>
      </c>
      <c r="C4873" s="180" t="s">
        <v>46</v>
      </c>
      <c r="D4873" s="180" t="s">
        <v>23</v>
      </c>
      <c r="E4873" s="181">
        <v>50</v>
      </c>
      <c r="F4873" s="181">
        <f t="shared" ref="F4873:G4873" si="328">SUMPRODUCT($E4874:$E4885,F4874:F4885)</f>
        <v>2.6410840000000002</v>
      </c>
      <c r="G4873" s="181">
        <f t="shared" si="328"/>
        <v>2.18183246208</v>
      </c>
    </row>
    <row r="4874" spans="1:7">
      <c r="A4874" s="177">
        <v>122</v>
      </c>
      <c r="B4874" s="233" t="s">
        <v>286</v>
      </c>
      <c r="C4874" s="176" t="s">
        <v>123</v>
      </c>
      <c r="D4874" s="176" t="s">
        <v>23</v>
      </c>
      <c r="E4874" s="177">
        <v>7.1000000000000004E-3</v>
      </c>
      <c r="F4874" s="107">
        <f>IF(C4874="MAT.",VLOOKUP(A4874,INSUMOS_AUX!A:F,6,0),0)</f>
        <v>67.239999999999995</v>
      </c>
      <c r="G4874" s="106">
        <f>IF(C4874="M.O.",VLOOKUP(A4874,INSUMOS_AUX!A:F,6,0),0)</f>
        <v>0</v>
      </c>
    </row>
    <row r="4875" spans="1:7" ht="21">
      <c r="A4875" s="177">
        <v>20083</v>
      </c>
      <c r="B4875" s="233" t="s">
        <v>354</v>
      </c>
      <c r="C4875" s="176" t="s">
        <v>123</v>
      </c>
      <c r="D4875" s="176" t="s">
        <v>23</v>
      </c>
      <c r="E4875" s="177">
        <v>8.0000000000000002E-3</v>
      </c>
      <c r="F4875" s="107">
        <f>IF(C4875="MAT.",VLOOKUP(A4875,INSUMOS_AUX!A:F,6,0),0)</f>
        <v>76.19</v>
      </c>
      <c r="G4875" s="106">
        <f>IF(C4875="M.O.",VLOOKUP(A4875,INSUMOS_AUX!A:F,6,0),0)</f>
        <v>0</v>
      </c>
    </row>
    <row r="4876" spans="1:7">
      <c r="A4876" s="177">
        <v>246</v>
      </c>
      <c r="B4876" s="233" t="s">
        <v>185</v>
      </c>
      <c r="C4876" s="176" t="s">
        <v>124</v>
      </c>
      <c r="D4876" s="176" t="s">
        <v>134</v>
      </c>
      <c r="E4876" s="177">
        <v>5.8635647999999999E-2</v>
      </c>
      <c r="F4876" s="107">
        <f>IF(C4876="MAT.",VLOOKUP(A4876,INSUMOS_AUX!A:F,6,0),0)</f>
        <v>0</v>
      </c>
      <c r="G4876" s="106">
        <f>IF(C4876="M.O.",VLOOKUP(A4876,INSUMOS_AUX!A:F,6,0),0)</f>
        <v>14.73</v>
      </c>
    </row>
    <row r="4877" spans="1:7">
      <c r="A4877" s="177">
        <v>2696</v>
      </c>
      <c r="B4877" s="233" t="s">
        <v>154</v>
      </c>
      <c r="C4877" s="176" t="s">
        <v>124</v>
      </c>
      <c r="D4877" s="176" t="s">
        <v>134</v>
      </c>
      <c r="E4877" s="177">
        <v>5.8635647999999999E-2</v>
      </c>
      <c r="F4877" s="107">
        <f>IF(C4877="MAT.",VLOOKUP(A4877,INSUMOS_AUX!A:F,6,0),0)</f>
        <v>0</v>
      </c>
      <c r="G4877" s="106">
        <f>IF(C4877="M.O.",VLOOKUP(A4877,INSUMOS_AUX!A:F,6,0),0)</f>
        <v>22.48</v>
      </c>
    </row>
    <row r="4878" spans="1:7" ht="21">
      <c r="A4878" s="177">
        <v>3529</v>
      </c>
      <c r="B4878" s="233" t="s">
        <v>1069</v>
      </c>
      <c r="C4878" s="176" t="s">
        <v>123</v>
      </c>
      <c r="D4878" s="176" t="s">
        <v>23</v>
      </c>
      <c r="E4878" s="177">
        <v>1</v>
      </c>
      <c r="F4878" s="107">
        <f>IF(C4878="MAT.",VLOOKUP(A4878,INSUMOS_AUX!A:F,6,0),0)</f>
        <v>0.75</v>
      </c>
      <c r="G4878" s="106">
        <f>IF(C4878="M.O.",VLOOKUP(A4878,INSUMOS_AUX!A:F,6,0),0)</f>
        <v>0</v>
      </c>
    </row>
    <row r="4879" spans="1:7" ht="21">
      <c r="A4879" s="177">
        <v>37370</v>
      </c>
      <c r="B4879" s="233" t="s">
        <v>494</v>
      </c>
      <c r="C4879" s="176" t="s">
        <v>123</v>
      </c>
      <c r="D4879" s="176" t="s">
        <v>134</v>
      </c>
      <c r="E4879" s="177">
        <v>0.1152</v>
      </c>
      <c r="F4879" s="107">
        <f>IF(C4879="MAT.",VLOOKUP(A4879,INSUMOS_AUX!A:F,6,0),0)</f>
        <v>3.32</v>
      </c>
      <c r="G4879" s="106">
        <f>IF(C4879="M.O.",VLOOKUP(A4879,INSUMOS_AUX!A:F,6,0),0)</f>
        <v>0</v>
      </c>
    </row>
    <row r="4880" spans="1:7" ht="21">
      <c r="A4880" s="177">
        <v>37371</v>
      </c>
      <c r="B4880" s="233" t="s">
        <v>495</v>
      </c>
      <c r="C4880" s="176" t="s">
        <v>123</v>
      </c>
      <c r="D4880" s="176" t="s">
        <v>134</v>
      </c>
      <c r="E4880" s="177">
        <v>0.1152</v>
      </c>
      <c r="F4880" s="107">
        <f>IF(C4880="MAT.",VLOOKUP(A4880,INSUMOS_AUX!A:F,6,0),0)</f>
        <v>0.59</v>
      </c>
      <c r="G4880" s="106">
        <f>IF(C4880="M.O.",VLOOKUP(A4880,INSUMOS_AUX!A:F,6,0),0)</f>
        <v>0</v>
      </c>
    </row>
    <row r="4881" spans="1:7" ht="21">
      <c r="A4881" s="177">
        <v>37372</v>
      </c>
      <c r="B4881" s="233" t="s">
        <v>496</v>
      </c>
      <c r="C4881" s="176" t="s">
        <v>123</v>
      </c>
      <c r="D4881" s="176" t="s">
        <v>134</v>
      </c>
      <c r="E4881" s="177">
        <v>0.1152</v>
      </c>
      <c r="F4881" s="107">
        <f>IF(C4881="MAT.",VLOOKUP(A4881,INSUMOS_AUX!A:F,6,0),0)</f>
        <v>1.43</v>
      </c>
      <c r="G4881" s="106">
        <f>IF(C4881="M.O.",VLOOKUP(A4881,INSUMOS_AUX!A:F,6,0),0)</f>
        <v>0</v>
      </c>
    </row>
    <row r="4882" spans="1:7" ht="21">
      <c r="A4882" s="177">
        <v>37373</v>
      </c>
      <c r="B4882" s="233" t="s">
        <v>497</v>
      </c>
      <c r="C4882" s="176" t="s">
        <v>123</v>
      </c>
      <c r="D4882" s="176" t="s">
        <v>134</v>
      </c>
      <c r="E4882" s="177">
        <v>0.1152</v>
      </c>
      <c r="F4882" s="107">
        <f>IF(C4882="MAT.",VLOOKUP(A4882,INSUMOS_AUX!A:F,6,0),0)</f>
        <v>0.08</v>
      </c>
      <c r="G4882" s="106">
        <f>IF(C4882="M.O.",VLOOKUP(A4882,INSUMOS_AUX!A:F,6,0),0)</f>
        <v>0</v>
      </c>
    </row>
    <row r="4883" spans="1:7">
      <c r="A4883" s="177">
        <v>38383</v>
      </c>
      <c r="B4883" s="233" t="s">
        <v>537</v>
      </c>
      <c r="C4883" s="176" t="s">
        <v>123</v>
      </c>
      <c r="D4883" s="176" t="s">
        <v>23</v>
      </c>
      <c r="E4883" s="177">
        <v>6.4000000000000003E-3</v>
      </c>
      <c r="F4883" s="107">
        <f>IF(C4883="MAT.",VLOOKUP(A4883,INSUMOS_AUX!A:F,6,0),0)</f>
        <v>2.17</v>
      </c>
      <c r="G4883" s="106">
        <f>IF(C4883="M.O.",VLOOKUP(A4883,INSUMOS_AUX!A:F,6,0),0)</f>
        <v>0</v>
      </c>
    </row>
    <row r="4884" spans="1:7" ht="21">
      <c r="A4884" s="177">
        <v>43461</v>
      </c>
      <c r="B4884" s="233" t="s">
        <v>155</v>
      </c>
      <c r="C4884" s="176" t="s">
        <v>123</v>
      </c>
      <c r="D4884" s="176" t="s">
        <v>134</v>
      </c>
      <c r="E4884" s="177">
        <v>0.1152</v>
      </c>
      <c r="F4884" s="107">
        <f>IF(C4884="MAT.",VLOOKUP(A4884,INSUMOS_AUX!A:F,6,0),0)</f>
        <v>0.31</v>
      </c>
      <c r="G4884" s="106">
        <f>IF(C4884="M.O.",VLOOKUP(A4884,INSUMOS_AUX!A:F,6,0),0)</f>
        <v>0</v>
      </c>
    </row>
    <row r="4885" spans="1:7" ht="21">
      <c r="A4885" s="177">
        <v>43485</v>
      </c>
      <c r="B4885" s="233" t="s">
        <v>156</v>
      </c>
      <c r="C4885" s="176" t="s">
        <v>123</v>
      </c>
      <c r="D4885" s="176" t="s">
        <v>134</v>
      </c>
      <c r="E4885" s="177">
        <v>0.1152</v>
      </c>
      <c r="F4885" s="107">
        <f>IF(C4885="MAT.",VLOOKUP(A4885,INSUMOS_AUX!A:F,6,0),0)</f>
        <v>1.1299999999999999</v>
      </c>
      <c r="G4885" s="106">
        <f>IF(C4885="M.O.",VLOOKUP(A4885,INSUMOS_AUX!A:F,6,0),0)</f>
        <v>0</v>
      </c>
    </row>
    <row r="4886" spans="1:7">
      <c r="A4886" s="182"/>
      <c r="B4886" s="230"/>
      <c r="C4886" s="183"/>
      <c r="D4886" s="183"/>
      <c r="E4886" s="183"/>
      <c r="F4886" s="183"/>
      <c r="G4886" s="183"/>
    </row>
    <row r="4887" spans="1:7">
      <c r="A4887" s="179" t="s">
        <v>1070</v>
      </c>
      <c r="B4887" s="232" t="s">
        <v>1071</v>
      </c>
      <c r="C4887" s="180" t="s">
        <v>46</v>
      </c>
      <c r="D4887" s="180" t="s">
        <v>23</v>
      </c>
      <c r="E4887" s="181">
        <v>12</v>
      </c>
      <c r="F4887" s="181">
        <f t="shared" ref="F4887:G4887" si="329">SUMPRODUCT($E4888:$E4898,F4888:F4898)</f>
        <v>51.196000000000005</v>
      </c>
      <c r="G4887" s="181">
        <f t="shared" si="329"/>
        <v>5.9719776000000007</v>
      </c>
    </row>
    <row r="4888" spans="1:7" ht="21">
      <c r="A4888" s="177">
        <v>37370</v>
      </c>
      <c r="B4888" s="233" t="s">
        <v>494</v>
      </c>
      <c r="C4888" s="176" t="s">
        <v>123</v>
      </c>
      <c r="D4888" s="176" t="s">
        <v>134</v>
      </c>
      <c r="E4888" s="177">
        <v>0.35</v>
      </c>
      <c r="F4888" s="107">
        <f>IF(C4888="MAT.",VLOOKUP(A4888,INSUMOS_AUX!A:F,6,0),0)</f>
        <v>3.32</v>
      </c>
      <c r="G4888" s="106">
        <f>IF(C4888="M.O.",VLOOKUP(A4888,INSUMOS_AUX!A:F,6,0),0)</f>
        <v>0</v>
      </c>
    </row>
    <row r="4889" spans="1:7" ht="21">
      <c r="A4889" s="177">
        <v>37371</v>
      </c>
      <c r="B4889" s="233" t="s">
        <v>495</v>
      </c>
      <c r="C4889" s="176" t="s">
        <v>123</v>
      </c>
      <c r="D4889" s="176" t="s">
        <v>134</v>
      </c>
      <c r="E4889" s="177">
        <v>0.35</v>
      </c>
      <c r="F4889" s="107">
        <f>IF(C4889="MAT.",VLOOKUP(A4889,INSUMOS_AUX!A:F,6,0),0)</f>
        <v>0.59</v>
      </c>
      <c r="G4889" s="106">
        <f>IF(C4889="M.O.",VLOOKUP(A4889,INSUMOS_AUX!A:F,6,0),0)</f>
        <v>0</v>
      </c>
    </row>
    <row r="4890" spans="1:7" ht="21">
      <c r="A4890" s="177">
        <v>37372</v>
      </c>
      <c r="B4890" s="233" t="s">
        <v>496</v>
      </c>
      <c r="C4890" s="176" t="s">
        <v>123</v>
      </c>
      <c r="D4890" s="176" t="s">
        <v>134</v>
      </c>
      <c r="E4890" s="177">
        <v>0.35</v>
      </c>
      <c r="F4890" s="107">
        <f>IF(C4890="MAT.",VLOOKUP(A4890,INSUMOS_AUX!A:F,6,0),0)</f>
        <v>1.43</v>
      </c>
      <c r="G4890" s="106">
        <f>IF(C4890="M.O.",VLOOKUP(A4890,INSUMOS_AUX!A:F,6,0),0)</f>
        <v>0</v>
      </c>
    </row>
    <row r="4891" spans="1:7" ht="21">
      <c r="A4891" s="177">
        <v>37373</v>
      </c>
      <c r="B4891" s="233" t="s">
        <v>497</v>
      </c>
      <c r="C4891" s="176" t="s">
        <v>123</v>
      </c>
      <c r="D4891" s="176" t="s">
        <v>134</v>
      </c>
      <c r="E4891" s="177">
        <v>0.35</v>
      </c>
      <c r="F4891" s="107">
        <f>IF(C4891="MAT.",VLOOKUP(A4891,INSUMOS_AUX!A:F,6,0),0)</f>
        <v>0.08</v>
      </c>
      <c r="G4891" s="106">
        <f>IF(C4891="M.O.",VLOOKUP(A4891,INSUMOS_AUX!A:F,6,0),0)</f>
        <v>0</v>
      </c>
    </row>
    <row r="4892" spans="1:7" ht="21">
      <c r="A4892" s="177">
        <v>43465</v>
      </c>
      <c r="B4892" s="233" t="s">
        <v>151</v>
      </c>
      <c r="C4892" s="176" t="s">
        <v>123</v>
      </c>
      <c r="D4892" s="176" t="s">
        <v>134</v>
      </c>
      <c r="E4892" s="177">
        <v>0.1</v>
      </c>
      <c r="F4892" s="107">
        <f>IF(C4892="MAT.",VLOOKUP(A4892,INSUMOS_AUX!A:F,6,0),0)</f>
        <v>0.78</v>
      </c>
      <c r="G4892" s="106">
        <f>IF(C4892="M.O.",VLOOKUP(A4892,INSUMOS_AUX!A:F,6,0),0)</f>
        <v>0</v>
      </c>
    </row>
    <row r="4893" spans="1:7" ht="21">
      <c r="A4893" s="177">
        <v>43467</v>
      </c>
      <c r="B4893" s="233" t="s">
        <v>142</v>
      </c>
      <c r="C4893" s="176" t="s">
        <v>123</v>
      </c>
      <c r="D4893" s="176" t="s">
        <v>134</v>
      </c>
      <c r="E4893" s="177">
        <v>0.25</v>
      </c>
      <c r="F4893" s="107">
        <f>IF(C4893="MAT.",VLOOKUP(A4893,INSUMOS_AUX!A:F,6,0),0)</f>
        <v>0.61</v>
      </c>
      <c r="G4893" s="106">
        <f>IF(C4893="M.O.",VLOOKUP(A4893,INSUMOS_AUX!A:F,6,0),0)</f>
        <v>0</v>
      </c>
    </row>
    <row r="4894" spans="1:7" ht="21">
      <c r="A4894" s="177">
        <v>43489</v>
      </c>
      <c r="B4894" s="233" t="s">
        <v>152</v>
      </c>
      <c r="C4894" s="176" t="s">
        <v>123</v>
      </c>
      <c r="D4894" s="176" t="s">
        <v>134</v>
      </c>
      <c r="E4894" s="177">
        <v>0.1</v>
      </c>
      <c r="F4894" s="107">
        <f>IF(C4894="MAT.",VLOOKUP(A4894,INSUMOS_AUX!A:F,6,0),0)</f>
        <v>1.31</v>
      </c>
      <c r="G4894" s="106">
        <f>IF(C4894="M.O.",VLOOKUP(A4894,INSUMOS_AUX!A:F,6,0),0)</f>
        <v>0</v>
      </c>
    </row>
    <row r="4895" spans="1:7" ht="21">
      <c r="A4895" s="177">
        <v>43491</v>
      </c>
      <c r="B4895" s="233" t="s">
        <v>145</v>
      </c>
      <c r="C4895" s="176" t="s">
        <v>123</v>
      </c>
      <c r="D4895" s="176" t="s">
        <v>134</v>
      </c>
      <c r="E4895" s="177">
        <v>0.25</v>
      </c>
      <c r="F4895" s="107">
        <f>IF(C4895="MAT.",VLOOKUP(A4895,INSUMOS_AUX!A:F,6,0),0)</f>
        <v>1.39</v>
      </c>
      <c r="G4895" s="106">
        <f>IF(C4895="M.O.",VLOOKUP(A4895,INSUMOS_AUX!A:F,6,0),0)</f>
        <v>0</v>
      </c>
    </row>
    <row r="4896" spans="1:7">
      <c r="A4896" s="177">
        <v>4750</v>
      </c>
      <c r="B4896" s="233" t="s">
        <v>153</v>
      </c>
      <c r="C4896" s="176" t="s">
        <v>124</v>
      </c>
      <c r="D4896" s="176" t="s">
        <v>134</v>
      </c>
      <c r="E4896" s="177">
        <v>0.10212</v>
      </c>
      <c r="F4896" s="107">
        <f>IF(C4896="MAT.",VLOOKUP(A4896,INSUMOS_AUX!A:F,6,0),0)</f>
        <v>0</v>
      </c>
      <c r="G4896" s="106">
        <f>IF(C4896="M.O.",VLOOKUP(A4896,INSUMOS_AUX!A:F,6,0),0)</f>
        <v>22.48</v>
      </c>
    </row>
    <row r="4897" spans="1:7">
      <c r="A4897" s="177">
        <v>6111</v>
      </c>
      <c r="B4897" s="233" t="s">
        <v>498</v>
      </c>
      <c r="C4897" s="176" t="s">
        <v>124</v>
      </c>
      <c r="D4897" s="176" t="s">
        <v>134</v>
      </c>
      <c r="E4897" s="177">
        <v>0.25530000000000003</v>
      </c>
      <c r="F4897" s="107">
        <f>IF(C4897="MAT.",VLOOKUP(A4897,INSUMOS_AUX!A:F,6,0),0)</f>
        <v>0</v>
      </c>
      <c r="G4897" s="106">
        <f>IF(C4897="M.O.",VLOOKUP(A4897,INSUMOS_AUX!A:F,6,0),0)</f>
        <v>14.4</v>
      </c>
    </row>
    <row r="4898" spans="1:7">
      <c r="A4898" s="177" t="s">
        <v>1616</v>
      </c>
      <c r="B4898" s="233" t="s">
        <v>1071</v>
      </c>
      <c r="C4898" s="176" t="s">
        <v>123</v>
      </c>
      <c r="D4898" s="176" t="s">
        <v>23</v>
      </c>
      <c r="E4898" s="177">
        <v>1</v>
      </c>
      <c r="F4898" s="107">
        <f>IF(C4898="MAT.",VLOOKUP(A4898,INSUMOS_AUX!A:F,6,0),0)</f>
        <v>48.59</v>
      </c>
      <c r="G4898" s="106">
        <f>IF(C4898="M.O.",VLOOKUP(A4898,INSUMOS_AUX!A:F,6,0),0)</f>
        <v>0</v>
      </c>
    </row>
    <row r="4899" spans="1:7">
      <c r="A4899" s="182"/>
      <c r="B4899" s="230"/>
      <c r="C4899" s="183"/>
      <c r="D4899" s="183"/>
      <c r="E4899" s="183"/>
      <c r="F4899" s="183"/>
      <c r="G4899" s="183"/>
    </row>
    <row r="4900" spans="1:7">
      <c r="A4900" s="179" t="s">
        <v>1072</v>
      </c>
      <c r="B4900" s="232" t="s">
        <v>1073</v>
      </c>
      <c r="C4900" s="180" t="s">
        <v>46</v>
      </c>
      <c r="D4900" s="180" t="s">
        <v>65</v>
      </c>
      <c r="E4900" s="181">
        <v>200</v>
      </c>
      <c r="F4900" s="181">
        <f t="shared" ref="F4900:G4900" si="330">SUMPRODUCT($E4901:$E4909,F4901:F4909)</f>
        <v>22.880879999999998</v>
      </c>
      <c r="G4900" s="181">
        <f t="shared" si="330"/>
        <v>5.2494200992</v>
      </c>
    </row>
    <row r="4901" spans="1:7">
      <c r="A4901" s="177">
        <v>2436</v>
      </c>
      <c r="B4901" s="233" t="s">
        <v>157</v>
      </c>
      <c r="C4901" s="176" t="s">
        <v>124</v>
      </c>
      <c r="D4901" s="176" t="s">
        <v>134</v>
      </c>
      <c r="E4901" s="177">
        <v>0.14107552000000001</v>
      </c>
      <c r="F4901" s="107">
        <f>IF(C4901="MAT.",VLOOKUP(A4901,INSUMOS_AUX!A:F,6,0),0)</f>
        <v>0</v>
      </c>
      <c r="G4901" s="106">
        <f>IF(C4901="M.O.",VLOOKUP(A4901,INSUMOS_AUX!A:F,6,0),0)</f>
        <v>22.48</v>
      </c>
    </row>
    <row r="4902" spans="1:7">
      <c r="A4902" s="177">
        <v>247</v>
      </c>
      <c r="B4902" s="233" t="s">
        <v>184</v>
      </c>
      <c r="C4902" s="176" t="s">
        <v>124</v>
      </c>
      <c r="D4902" s="176" t="s">
        <v>134</v>
      </c>
      <c r="E4902" s="177">
        <v>0.14107552000000001</v>
      </c>
      <c r="F4902" s="107">
        <f>IF(C4902="MAT.",VLOOKUP(A4902,INSUMOS_AUX!A:F,6,0),0)</f>
        <v>0</v>
      </c>
      <c r="G4902" s="106">
        <f>IF(C4902="M.O.",VLOOKUP(A4902,INSUMOS_AUX!A:F,6,0),0)</f>
        <v>14.73</v>
      </c>
    </row>
    <row r="4903" spans="1:7" ht="21">
      <c r="A4903" s="177">
        <v>37370</v>
      </c>
      <c r="B4903" s="233" t="s">
        <v>494</v>
      </c>
      <c r="C4903" s="176" t="s">
        <v>123</v>
      </c>
      <c r="D4903" s="176" t="s">
        <v>134</v>
      </c>
      <c r="E4903" s="177">
        <v>0.27200000000000002</v>
      </c>
      <c r="F4903" s="107">
        <f>IF(C4903="MAT.",VLOOKUP(A4903,INSUMOS_AUX!A:F,6,0),0)</f>
        <v>3.32</v>
      </c>
      <c r="G4903" s="106">
        <f>IF(C4903="M.O.",VLOOKUP(A4903,INSUMOS_AUX!A:F,6,0),0)</f>
        <v>0</v>
      </c>
    </row>
    <row r="4904" spans="1:7" ht="21">
      <c r="A4904" s="177">
        <v>37371</v>
      </c>
      <c r="B4904" s="233" t="s">
        <v>495</v>
      </c>
      <c r="C4904" s="176" t="s">
        <v>123</v>
      </c>
      <c r="D4904" s="176" t="s">
        <v>134</v>
      </c>
      <c r="E4904" s="177">
        <v>0.27200000000000002</v>
      </c>
      <c r="F4904" s="107">
        <f>IF(C4904="MAT.",VLOOKUP(A4904,INSUMOS_AUX!A:F,6,0),0)</f>
        <v>0.59</v>
      </c>
      <c r="G4904" s="106">
        <f>IF(C4904="M.O.",VLOOKUP(A4904,INSUMOS_AUX!A:F,6,0),0)</f>
        <v>0</v>
      </c>
    </row>
    <row r="4905" spans="1:7" ht="21">
      <c r="A4905" s="177">
        <v>37372</v>
      </c>
      <c r="B4905" s="233" t="s">
        <v>496</v>
      </c>
      <c r="C4905" s="176" t="s">
        <v>123</v>
      </c>
      <c r="D4905" s="176" t="s">
        <v>134</v>
      </c>
      <c r="E4905" s="177">
        <v>0.27200000000000002</v>
      </c>
      <c r="F4905" s="107">
        <f>IF(C4905="MAT.",VLOOKUP(A4905,INSUMOS_AUX!A:F,6,0),0)</f>
        <v>1.43</v>
      </c>
      <c r="G4905" s="106">
        <f>IF(C4905="M.O.",VLOOKUP(A4905,INSUMOS_AUX!A:F,6,0),0)</f>
        <v>0</v>
      </c>
    </row>
    <row r="4906" spans="1:7" ht="21">
      <c r="A4906" s="177">
        <v>37373</v>
      </c>
      <c r="B4906" s="233" t="s">
        <v>497</v>
      </c>
      <c r="C4906" s="176" t="s">
        <v>123</v>
      </c>
      <c r="D4906" s="176" t="s">
        <v>134</v>
      </c>
      <c r="E4906" s="177">
        <v>0.27200000000000002</v>
      </c>
      <c r="F4906" s="107">
        <f>IF(C4906="MAT.",VLOOKUP(A4906,INSUMOS_AUX!A:F,6,0),0)</f>
        <v>0.08</v>
      </c>
      <c r="G4906" s="106">
        <f>IF(C4906="M.O.",VLOOKUP(A4906,INSUMOS_AUX!A:F,6,0),0)</f>
        <v>0</v>
      </c>
    </row>
    <row r="4907" spans="1:7" ht="21">
      <c r="A4907" s="177">
        <v>43460</v>
      </c>
      <c r="B4907" s="233" t="s">
        <v>158</v>
      </c>
      <c r="C4907" s="176" t="s">
        <v>123</v>
      </c>
      <c r="D4907" s="176" t="s">
        <v>134</v>
      </c>
      <c r="E4907" s="177">
        <v>0.27200000000000002</v>
      </c>
      <c r="F4907" s="107">
        <f>IF(C4907="MAT.",VLOOKUP(A4907,INSUMOS_AUX!A:F,6,0),0)</f>
        <v>0.86</v>
      </c>
      <c r="G4907" s="106">
        <f>IF(C4907="M.O.",VLOOKUP(A4907,INSUMOS_AUX!A:F,6,0),0)</f>
        <v>0</v>
      </c>
    </row>
    <row r="4908" spans="1:7" ht="21">
      <c r="A4908" s="177">
        <v>43484</v>
      </c>
      <c r="B4908" s="233" t="s">
        <v>159</v>
      </c>
      <c r="C4908" s="176" t="s">
        <v>123</v>
      </c>
      <c r="D4908" s="176" t="s">
        <v>134</v>
      </c>
      <c r="E4908" s="177">
        <v>0.27200000000000002</v>
      </c>
      <c r="F4908" s="107">
        <f>IF(C4908="MAT.",VLOOKUP(A4908,INSUMOS_AUX!A:F,6,0),0)</f>
        <v>1.26</v>
      </c>
      <c r="G4908" s="106">
        <f>IF(C4908="M.O.",VLOOKUP(A4908,INSUMOS_AUX!A:F,6,0),0)</f>
        <v>0</v>
      </c>
    </row>
    <row r="4909" spans="1:7">
      <c r="A4909" s="177" t="s">
        <v>1617</v>
      </c>
      <c r="B4909" s="233" t="s">
        <v>1073</v>
      </c>
      <c r="C4909" s="176" t="s">
        <v>123</v>
      </c>
      <c r="D4909" s="176" t="s">
        <v>65</v>
      </c>
      <c r="E4909" s="177">
        <v>1</v>
      </c>
      <c r="F4909" s="107">
        <f>IF(C4909="MAT.",VLOOKUP(A4909,INSUMOS_AUX!A:F,6,0),0)</f>
        <v>20.83</v>
      </c>
      <c r="G4909" s="106">
        <f>IF(C4909="M.O.",VLOOKUP(A4909,INSUMOS_AUX!A:F,6,0),0)</f>
        <v>0</v>
      </c>
    </row>
    <row r="4910" spans="1:7">
      <c r="A4910" s="182"/>
      <c r="B4910" s="230"/>
      <c r="C4910" s="183"/>
      <c r="D4910" s="183"/>
      <c r="E4910" s="183"/>
      <c r="F4910" s="183"/>
      <c r="G4910" s="183"/>
    </row>
    <row r="4911" spans="1:7">
      <c r="A4911" s="178" t="s">
        <v>1618</v>
      </c>
      <c r="B4911" s="231" t="s">
        <v>1074</v>
      </c>
      <c r="C4911" s="184"/>
      <c r="D4911" s="184"/>
      <c r="E4911" s="184"/>
      <c r="F4911" s="184"/>
      <c r="G4911" s="184"/>
    </row>
    <row r="4912" spans="1:7">
      <c r="A4912" s="182"/>
      <c r="B4912" s="230"/>
      <c r="C4912" s="183"/>
      <c r="D4912" s="183"/>
      <c r="E4912" s="183"/>
      <c r="F4912" s="183"/>
      <c r="G4912" s="183"/>
    </row>
    <row r="4913" spans="1:7" ht="21">
      <c r="A4913" s="179" t="s">
        <v>1075</v>
      </c>
      <c r="B4913" s="232" t="s">
        <v>1076</v>
      </c>
      <c r="C4913" s="180" t="s">
        <v>46</v>
      </c>
      <c r="D4913" s="180" t="s">
        <v>23</v>
      </c>
      <c r="E4913" s="181">
        <v>22</v>
      </c>
      <c r="F4913" s="181">
        <f t="shared" ref="F4913:G4913" si="331">SUMPRODUCT($E4914:$E4922,F4914:F4922)</f>
        <v>17.794499999999999</v>
      </c>
      <c r="G4913" s="181">
        <f t="shared" si="331"/>
        <v>2.2956900300000003</v>
      </c>
    </row>
    <row r="4914" spans="1:7">
      <c r="A4914" s="177">
        <v>248</v>
      </c>
      <c r="B4914" s="233" t="s">
        <v>1619</v>
      </c>
      <c r="C4914" s="176" t="s">
        <v>124</v>
      </c>
      <c r="D4914" s="176" t="s">
        <v>134</v>
      </c>
      <c r="E4914" s="177">
        <v>0.151731</v>
      </c>
      <c r="F4914" s="107">
        <f>IF(C4914="MAT.",VLOOKUP(A4914,INSUMOS_AUX!A:F,6,0),0)</f>
        <v>0</v>
      </c>
      <c r="G4914" s="106">
        <f>IF(C4914="M.O.",VLOOKUP(A4914,INSUMOS_AUX!A:F,6,0),0)</f>
        <v>15.13</v>
      </c>
    </row>
    <row r="4915" spans="1:7" ht="21">
      <c r="A4915" s="177">
        <v>37370</v>
      </c>
      <c r="B4915" s="233" t="s">
        <v>494</v>
      </c>
      <c r="C4915" s="176" t="s">
        <v>123</v>
      </c>
      <c r="D4915" s="176" t="s">
        <v>134</v>
      </c>
      <c r="E4915" s="177">
        <v>0.15</v>
      </c>
      <c r="F4915" s="107">
        <f>IF(C4915="MAT.",VLOOKUP(A4915,INSUMOS_AUX!A:F,6,0),0)</f>
        <v>3.32</v>
      </c>
      <c r="G4915" s="106">
        <f>IF(C4915="M.O.",VLOOKUP(A4915,INSUMOS_AUX!A:F,6,0),0)</f>
        <v>0</v>
      </c>
    </row>
    <row r="4916" spans="1:7" ht="21">
      <c r="A4916" s="177">
        <v>37371</v>
      </c>
      <c r="B4916" s="233" t="s">
        <v>495</v>
      </c>
      <c r="C4916" s="176" t="s">
        <v>123</v>
      </c>
      <c r="D4916" s="176" t="s">
        <v>134</v>
      </c>
      <c r="E4916" s="177">
        <v>0.15</v>
      </c>
      <c r="F4916" s="107">
        <f>IF(C4916="MAT.",VLOOKUP(A4916,INSUMOS_AUX!A:F,6,0),0)</f>
        <v>0.59</v>
      </c>
      <c r="G4916" s="106">
        <f>IF(C4916="M.O.",VLOOKUP(A4916,INSUMOS_AUX!A:F,6,0),0)</f>
        <v>0</v>
      </c>
    </row>
    <row r="4917" spans="1:7" ht="21">
      <c r="A4917" s="177">
        <v>37372</v>
      </c>
      <c r="B4917" s="233" t="s">
        <v>496</v>
      </c>
      <c r="C4917" s="176" t="s">
        <v>123</v>
      </c>
      <c r="D4917" s="176" t="s">
        <v>134</v>
      </c>
      <c r="E4917" s="177">
        <v>0.15</v>
      </c>
      <c r="F4917" s="107">
        <f>IF(C4917="MAT.",VLOOKUP(A4917,INSUMOS_AUX!A:F,6,0),0)</f>
        <v>1.43</v>
      </c>
      <c r="G4917" s="106">
        <f>IF(C4917="M.O.",VLOOKUP(A4917,INSUMOS_AUX!A:F,6,0),0)</f>
        <v>0</v>
      </c>
    </row>
    <row r="4918" spans="1:7" ht="21">
      <c r="A4918" s="177">
        <v>37373</v>
      </c>
      <c r="B4918" s="233" t="s">
        <v>497</v>
      </c>
      <c r="C4918" s="176" t="s">
        <v>123</v>
      </c>
      <c r="D4918" s="176" t="s">
        <v>134</v>
      </c>
      <c r="E4918" s="177">
        <v>0.15</v>
      </c>
      <c r="F4918" s="107">
        <f>IF(C4918="MAT.",VLOOKUP(A4918,INSUMOS_AUX!A:F,6,0),0)</f>
        <v>0.08</v>
      </c>
      <c r="G4918" s="106">
        <f>IF(C4918="M.O.",VLOOKUP(A4918,INSUMOS_AUX!A:F,6,0),0)</f>
        <v>0</v>
      </c>
    </row>
    <row r="4919" spans="1:7" ht="42">
      <c r="A4919" s="177">
        <v>37539</v>
      </c>
      <c r="B4919" s="233" t="s">
        <v>1620</v>
      </c>
      <c r="C4919" s="176" t="s">
        <v>123</v>
      </c>
      <c r="D4919" s="176" t="s">
        <v>23</v>
      </c>
      <c r="E4919" s="177">
        <v>1</v>
      </c>
      <c r="F4919" s="107">
        <f>IF(C4919="MAT.",VLOOKUP(A4919,INSUMOS_AUX!A:F,6,0),0)</f>
        <v>15</v>
      </c>
      <c r="G4919" s="106">
        <f>IF(C4919="M.O.",VLOOKUP(A4919,INSUMOS_AUX!A:F,6,0),0)</f>
        <v>0</v>
      </c>
    </row>
    <row r="4920" spans="1:7" ht="21">
      <c r="A4920" s="177">
        <v>43465</v>
      </c>
      <c r="B4920" s="233" t="s">
        <v>151</v>
      </c>
      <c r="C4920" s="176" t="s">
        <v>123</v>
      </c>
      <c r="D4920" s="176" t="s">
        <v>134</v>
      </c>
      <c r="E4920" s="177">
        <v>0.15</v>
      </c>
      <c r="F4920" s="107">
        <f>IF(C4920="MAT.",VLOOKUP(A4920,INSUMOS_AUX!A:F,6,0),0)</f>
        <v>0.78</v>
      </c>
      <c r="G4920" s="106">
        <f>IF(C4920="M.O.",VLOOKUP(A4920,INSUMOS_AUX!A:F,6,0),0)</f>
        <v>0</v>
      </c>
    </row>
    <row r="4921" spans="1:7" ht="21">
      <c r="A4921" s="177">
        <v>43489</v>
      </c>
      <c r="B4921" s="233" t="s">
        <v>152</v>
      </c>
      <c r="C4921" s="176" t="s">
        <v>123</v>
      </c>
      <c r="D4921" s="176" t="s">
        <v>134</v>
      </c>
      <c r="E4921" s="177">
        <v>0.15</v>
      </c>
      <c r="F4921" s="107">
        <f>IF(C4921="MAT.",VLOOKUP(A4921,INSUMOS_AUX!A:F,6,0),0)</f>
        <v>1.31</v>
      </c>
      <c r="G4921" s="106">
        <f>IF(C4921="M.O.",VLOOKUP(A4921,INSUMOS_AUX!A:F,6,0),0)</f>
        <v>0</v>
      </c>
    </row>
    <row r="4922" spans="1:7" ht="21">
      <c r="A4922" s="177">
        <v>44397</v>
      </c>
      <c r="B4922" s="233" t="s">
        <v>319</v>
      </c>
      <c r="C4922" s="176" t="s">
        <v>123</v>
      </c>
      <c r="D4922" s="176" t="s">
        <v>65</v>
      </c>
      <c r="E4922" s="177">
        <v>0.4</v>
      </c>
      <c r="F4922" s="107">
        <f>IF(C4922="MAT.",VLOOKUP(A4922,INSUMOS_AUX!A:F,6,0),0)</f>
        <v>4.17</v>
      </c>
      <c r="G4922" s="106">
        <f>IF(C4922="M.O.",VLOOKUP(A4922,INSUMOS_AUX!A:F,6,0),0)</f>
        <v>0</v>
      </c>
    </row>
    <row r="4923" spans="1:7">
      <c r="A4923" s="182"/>
      <c r="B4923" s="230"/>
      <c r="C4923" s="183"/>
      <c r="D4923" s="183"/>
      <c r="E4923" s="183"/>
      <c r="F4923" s="183"/>
      <c r="G4923" s="183"/>
    </row>
    <row r="4924" spans="1:7" ht="21">
      <c r="A4924" s="179" t="s">
        <v>1077</v>
      </c>
      <c r="B4924" s="232" t="s">
        <v>1078</v>
      </c>
      <c r="C4924" s="180" t="s">
        <v>46</v>
      </c>
      <c r="D4924" s="180" t="s">
        <v>23</v>
      </c>
      <c r="E4924" s="181">
        <v>6</v>
      </c>
      <c r="F4924" s="181">
        <f t="shared" ref="F4924:G4924" si="332">SUMPRODUCT($E4925:$E4933,F4925:F4933)</f>
        <v>20.144500000000001</v>
      </c>
      <c r="G4924" s="181">
        <f t="shared" si="332"/>
        <v>2.2956900300000003</v>
      </c>
    </row>
    <row r="4925" spans="1:7">
      <c r="A4925" s="177">
        <v>248</v>
      </c>
      <c r="B4925" s="233" t="s">
        <v>1619</v>
      </c>
      <c r="C4925" s="176" t="s">
        <v>124</v>
      </c>
      <c r="D4925" s="176" t="s">
        <v>134</v>
      </c>
      <c r="E4925" s="177">
        <v>0.151731</v>
      </c>
      <c r="F4925" s="107">
        <f>IF(C4925="MAT.",VLOOKUP(A4925,INSUMOS_AUX!A:F,6,0),0)</f>
        <v>0</v>
      </c>
      <c r="G4925" s="106">
        <f>IF(C4925="M.O.",VLOOKUP(A4925,INSUMOS_AUX!A:F,6,0),0)</f>
        <v>15.13</v>
      </c>
    </row>
    <row r="4926" spans="1:7" ht="21">
      <c r="A4926" s="177">
        <v>37370</v>
      </c>
      <c r="B4926" s="233" t="s">
        <v>494</v>
      </c>
      <c r="C4926" s="176" t="s">
        <v>123</v>
      </c>
      <c r="D4926" s="176" t="s">
        <v>134</v>
      </c>
      <c r="E4926" s="177">
        <v>0.15</v>
      </c>
      <c r="F4926" s="107">
        <f>IF(C4926="MAT.",VLOOKUP(A4926,INSUMOS_AUX!A:F,6,0),0)</f>
        <v>3.32</v>
      </c>
      <c r="G4926" s="106">
        <f>IF(C4926="M.O.",VLOOKUP(A4926,INSUMOS_AUX!A:F,6,0),0)</f>
        <v>0</v>
      </c>
    </row>
    <row r="4927" spans="1:7" ht="21">
      <c r="A4927" s="177">
        <v>37371</v>
      </c>
      <c r="B4927" s="233" t="s">
        <v>495</v>
      </c>
      <c r="C4927" s="176" t="s">
        <v>123</v>
      </c>
      <c r="D4927" s="176" t="s">
        <v>134</v>
      </c>
      <c r="E4927" s="177">
        <v>0.15</v>
      </c>
      <c r="F4927" s="107">
        <f>IF(C4927="MAT.",VLOOKUP(A4927,INSUMOS_AUX!A:F,6,0),0)</f>
        <v>0.59</v>
      </c>
      <c r="G4927" s="106">
        <f>IF(C4927="M.O.",VLOOKUP(A4927,INSUMOS_AUX!A:F,6,0),0)</f>
        <v>0</v>
      </c>
    </row>
    <row r="4928" spans="1:7" ht="21">
      <c r="A4928" s="177">
        <v>37372</v>
      </c>
      <c r="B4928" s="233" t="s">
        <v>496</v>
      </c>
      <c r="C4928" s="176" t="s">
        <v>123</v>
      </c>
      <c r="D4928" s="176" t="s">
        <v>134</v>
      </c>
      <c r="E4928" s="177">
        <v>0.15</v>
      </c>
      <c r="F4928" s="107">
        <f>IF(C4928="MAT.",VLOOKUP(A4928,INSUMOS_AUX!A:F,6,0),0)</f>
        <v>1.43</v>
      </c>
      <c r="G4928" s="106">
        <f>IF(C4928="M.O.",VLOOKUP(A4928,INSUMOS_AUX!A:F,6,0),0)</f>
        <v>0</v>
      </c>
    </row>
    <row r="4929" spans="1:7" ht="21">
      <c r="A4929" s="177">
        <v>37373</v>
      </c>
      <c r="B4929" s="233" t="s">
        <v>497</v>
      </c>
      <c r="C4929" s="176" t="s">
        <v>123</v>
      </c>
      <c r="D4929" s="176" t="s">
        <v>134</v>
      </c>
      <c r="E4929" s="177">
        <v>0.15</v>
      </c>
      <c r="F4929" s="107">
        <f>IF(C4929="MAT.",VLOOKUP(A4929,INSUMOS_AUX!A:F,6,0),0)</f>
        <v>0.08</v>
      </c>
      <c r="G4929" s="106">
        <f>IF(C4929="M.O.",VLOOKUP(A4929,INSUMOS_AUX!A:F,6,0),0)</f>
        <v>0</v>
      </c>
    </row>
    <row r="4930" spans="1:7" ht="42">
      <c r="A4930" s="177">
        <v>37556</v>
      </c>
      <c r="B4930" s="233" t="s">
        <v>1621</v>
      </c>
      <c r="C4930" s="176" t="s">
        <v>123</v>
      </c>
      <c r="D4930" s="176" t="s">
        <v>23</v>
      </c>
      <c r="E4930" s="177">
        <v>1</v>
      </c>
      <c r="F4930" s="107">
        <f>IF(C4930="MAT.",VLOOKUP(A4930,INSUMOS_AUX!A:F,6,0),0)</f>
        <v>17.350000000000001</v>
      </c>
      <c r="G4930" s="106">
        <f>IF(C4930="M.O.",VLOOKUP(A4930,INSUMOS_AUX!A:F,6,0),0)</f>
        <v>0</v>
      </c>
    </row>
    <row r="4931" spans="1:7" ht="21">
      <c r="A4931" s="177">
        <v>43465</v>
      </c>
      <c r="B4931" s="233" t="s">
        <v>151</v>
      </c>
      <c r="C4931" s="176" t="s">
        <v>123</v>
      </c>
      <c r="D4931" s="176" t="s">
        <v>134</v>
      </c>
      <c r="E4931" s="177">
        <v>0.15</v>
      </c>
      <c r="F4931" s="107">
        <f>IF(C4931="MAT.",VLOOKUP(A4931,INSUMOS_AUX!A:F,6,0),0)</f>
        <v>0.78</v>
      </c>
      <c r="G4931" s="106">
        <f>IF(C4931="M.O.",VLOOKUP(A4931,INSUMOS_AUX!A:F,6,0),0)</f>
        <v>0</v>
      </c>
    </row>
    <row r="4932" spans="1:7" ht="21">
      <c r="A4932" s="177">
        <v>43489</v>
      </c>
      <c r="B4932" s="233" t="s">
        <v>152</v>
      </c>
      <c r="C4932" s="176" t="s">
        <v>123</v>
      </c>
      <c r="D4932" s="176" t="s">
        <v>134</v>
      </c>
      <c r="E4932" s="177">
        <v>0.15</v>
      </c>
      <c r="F4932" s="107">
        <f>IF(C4932="MAT.",VLOOKUP(A4932,INSUMOS_AUX!A:F,6,0),0)</f>
        <v>1.31</v>
      </c>
      <c r="G4932" s="106">
        <f>IF(C4932="M.O.",VLOOKUP(A4932,INSUMOS_AUX!A:F,6,0),0)</f>
        <v>0</v>
      </c>
    </row>
    <row r="4933" spans="1:7" ht="21">
      <c r="A4933" s="177">
        <v>44397</v>
      </c>
      <c r="B4933" s="233" t="s">
        <v>319</v>
      </c>
      <c r="C4933" s="176" t="s">
        <v>123</v>
      </c>
      <c r="D4933" s="176" t="s">
        <v>65</v>
      </c>
      <c r="E4933" s="177">
        <v>0.4</v>
      </c>
      <c r="F4933" s="107">
        <f>IF(C4933="MAT.",VLOOKUP(A4933,INSUMOS_AUX!A:F,6,0),0)</f>
        <v>4.17</v>
      </c>
      <c r="G4933" s="106">
        <f>IF(C4933="M.O.",VLOOKUP(A4933,INSUMOS_AUX!A:F,6,0),0)</f>
        <v>0</v>
      </c>
    </row>
    <row r="4934" spans="1:7">
      <c r="A4934" s="182"/>
      <c r="B4934" s="230"/>
      <c r="C4934" s="183"/>
      <c r="D4934" s="183"/>
      <c r="E4934" s="183"/>
      <c r="F4934" s="183"/>
      <c r="G4934" s="183"/>
    </row>
    <row r="4935" spans="1:7" ht="21">
      <c r="A4935" s="179" t="s">
        <v>1079</v>
      </c>
      <c r="B4935" s="232" t="s">
        <v>1080</v>
      </c>
      <c r="C4935" s="180" t="s">
        <v>46</v>
      </c>
      <c r="D4935" s="180" t="s">
        <v>23</v>
      </c>
      <c r="E4935" s="181">
        <v>2</v>
      </c>
      <c r="F4935" s="181">
        <f t="shared" ref="F4935:G4935" si="333">SUMPRODUCT($E4936:$E4944,F4936:F4944)</f>
        <v>30.7545</v>
      </c>
      <c r="G4935" s="181">
        <f t="shared" si="333"/>
        <v>2.2956900300000003</v>
      </c>
    </row>
    <row r="4936" spans="1:7">
      <c r="A4936" s="177">
        <v>248</v>
      </c>
      <c r="B4936" s="233" t="s">
        <v>1619</v>
      </c>
      <c r="C4936" s="176" t="s">
        <v>124</v>
      </c>
      <c r="D4936" s="176" t="s">
        <v>134</v>
      </c>
      <c r="E4936" s="177">
        <v>0.151731</v>
      </c>
      <c r="F4936" s="107">
        <f>IF(C4936="MAT.",VLOOKUP(A4936,INSUMOS_AUX!A:F,6,0),0)</f>
        <v>0</v>
      </c>
      <c r="G4936" s="106">
        <f>IF(C4936="M.O.",VLOOKUP(A4936,INSUMOS_AUX!A:F,6,0),0)</f>
        <v>15.13</v>
      </c>
    </row>
    <row r="4937" spans="1:7" ht="21">
      <c r="A4937" s="177">
        <v>37370</v>
      </c>
      <c r="B4937" s="233" t="s">
        <v>494</v>
      </c>
      <c r="C4937" s="176" t="s">
        <v>123</v>
      </c>
      <c r="D4937" s="176" t="s">
        <v>134</v>
      </c>
      <c r="E4937" s="177">
        <v>0.15</v>
      </c>
      <c r="F4937" s="107">
        <f>IF(C4937="MAT.",VLOOKUP(A4937,INSUMOS_AUX!A:F,6,0),0)</f>
        <v>3.32</v>
      </c>
      <c r="G4937" s="106">
        <f>IF(C4937="M.O.",VLOOKUP(A4937,INSUMOS_AUX!A:F,6,0),0)</f>
        <v>0</v>
      </c>
    </row>
    <row r="4938" spans="1:7" ht="21">
      <c r="A4938" s="177">
        <v>37371</v>
      </c>
      <c r="B4938" s="233" t="s">
        <v>495</v>
      </c>
      <c r="C4938" s="176" t="s">
        <v>123</v>
      </c>
      <c r="D4938" s="176" t="s">
        <v>134</v>
      </c>
      <c r="E4938" s="177">
        <v>0.15</v>
      </c>
      <c r="F4938" s="107">
        <f>IF(C4938="MAT.",VLOOKUP(A4938,INSUMOS_AUX!A:F,6,0),0)</f>
        <v>0.59</v>
      </c>
      <c r="G4938" s="106">
        <f>IF(C4938="M.O.",VLOOKUP(A4938,INSUMOS_AUX!A:F,6,0),0)</f>
        <v>0</v>
      </c>
    </row>
    <row r="4939" spans="1:7" ht="21">
      <c r="A4939" s="177">
        <v>37372</v>
      </c>
      <c r="B4939" s="233" t="s">
        <v>496</v>
      </c>
      <c r="C4939" s="176" t="s">
        <v>123</v>
      </c>
      <c r="D4939" s="176" t="s">
        <v>134</v>
      </c>
      <c r="E4939" s="177">
        <v>0.15</v>
      </c>
      <c r="F4939" s="107">
        <f>IF(C4939="MAT.",VLOOKUP(A4939,INSUMOS_AUX!A:F,6,0),0)</f>
        <v>1.43</v>
      </c>
      <c r="G4939" s="106">
        <f>IF(C4939="M.O.",VLOOKUP(A4939,INSUMOS_AUX!A:F,6,0),0)</f>
        <v>0</v>
      </c>
    </row>
    <row r="4940" spans="1:7" ht="21">
      <c r="A4940" s="177">
        <v>37373</v>
      </c>
      <c r="B4940" s="233" t="s">
        <v>497</v>
      </c>
      <c r="C4940" s="176" t="s">
        <v>123</v>
      </c>
      <c r="D4940" s="176" t="s">
        <v>134</v>
      </c>
      <c r="E4940" s="177">
        <v>0.15</v>
      </c>
      <c r="F4940" s="107">
        <f>IF(C4940="MAT.",VLOOKUP(A4940,INSUMOS_AUX!A:F,6,0),0)</f>
        <v>0.08</v>
      </c>
      <c r="G4940" s="106">
        <f>IF(C4940="M.O.",VLOOKUP(A4940,INSUMOS_AUX!A:F,6,0),0)</f>
        <v>0</v>
      </c>
    </row>
    <row r="4941" spans="1:7" ht="42">
      <c r="A4941" s="177">
        <v>37558</v>
      </c>
      <c r="B4941" s="233" t="s">
        <v>1622</v>
      </c>
      <c r="C4941" s="176" t="s">
        <v>123</v>
      </c>
      <c r="D4941" s="176" t="s">
        <v>23</v>
      </c>
      <c r="E4941" s="177">
        <v>1</v>
      </c>
      <c r="F4941" s="107">
        <f>IF(C4941="MAT.",VLOOKUP(A4941,INSUMOS_AUX!A:F,6,0),0)</f>
        <v>27.96</v>
      </c>
      <c r="G4941" s="106">
        <f>IF(C4941="M.O.",VLOOKUP(A4941,INSUMOS_AUX!A:F,6,0),0)</f>
        <v>0</v>
      </c>
    </row>
    <row r="4942" spans="1:7" ht="21">
      <c r="A4942" s="177">
        <v>43465</v>
      </c>
      <c r="B4942" s="233" t="s">
        <v>151</v>
      </c>
      <c r="C4942" s="176" t="s">
        <v>123</v>
      </c>
      <c r="D4942" s="176" t="s">
        <v>134</v>
      </c>
      <c r="E4942" s="177">
        <v>0.15</v>
      </c>
      <c r="F4942" s="107">
        <f>IF(C4942="MAT.",VLOOKUP(A4942,INSUMOS_AUX!A:F,6,0),0)</f>
        <v>0.78</v>
      </c>
      <c r="G4942" s="106">
        <f>IF(C4942="M.O.",VLOOKUP(A4942,INSUMOS_AUX!A:F,6,0),0)</f>
        <v>0</v>
      </c>
    </row>
    <row r="4943" spans="1:7" ht="21">
      <c r="A4943" s="177">
        <v>43489</v>
      </c>
      <c r="B4943" s="233" t="s">
        <v>152</v>
      </c>
      <c r="C4943" s="176" t="s">
        <v>123</v>
      </c>
      <c r="D4943" s="176" t="s">
        <v>134</v>
      </c>
      <c r="E4943" s="177">
        <v>0.15</v>
      </c>
      <c r="F4943" s="107">
        <f>IF(C4943="MAT.",VLOOKUP(A4943,INSUMOS_AUX!A:F,6,0),0)</f>
        <v>1.31</v>
      </c>
      <c r="G4943" s="106">
        <f>IF(C4943="M.O.",VLOOKUP(A4943,INSUMOS_AUX!A:F,6,0),0)</f>
        <v>0</v>
      </c>
    </row>
    <row r="4944" spans="1:7" ht="21">
      <c r="A4944" s="177">
        <v>44397</v>
      </c>
      <c r="B4944" s="233" t="s">
        <v>319</v>
      </c>
      <c r="C4944" s="176" t="s">
        <v>123</v>
      </c>
      <c r="D4944" s="176" t="s">
        <v>65</v>
      </c>
      <c r="E4944" s="177">
        <v>0.4</v>
      </c>
      <c r="F4944" s="107">
        <f>IF(C4944="MAT.",VLOOKUP(A4944,INSUMOS_AUX!A:F,6,0),0)</f>
        <v>4.17</v>
      </c>
      <c r="G4944" s="106">
        <f>IF(C4944="M.O.",VLOOKUP(A4944,INSUMOS_AUX!A:F,6,0),0)</f>
        <v>0</v>
      </c>
    </row>
    <row r="4945" spans="1:7">
      <c r="A4945" s="182"/>
      <c r="B4945" s="230"/>
      <c r="C4945" s="183"/>
      <c r="D4945" s="183"/>
      <c r="E4945" s="183"/>
      <c r="F4945" s="183"/>
      <c r="G4945" s="183"/>
    </row>
    <row r="4946" spans="1:7" ht="21">
      <c r="A4946" s="179" t="s">
        <v>1081</v>
      </c>
      <c r="B4946" s="232" t="s">
        <v>1082</v>
      </c>
      <c r="C4946" s="180" t="s">
        <v>46</v>
      </c>
      <c r="D4946" s="180" t="s">
        <v>23</v>
      </c>
      <c r="E4946" s="181">
        <v>3</v>
      </c>
      <c r="F4946" s="181">
        <f t="shared" ref="F4946:G4946" si="334">SUMPRODUCT($E4947:$E4955,F4947:F4955)</f>
        <v>32.3245</v>
      </c>
      <c r="G4946" s="181">
        <f t="shared" si="334"/>
        <v>2.2956900300000003</v>
      </c>
    </row>
    <row r="4947" spans="1:7">
      <c r="A4947" s="177">
        <v>248</v>
      </c>
      <c r="B4947" s="233" t="s">
        <v>1619</v>
      </c>
      <c r="C4947" s="176" t="s">
        <v>124</v>
      </c>
      <c r="D4947" s="176" t="s">
        <v>134</v>
      </c>
      <c r="E4947" s="177">
        <v>0.151731</v>
      </c>
      <c r="F4947" s="107">
        <f>IF(C4947="MAT.",VLOOKUP(A4947,INSUMOS_AUX!A:F,6,0),0)</f>
        <v>0</v>
      </c>
      <c r="G4947" s="106">
        <f>IF(C4947="M.O.",VLOOKUP(A4947,INSUMOS_AUX!A:F,6,0),0)</f>
        <v>15.13</v>
      </c>
    </row>
    <row r="4948" spans="1:7" ht="21">
      <c r="A4948" s="177">
        <v>37370</v>
      </c>
      <c r="B4948" s="233" t="s">
        <v>494</v>
      </c>
      <c r="C4948" s="176" t="s">
        <v>123</v>
      </c>
      <c r="D4948" s="176" t="s">
        <v>134</v>
      </c>
      <c r="E4948" s="177">
        <v>0.15</v>
      </c>
      <c r="F4948" s="107">
        <f>IF(C4948="MAT.",VLOOKUP(A4948,INSUMOS_AUX!A:F,6,0),0)</f>
        <v>3.32</v>
      </c>
      <c r="G4948" s="106">
        <f>IF(C4948="M.O.",VLOOKUP(A4948,INSUMOS_AUX!A:F,6,0),0)</f>
        <v>0</v>
      </c>
    </row>
    <row r="4949" spans="1:7" ht="21">
      <c r="A4949" s="177">
        <v>37371</v>
      </c>
      <c r="B4949" s="233" t="s">
        <v>495</v>
      </c>
      <c r="C4949" s="176" t="s">
        <v>123</v>
      </c>
      <c r="D4949" s="176" t="s">
        <v>134</v>
      </c>
      <c r="E4949" s="177">
        <v>0.15</v>
      </c>
      <c r="F4949" s="107">
        <f>IF(C4949="MAT.",VLOOKUP(A4949,INSUMOS_AUX!A:F,6,0),0)</f>
        <v>0.59</v>
      </c>
      <c r="G4949" s="106">
        <f>IF(C4949="M.O.",VLOOKUP(A4949,INSUMOS_AUX!A:F,6,0),0)</f>
        <v>0</v>
      </c>
    </row>
    <row r="4950" spans="1:7" ht="21">
      <c r="A4950" s="177">
        <v>37372</v>
      </c>
      <c r="B4950" s="233" t="s">
        <v>496</v>
      </c>
      <c r="C4950" s="176" t="s">
        <v>123</v>
      </c>
      <c r="D4950" s="176" t="s">
        <v>134</v>
      </c>
      <c r="E4950" s="177">
        <v>0.15</v>
      </c>
      <c r="F4950" s="107">
        <f>IF(C4950="MAT.",VLOOKUP(A4950,INSUMOS_AUX!A:F,6,0),0)</f>
        <v>1.43</v>
      </c>
      <c r="G4950" s="106">
        <f>IF(C4950="M.O.",VLOOKUP(A4950,INSUMOS_AUX!A:F,6,0),0)</f>
        <v>0</v>
      </c>
    </row>
    <row r="4951" spans="1:7" ht="21">
      <c r="A4951" s="177">
        <v>37373</v>
      </c>
      <c r="B4951" s="233" t="s">
        <v>497</v>
      </c>
      <c r="C4951" s="176" t="s">
        <v>123</v>
      </c>
      <c r="D4951" s="176" t="s">
        <v>134</v>
      </c>
      <c r="E4951" s="177">
        <v>0.15</v>
      </c>
      <c r="F4951" s="107">
        <f>IF(C4951="MAT.",VLOOKUP(A4951,INSUMOS_AUX!A:F,6,0),0)</f>
        <v>0.08</v>
      </c>
      <c r="G4951" s="106">
        <f>IF(C4951="M.O.",VLOOKUP(A4951,INSUMOS_AUX!A:F,6,0),0)</f>
        <v>0</v>
      </c>
    </row>
    <row r="4952" spans="1:7" ht="42">
      <c r="A4952" s="177">
        <v>37560</v>
      </c>
      <c r="B4952" s="233" t="s">
        <v>1623</v>
      </c>
      <c r="C4952" s="176" t="s">
        <v>123</v>
      </c>
      <c r="D4952" s="176" t="s">
        <v>23</v>
      </c>
      <c r="E4952" s="177">
        <v>1</v>
      </c>
      <c r="F4952" s="107">
        <f>IF(C4952="MAT.",VLOOKUP(A4952,INSUMOS_AUX!A:F,6,0),0)</f>
        <v>29.53</v>
      </c>
      <c r="G4952" s="106">
        <f>IF(C4952="M.O.",VLOOKUP(A4952,INSUMOS_AUX!A:F,6,0),0)</f>
        <v>0</v>
      </c>
    </row>
    <row r="4953" spans="1:7" ht="21">
      <c r="A4953" s="177">
        <v>43465</v>
      </c>
      <c r="B4953" s="233" t="s">
        <v>151</v>
      </c>
      <c r="C4953" s="176" t="s">
        <v>123</v>
      </c>
      <c r="D4953" s="176" t="s">
        <v>134</v>
      </c>
      <c r="E4953" s="177">
        <v>0.15</v>
      </c>
      <c r="F4953" s="107">
        <f>IF(C4953="MAT.",VLOOKUP(A4953,INSUMOS_AUX!A:F,6,0),0)</f>
        <v>0.78</v>
      </c>
      <c r="G4953" s="106">
        <f>IF(C4953="M.O.",VLOOKUP(A4953,INSUMOS_AUX!A:F,6,0),0)</f>
        <v>0</v>
      </c>
    </row>
    <row r="4954" spans="1:7" ht="21">
      <c r="A4954" s="177">
        <v>43489</v>
      </c>
      <c r="B4954" s="233" t="s">
        <v>152</v>
      </c>
      <c r="C4954" s="176" t="s">
        <v>123</v>
      </c>
      <c r="D4954" s="176" t="s">
        <v>134</v>
      </c>
      <c r="E4954" s="177">
        <v>0.15</v>
      </c>
      <c r="F4954" s="107">
        <f>IF(C4954="MAT.",VLOOKUP(A4954,INSUMOS_AUX!A:F,6,0),0)</f>
        <v>1.31</v>
      </c>
      <c r="G4954" s="106">
        <f>IF(C4954="M.O.",VLOOKUP(A4954,INSUMOS_AUX!A:F,6,0),0)</f>
        <v>0</v>
      </c>
    </row>
    <row r="4955" spans="1:7" ht="21">
      <c r="A4955" s="177">
        <v>44397</v>
      </c>
      <c r="B4955" s="233" t="s">
        <v>319</v>
      </c>
      <c r="C4955" s="176" t="s">
        <v>123</v>
      </c>
      <c r="D4955" s="176" t="s">
        <v>65</v>
      </c>
      <c r="E4955" s="177">
        <v>0.4</v>
      </c>
      <c r="F4955" s="107">
        <f>IF(C4955="MAT.",VLOOKUP(A4955,INSUMOS_AUX!A:F,6,0),0)</f>
        <v>4.17</v>
      </c>
      <c r="G4955" s="106">
        <f>IF(C4955="M.O.",VLOOKUP(A4955,INSUMOS_AUX!A:F,6,0),0)</f>
        <v>0</v>
      </c>
    </row>
    <row r="4956" spans="1:7">
      <c r="A4956" s="182"/>
      <c r="B4956" s="230"/>
      <c r="C4956" s="183"/>
      <c r="D4956" s="183"/>
      <c r="E4956" s="183"/>
      <c r="F4956" s="183"/>
      <c r="G4956" s="183"/>
    </row>
    <row r="4957" spans="1:7" ht="21">
      <c r="A4957" s="179" t="s">
        <v>1083</v>
      </c>
      <c r="B4957" s="232" t="s">
        <v>1084</v>
      </c>
      <c r="C4957" s="180" t="s">
        <v>46</v>
      </c>
      <c r="D4957" s="180" t="s">
        <v>23</v>
      </c>
      <c r="E4957" s="181">
        <v>1</v>
      </c>
      <c r="F4957" s="181">
        <f t="shared" ref="F4957:G4957" si="335">SUMPRODUCT($E4958:$E4966,F4958:F4966)</f>
        <v>65.70450000000001</v>
      </c>
      <c r="G4957" s="181">
        <f t="shared" si="335"/>
        <v>2.2956900300000003</v>
      </c>
    </row>
    <row r="4958" spans="1:7">
      <c r="A4958" s="177">
        <v>248</v>
      </c>
      <c r="B4958" s="233" t="s">
        <v>1619</v>
      </c>
      <c r="C4958" s="176" t="s">
        <v>124</v>
      </c>
      <c r="D4958" s="176" t="s">
        <v>134</v>
      </c>
      <c r="E4958" s="177">
        <v>0.151731</v>
      </c>
      <c r="F4958" s="107">
        <f>IF(C4958="MAT.",VLOOKUP(A4958,INSUMOS_AUX!A:F,6,0),0)</f>
        <v>0</v>
      </c>
      <c r="G4958" s="106">
        <f>IF(C4958="M.O.",VLOOKUP(A4958,INSUMOS_AUX!A:F,6,0),0)</f>
        <v>15.13</v>
      </c>
    </row>
    <row r="4959" spans="1:7" ht="21">
      <c r="A4959" s="177">
        <v>37370</v>
      </c>
      <c r="B4959" s="233" t="s">
        <v>494</v>
      </c>
      <c r="C4959" s="176" t="s">
        <v>123</v>
      </c>
      <c r="D4959" s="176" t="s">
        <v>134</v>
      </c>
      <c r="E4959" s="177">
        <v>0.15</v>
      </c>
      <c r="F4959" s="107">
        <f>IF(C4959="MAT.",VLOOKUP(A4959,INSUMOS_AUX!A:F,6,0),0)</f>
        <v>3.32</v>
      </c>
      <c r="G4959" s="106">
        <f>IF(C4959="M.O.",VLOOKUP(A4959,INSUMOS_AUX!A:F,6,0),0)</f>
        <v>0</v>
      </c>
    </row>
    <row r="4960" spans="1:7" ht="21">
      <c r="A4960" s="177">
        <v>37371</v>
      </c>
      <c r="B4960" s="233" t="s">
        <v>495</v>
      </c>
      <c r="C4960" s="176" t="s">
        <v>123</v>
      </c>
      <c r="D4960" s="176" t="s">
        <v>134</v>
      </c>
      <c r="E4960" s="177">
        <v>0.15</v>
      </c>
      <c r="F4960" s="107">
        <f>IF(C4960="MAT.",VLOOKUP(A4960,INSUMOS_AUX!A:F,6,0),0)</f>
        <v>0.59</v>
      </c>
      <c r="G4960" s="106">
        <f>IF(C4960="M.O.",VLOOKUP(A4960,INSUMOS_AUX!A:F,6,0),0)</f>
        <v>0</v>
      </c>
    </row>
    <row r="4961" spans="1:7" ht="21">
      <c r="A4961" s="177">
        <v>37372</v>
      </c>
      <c r="B4961" s="233" t="s">
        <v>496</v>
      </c>
      <c r="C4961" s="176" t="s">
        <v>123</v>
      </c>
      <c r="D4961" s="176" t="s">
        <v>134</v>
      </c>
      <c r="E4961" s="177">
        <v>0.15</v>
      </c>
      <c r="F4961" s="107">
        <f>IF(C4961="MAT.",VLOOKUP(A4961,INSUMOS_AUX!A:F,6,0),0)</f>
        <v>1.43</v>
      </c>
      <c r="G4961" s="106">
        <f>IF(C4961="M.O.",VLOOKUP(A4961,INSUMOS_AUX!A:F,6,0),0)</f>
        <v>0</v>
      </c>
    </row>
    <row r="4962" spans="1:7" ht="21">
      <c r="A4962" s="177">
        <v>37373</v>
      </c>
      <c r="B4962" s="233" t="s">
        <v>497</v>
      </c>
      <c r="C4962" s="176" t="s">
        <v>123</v>
      </c>
      <c r="D4962" s="176" t="s">
        <v>134</v>
      </c>
      <c r="E4962" s="177">
        <v>0.15</v>
      </c>
      <c r="F4962" s="107">
        <f>IF(C4962="MAT.",VLOOKUP(A4962,INSUMOS_AUX!A:F,6,0),0)</f>
        <v>0.08</v>
      </c>
      <c r="G4962" s="106">
        <f>IF(C4962="M.O.",VLOOKUP(A4962,INSUMOS_AUX!A:F,6,0),0)</f>
        <v>0</v>
      </c>
    </row>
    <row r="4963" spans="1:7" ht="42">
      <c r="A4963" s="177">
        <v>37558</v>
      </c>
      <c r="B4963" s="233" t="s">
        <v>1622</v>
      </c>
      <c r="C4963" s="176" t="s">
        <v>123</v>
      </c>
      <c r="D4963" s="176" t="s">
        <v>23</v>
      </c>
      <c r="E4963" s="177">
        <v>2.25</v>
      </c>
      <c r="F4963" s="107">
        <f>IF(C4963="MAT.",VLOOKUP(A4963,INSUMOS_AUX!A:F,6,0),0)</f>
        <v>27.96</v>
      </c>
      <c r="G4963" s="106">
        <f>IF(C4963="M.O.",VLOOKUP(A4963,INSUMOS_AUX!A:F,6,0),0)</f>
        <v>0</v>
      </c>
    </row>
    <row r="4964" spans="1:7" ht="21">
      <c r="A4964" s="177">
        <v>43465</v>
      </c>
      <c r="B4964" s="233" t="s">
        <v>151</v>
      </c>
      <c r="C4964" s="176" t="s">
        <v>123</v>
      </c>
      <c r="D4964" s="176" t="s">
        <v>134</v>
      </c>
      <c r="E4964" s="177">
        <v>0.15</v>
      </c>
      <c r="F4964" s="107">
        <f>IF(C4964="MAT.",VLOOKUP(A4964,INSUMOS_AUX!A:F,6,0),0)</f>
        <v>0.78</v>
      </c>
      <c r="G4964" s="106">
        <f>IF(C4964="M.O.",VLOOKUP(A4964,INSUMOS_AUX!A:F,6,0),0)</f>
        <v>0</v>
      </c>
    </row>
    <row r="4965" spans="1:7" ht="21">
      <c r="A4965" s="177">
        <v>43489</v>
      </c>
      <c r="B4965" s="233" t="s">
        <v>152</v>
      </c>
      <c r="C4965" s="176" t="s">
        <v>123</v>
      </c>
      <c r="D4965" s="176" t="s">
        <v>134</v>
      </c>
      <c r="E4965" s="177">
        <v>0.15</v>
      </c>
      <c r="F4965" s="107">
        <f>IF(C4965="MAT.",VLOOKUP(A4965,INSUMOS_AUX!A:F,6,0),0)</f>
        <v>1.31</v>
      </c>
      <c r="G4965" s="106">
        <f>IF(C4965="M.O.",VLOOKUP(A4965,INSUMOS_AUX!A:F,6,0),0)</f>
        <v>0</v>
      </c>
    </row>
    <row r="4966" spans="1:7" ht="21">
      <c r="A4966" s="177">
        <v>44397</v>
      </c>
      <c r="B4966" s="233" t="s">
        <v>319</v>
      </c>
      <c r="C4966" s="176" t="s">
        <v>123</v>
      </c>
      <c r="D4966" s="176" t="s">
        <v>65</v>
      </c>
      <c r="E4966" s="177">
        <v>0.4</v>
      </c>
      <c r="F4966" s="107">
        <f>IF(C4966="MAT.",VLOOKUP(A4966,INSUMOS_AUX!A:F,6,0),0)</f>
        <v>4.17</v>
      </c>
      <c r="G4966" s="106">
        <f>IF(C4966="M.O.",VLOOKUP(A4966,INSUMOS_AUX!A:F,6,0),0)</f>
        <v>0</v>
      </c>
    </row>
    <row r="4967" spans="1:7">
      <c r="A4967" s="182"/>
      <c r="B4967" s="230"/>
      <c r="C4967" s="183"/>
      <c r="D4967" s="183"/>
      <c r="E4967" s="183"/>
      <c r="F4967" s="183"/>
      <c r="G4967" s="183"/>
    </row>
    <row r="4968" spans="1:7">
      <c r="A4968" s="179" t="s">
        <v>1085</v>
      </c>
      <c r="B4968" s="232" t="s">
        <v>1086</v>
      </c>
      <c r="C4968" s="180" t="s">
        <v>46</v>
      </c>
      <c r="D4968" s="180" t="s">
        <v>23</v>
      </c>
      <c r="E4968" s="181">
        <v>6</v>
      </c>
      <c r="F4968" s="181">
        <f t="shared" ref="F4968:G4968" si="336">SUMPRODUCT($E4969:$E4979,F4969:F4979)</f>
        <v>27.397500000000001</v>
      </c>
      <c r="G4968" s="181">
        <f t="shared" si="336"/>
        <v>28.246392000000004</v>
      </c>
    </row>
    <row r="4969" spans="1:7" ht="21">
      <c r="A4969" s="177">
        <v>37370</v>
      </c>
      <c r="B4969" s="233" t="s">
        <v>494</v>
      </c>
      <c r="C4969" s="176" t="s">
        <v>123</v>
      </c>
      <c r="D4969" s="176" t="s">
        <v>134</v>
      </c>
      <c r="E4969" s="177">
        <v>1.5</v>
      </c>
      <c r="F4969" s="107">
        <f>IF(C4969="MAT.",VLOOKUP(A4969,INSUMOS_AUX!A:F,6,0),0)</f>
        <v>3.32</v>
      </c>
      <c r="G4969" s="106">
        <f>IF(C4969="M.O.",VLOOKUP(A4969,INSUMOS_AUX!A:F,6,0),0)</f>
        <v>0</v>
      </c>
    </row>
    <row r="4970" spans="1:7" ht="21">
      <c r="A4970" s="177">
        <v>37371</v>
      </c>
      <c r="B4970" s="233" t="s">
        <v>495</v>
      </c>
      <c r="C4970" s="176" t="s">
        <v>123</v>
      </c>
      <c r="D4970" s="176" t="s">
        <v>134</v>
      </c>
      <c r="E4970" s="177">
        <v>1.5</v>
      </c>
      <c r="F4970" s="107">
        <f>IF(C4970="MAT.",VLOOKUP(A4970,INSUMOS_AUX!A:F,6,0),0)</f>
        <v>0.59</v>
      </c>
      <c r="G4970" s="106">
        <f>IF(C4970="M.O.",VLOOKUP(A4970,INSUMOS_AUX!A:F,6,0),0)</f>
        <v>0</v>
      </c>
    </row>
    <row r="4971" spans="1:7" ht="21">
      <c r="A4971" s="177">
        <v>37372</v>
      </c>
      <c r="B4971" s="233" t="s">
        <v>496</v>
      </c>
      <c r="C4971" s="176" t="s">
        <v>123</v>
      </c>
      <c r="D4971" s="176" t="s">
        <v>134</v>
      </c>
      <c r="E4971" s="177">
        <v>1.5</v>
      </c>
      <c r="F4971" s="107">
        <f>IF(C4971="MAT.",VLOOKUP(A4971,INSUMOS_AUX!A:F,6,0),0)</f>
        <v>1.43</v>
      </c>
      <c r="G4971" s="106">
        <f>IF(C4971="M.O.",VLOOKUP(A4971,INSUMOS_AUX!A:F,6,0),0)</f>
        <v>0</v>
      </c>
    </row>
    <row r="4972" spans="1:7" ht="21">
      <c r="A4972" s="177">
        <v>37373</v>
      </c>
      <c r="B4972" s="233" t="s">
        <v>497</v>
      </c>
      <c r="C4972" s="176" t="s">
        <v>123</v>
      </c>
      <c r="D4972" s="176" t="s">
        <v>134</v>
      </c>
      <c r="E4972" s="177">
        <v>1.5</v>
      </c>
      <c r="F4972" s="107">
        <f>IF(C4972="MAT.",VLOOKUP(A4972,INSUMOS_AUX!A:F,6,0),0)</f>
        <v>0.08</v>
      </c>
      <c r="G4972" s="106">
        <f>IF(C4972="M.O.",VLOOKUP(A4972,INSUMOS_AUX!A:F,6,0),0)</f>
        <v>0</v>
      </c>
    </row>
    <row r="4973" spans="1:7" ht="21">
      <c r="A4973" s="177">
        <v>43465</v>
      </c>
      <c r="B4973" s="233" t="s">
        <v>151</v>
      </c>
      <c r="C4973" s="176" t="s">
        <v>123</v>
      </c>
      <c r="D4973" s="176" t="s">
        <v>134</v>
      </c>
      <c r="E4973" s="177">
        <v>0.75</v>
      </c>
      <c r="F4973" s="107">
        <f>IF(C4973="MAT.",VLOOKUP(A4973,INSUMOS_AUX!A:F,6,0),0)</f>
        <v>0.78</v>
      </c>
      <c r="G4973" s="106">
        <f>IF(C4973="M.O.",VLOOKUP(A4973,INSUMOS_AUX!A:F,6,0),0)</f>
        <v>0</v>
      </c>
    </row>
    <row r="4974" spans="1:7" ht="21">
      <c r="A4974" s="177">
        <v>43467</v>
      </c>
      <c r="B4974" s="233" t="s">
        <v>142</v>
      </c>
      <c r="C4974" s="176" t="s">
        <v>123</v>
      </c>
      <c r="D4974" s="176" t="s">
        <v>134</v>
      </c>
      <c r="E4974" s="177">
        <v>0.75</v>
      </c>
      <c r="F4974" s="107">
        <f>IF(C4974="MAT.",VLOOKUP(A4974,INSUMOS_AUX!A:F,6,0),0)</f>
        <v>0.61</v>
      </c>
      <c r="G4974" s="106">
        <f>IF(C4974="M.O.",VLOOKUP(A4974,INSUMOS_AUX!A:F,6,0),0)</f>
        <v>0</v>
      </c>
    </row>
    <row r="4975" spans="1:7" ht="21">
      <c r="A4975" s="177">
        <v>43489</v>
      </c>
      <c r="B4975" s="233" t="s">
        <v>152</v>
      </c>
      <c r="C4975" s="176" t="s">
        <v>123</v>
      </c>
      <c r="D4975" s="176" t="s">
        <v>134</v>
      </c>
      <c r="E4975" s="177">
        <v>0.75</v>
      </c>
      <c r="F4975" s="107">
        <f>IF(C4975="MAT.",VLOOKUP(A4975,INSUMOS_AUX!A:F,6,0),0)</f>
        <v>1.31</v>
      </c>
      <c r="G4975" s="106">
        <f>IF(C4975="M.O.",VLOOKUP(A4975,INSUMOS_AUX!A:F,6,0),0)</f>
        <v>0</v>
      </c>
    </row>
    <row r="4976" spans="1:7" ht="21">
      <c r="A4976" s="177">
        <v>43491</v>
      </c>
      <c r="B4976" s="233" t="s">
        <v>145</v>
      </c>
      <c r="C4976" s="176" t="s">
        <v>123</v>
      </c>
      <c r="D4976" s="176" t="s">
        <v>134</v>
      </c>
      <c r="E4976" s="177">
        <v>0.75</v>
      </c>
      <c r="F4976" s="107">
        <f>IF(C4976="MAT.",VLOOKUP(A4976,INSUMOS_AUX!A:F,6,0),0)</f>
        <v>1.39</v>
      </c>
      <c r="G4976" s="106">
        <f>IF(C4976="M.O.",VLOOKUP(A4976,INSUMOS_AUX!A:F,6,0),0)</f>
        <v>0</v>
      </c>
    </row>
    <row r="4977" spans="1:7">
      <c r="A4977" s="177">
        <v>4750</v>
      </c>
      <c r="B4977" s="233" t="s">
        <v>153</v>
      </c>
      <c r="C4977" s="176" t="s">
        <v>124</v>
      </c>
      <c r="D4977" s="176" t="s">
        <v>134</v>
      </c>
      <c r="E4977" s="177">
        <v>0.76590000000000003</v>
      </c>
      <c r="F4977" s="107">
        <f>IF(C4977="MAT.",VLOOKUP(A4977,INSUMOS_AUX!A:F,6,0),0)</f>
        <v>0</v>
      </c>
      <c r="G4977" s="106">
        <f>IF(C4977="M.O.",VLOOKUP(A4977,INSUMOS_AUX!A:F,6,0),0)</f>
        <v>22.48</v>
      </c>
    </row>
    <row r="4978" spans="1:7">
      <c r="A4978" s="177">
        <v>6111</v>
      </c>
      <c r="B4978" s="233" t="s">
        <v>498</v>
      </c>
      <c r="C4978" s="176" t="s">
        <v>124</v>
      </c>
      <c r="D4978" s="176" t="s">
        <v>134</v>
      </c>
      <c r="E4978" s="177">
        <v>0.76590000000000003</v>
      </c>
      <c r="F4978" s="107">
        <f>IF(C4978="MAT.",VLOOKUP(A4978,INSUMOS_AUX!A:F,6,0),0)</f>
        <v>0</v>
      </c>
      <c r="G4978" s="106">
        <f>IF(C4978="M.O.",VLOOKUP(A4978,INSUMOS_AUX!A:F,6,0),0)</f>
        <v>14.4</v>
      </c>
    </row>
    <row r="4979" spans="1:7">
      <c r="A4979" s="177" t="s">
        <v>1624</v>
      </c>
      <c r="B4979" s="233" t="s">
        <v>1625</v>
      </c>
      <c r="C4979" s="176" t="s">
        <v>123</v>
      </c>
      <c r="D4979" s="176" t="s">
        <v>65</v>
      </c>
      <c r="E4979" s="177">
        <v>20</v>
      </c>
      <c r="F4979" s="107">
        <f>IF(C4979="MAT.",VLOOKUP(A4979,INSUMOS_AUX!A:F,6,0),0)</f>
        <v>0.81</v>
      </c>
      <c r="G4979" s="106">
        <f>IF(C4979="M.O.",VLOOKUP(A4979,INSUMOS_AUX!A:F,6,0),0)</f>
        <v>0</v>
      </c>
    </row>
    <row r="4980" spans="1:7">
      <c r="A4980" s="182"/>
      <c r="B4980" s="230"/>
      <c r="C4980" s="183"/>
      <c r="D4980" s="183"/>
      <c r="E4980" s="183"/>
      <c r="F4980" s="183"/>
      <c r="G4980" s="183"/>
    </row>
    <row r="4981" spans="1:7">
      <c r="A4981" s="178" t="s">
        <v>1626</v>
      </c>
      <c r="B4981" s="231" t="s">
        <v>1087</v>
      </c>
      <c r="C4981" s="184"/>
      <c r="D4981" s="184"/>
      <c r="E4981" s="184"/>
      <c r="F4981" s="184"/>
      <c r="G4981" s="184"/>
    </row>
    <row r="4982" spans="1:7">
      <c r="A4982" s="182"/>
      <c r="B4982" s="230"/>
      <c r="C4982" s="183"/>
      <c r="D4982" s="183"/>
      <c r="E4982" s="183"/>
      <c r="F4982" s="183"/>
      <c r="G4982" s="183"/>
    </row>
    <row r="4983" spans="1:7" ht="31.5">
      <c r="A4983" s="179" t="s">
        <v>1088</v>
      </c>
      <c r="B4983" s="232" t="s">
        <v>397</v>
      </c>
      <c r="C4983" s="180" t="s">
        <v>46</v>
      </c>
      <c r="D4983" s="180" t="s">
        <v>23</v>
      </c>
      <c r="E4983" s="181">
        <v>1</v>
      </c>
      <c r="F4983" s="181">
        <f t="shared" ref="F4983:G4983" si="337">SUMPRODUCT($E4984:$E4994,F4984:F4994)</f>
        <v>8.8737200000000005</v>
      </c>
      <c r="G4983" s="181">
        <f t="shared" si="337"/>
        <v>6.5530731934000004</v>
      </c>
    </row>
    <row r="4984" spans="1:7">
      <c r="A4984" s="177">
        <v>246</v>
      </c>
      <c r="B4984" s="233" t="s">
        <v>185</v>
      </c>
      <c r="C4984" s="176" t="s">
        <v>124</v>
      </c>
      <c r="D4984" s="176" t="s">
        <v>134</v>
      </c>
      <c r="E4984" s="177">
        <v>0.17611054000000001</v>
      </c>
      <c r="F4984" s="107">
        <f>IF(C4984="MAT.",VLOOKUP(A4984,INSUMOS_AUX!A:F,6,0),0)</f>
        <v>0</v>
      </c>
      <c r="G4984" s="106">
        <f>IF(C4984="M.O.",VLOOKUP(A4984,INSUMOS_AUX!A:F,6,0),0)</f>
        <v>14.73</v>
      </c>
    </row>
    <row r="4985" spans="1:7">
      <c r="A4985" s="177">
        <v>2696</v>
      </c>
      <c r="B4985" s="233" t="s">
        <v>154</v>
      </c>
      <c r="C4985" s="176" t="s">
        <v>124</v>
      </c>
      <c r="D4985" s="176" t="s">
        <v>134</v>
      </c>
      <c r="E4985" s="177">
        <v>0.17611054000000001</v>
      </c>
      <c r="F4985" s="107">
        <f>IF(C4985="MAT.",VLOOKUP(A4985,INSUMOS_AUX!A:F,6,0),0)</f>
        <v>0</v>
      </c>
      <c r="G4985" s="106">
        <f>IF(C4985="M.O.",VLOOKUP(A4985,INSUMOS_AUX!A:F,6,0),0)</f>
        <v>22.48</v>
      </c>
    </row>
    <row r="4986" spans="1:7">
      <c r="A4986" s="177">
        <v>3148</v>
      </c>
      <c r="B4986" s="233" t="s">
        <v>1386</v>
      </c>
      <c r="C4986" s="176" t="s">
        <v>123</v>
      </c>
      <c r="D4986" s="176" t="s">
        <v>23</v>
      </c>
      <c r="E4986" s="177">
        <v>8.0000000000000002E-3</v>
      </c>
      <c r="F4986" s="107">
        <f>IF(C4986="MAT.",VLOOKUP(A4986,INSUMOS_AUX!A:F,6,0),0)</f>
        <v>13.86</v>
      </c>
      <c r="G4986" s="106">
        <f>IF(C4986="M.O.",VLOOKUP(A4986,INSUMOS_AUX!A:F,6,0),0)</f>
        <v>0</v>
      </c>
    </row>
    <row r="4987" spans="1:7" ht="21">
      <c r="A4987" s="177">
        <v>37370</v>
      </c>
      <c r="B4987" s="233" t="s">
        <v>494</v>
      </c>
      <c r="C4987" s="176" t="s">
        <v>123</v>
      </c>
      <c r="D4987" s="176" t="s">
        <v>134</v>
      </c>
      <c r="E4987" s="177">
        <v>0.34599999999999997</v>
      </c>
      <c r="F4987" s="107">
        <f>IF(C4987="MAT.",VLOOKUP(A4987,INSUMOS_AUX!A:F,6,0),0)</f>
        <v>3.32</v>
      </c>
      <c r="G4987" s="106">
        <f>IF(C4987="M.O.",VLOOKUP(A4987,INSUMOS_AUX!A:F,6,0),0)</f>
        <v>0</v>
      </c>
    </row>
    <row r="4988" spans="1:7" ht="21">
      <c r="A4988" s="177">
        <v>37371</v>
      </c>
      <c r="B4988" s="233" t="s">
        <v>495</v>
      </c>
      <c r="C4988" s="176" t="s">
        <v>123</v>
      </c>
      <c r="D4988" s="176" t="s">
        <v>134</v>
      </c>
      <c r="E4988" s="177">
        <v>0.34599999999999997</v>
      </c>
      <c r="F4988" s="107">
        <f>IF(C4988="MAT.",VLOOKUP(A4988,INSUMOS_AUX!A:F,6,0),0)</f>
        <v>0.59</v>
      </c>
      <c r="G4988" s="106">
        <f>IF(C4988="M.O.",VLOOKUP(A4988,INSUMOS_AUX!A:F,6,0),0)</f>
        <v>0</v>
      </c>
    </row>
    <row r="4989" spans="1:7" ht="21">
      <c r="A4989" s="177">
        <v>37372</v>
      </c>
      <c r="B4989" s="233" t="s">
        <v>496</v>
      </c>
      <c r="C4989" s="176" t="s">
        <v>123</v>
      </c>
      <c r="D4989" s="176" t="s">
        <v>134</v>
      </c>
      <c r="E4989" s="177">
        <v>0.34599999999999997</v>
      </c>
      <c r="F4989" s="107">
        <f>IF(C4989="MAT.",VLOOKUP(A4989,INSUMOS_AUX!A:F,6,0),0)</f>
        <v>1.43</v>
      </c>
      <c r="G4989" s="106">
        <f>IF(C4989="M.O.",VLOOKUP(A4989,INSUMOS_AUX!A:F,6,0),0)</f>
        <v>0</v>
      </c>
    </row>
    <row r="4990" spans="1:7" ht="21">
      <c r="A4990" s="177">
        <v>37373</v>
      </c>
      <c r="B4990" s="233" t="s">
        <v>497</v>
      </c>
      <c r="C4990" s="176" t="s">
        <v>123</v>
      </c>
      <c r="D4990" s="176" t="s">
        <v>134</v>
      </c>
      <c r="E4990" s="177">
        <v>0.34599999999999997</v>
      </c>
      <c r="F4990" s="107">
        <f>IF(C4990="MAT.",VLOOKUP(A4990,INSUMOS_AUX!A:F,6,0),0)</f>
        <v>0.08</v>
      </c>
      <c r="G4990" s="106">
        <f>IF(C4990="M.O.",VLOOKUP(A4990,INSUMOS_AUX!A:F,6,0),0)</f>
        <v>0</v>
      </c>
    </row>
    <row r="4991" spans="1:7">
      <c r="A4991" s="177">
        <v>4177</v>
      </c>
      <c r="B4991" s="233" t="s">
        <v>1627</v>
      </c>
      <c r="C4991" s="176" t="s">
        <v>123</v>
      </c>
      <c r="D4991" s="176" t="s">
        <v>23</v>
      </c>
      <c r="E4991" s="177">
        <v>1</v>
      </c>
      <c r="F4991" s="107">
        <f>IF(C4991="MAT.",VLOOKUP(A4991,INSUMOS_AUX!A:F,6,0),0)</f>
        <v>6.3</v>
      </c>
      <c r="G4991" s="106">
        <f>IF(C4991="M.O.",VLOOKUP(A4991,INSUMOS_AUX!A:F,6,0),0)</f>
        <v>0</v>
      </c>
    </row>
    <row r="4992" spans="1:7" ht="21">
      <c r="A4992" s="177">
        <v>43461</v>
      </c>
      <c r="B4992" s="233" t="s">
        <v>155</v>
      </c>
      <c r="C4992" s="176" t="s">
        <v>123</v>
      </c>
      <c r="D4992" s="176" t="s">
        <v>134</v>
      </c>
      <c r="E4992" s="177">
        <v>0.34599999999999997</v>
      </c>
      <c r="F4992" s="107">
        <f>IF(C4992="MAT.",VLOOKUP(A4992,INSUMOS_AUX!A:F,6,0),0)</f>
        <v>0.31</v>
      </c>
      <c r="G4992" s="106">
        <f>IF(C4992="M.O.",VLOOKUP(A4992,INSUMOS_AUX!A:F,6,0),0)</f>
        <v>0</v>
      </c>
    </row>
    <row r="4993" spans="1:7" ht="21">
      <c r="A4993" s="177">
        <v>43485</v>
      </c>
      <c r="B4993" s="233" t="s">
        <v>156</v>
      </c>
      <c r="C4993" s="176" t="s">
        <v>123</v>
      </c>
      <c r="D4993" s="176" t="s">
        <v>134</v>
      </c>
      <c r="E4993" s="177">
        <v>0.34599999999999997</v>
      </c>
      <c r="F4993" s="107">
        <f>IF(C4993="MAT.",VLOOKUP(A4993,INSUMOS_AUX!A:F,6,0),0)</f>
        <v>1.1299999999999999</v>
      </c>
      <c r="G4993" s="106">
        <f>IF(C4993="M.O.",VLOOKUP(A4993,INSUMOS_AUX!A:F,6,0),0)</f>
        <v>0</v>
      </c>
    </row>
    <row r="4994" spans="1:7">
      <c r="A4994" s="177">
        <v>7307</v>
      </c>
      <c r="B4994" s="233" t="s">
        <v>1370</v>
      </c>
      <c r="C4994" s="176" t="s">
        <v>123</v>
      </c>
      <c r="D4994" s="176" t="s">
        <v>168</v>
      </c>
      <c r="E4994" s="177">
        <v>2E-3</v>
      </c>
      <c r="F4994" s="107">
        <f>IF(C4994="MAT.",VLOOKUP(A4994,INSUMOS_AUX!A:F,6,0),0)</f>
        <v>44.64</v>
      </c>
      <c r="G4994" s="106">
        <f>IF(C4994="M.O.",VLOOKUP(A4994,INSUMOS_AUX!A:F,6,0),0)</f>
        <v>0</v>
      </c>
    </row>
    <row r="4995" spans="1:7">
      <c r="A4995" s="182"/>
      <c r="B4995" s="230"/>
      <c r="C4995" s="183"/>
      <c r="D4995" s="183"/>
      <c r="E4995" s="183"/>
      <c r="F4995" s="183"/>
      <c r="G4995" s="183"/>
    </row>
    <row r="4996" spans="1:7" ht="31.5">
      <c r="A4996" s="179" t="s">
        <v>1089</v>
      </c>
      <c r="B4996" s="232" t="s">
        <v>631</v>
      </c>
      <c r="C4996" s="180" t="s">
        <v>46</v>
      </c>
      <c r="D4996" s="180" t="s">
        <v>23</v>
      </c>
      <c r="E4996" s="181">
        <v>1</v>
      </c>
      <c r="F4996" s="181">
        <f t="shared" ref="F4996:G4996" si="338">SUMPRODUCT($E4997:$E5006,F4997:F5006)</f>
        <v>12.579447999999999</v>
      </c>
      <c r="G4996" s="181">
        <f t="shared" si="338"/>
        <v>6.7015974933799995</v>
      </c>
    </row>
    <row r="4997" spans="1:7">
      <c r="A4997" s="177">
        <v>246</v>
      </c>
      <c r="B4997" s="233" t="s">
        <v>185</v>
      </c>
      <c r="C4997" s="176" t="s">
        <v>124</v>
      </c>
      <c r="D4997" s="176" t="s">
        <v>134</v>
      </c>
      <c r="E4997" s="177">
        <v>0.13834348199999999</v>
      </c>
      <c r="F4997" s="107">
        <f>IF(C4997="MAT.",VLOOKUP(A4997,INSUMOS_AUX!A:F,6,0),0)</f>
        <v>0</v>
      </c>
      <c r="G4997" s="106">
        <f>IF(C4997="M.O.",VLOOKUP(A4997,INSUMOS_AUX!A:F,6,0),0)</f>
        <v>14.73</v>
      </c>
    </row>
    <row r="4998" spans="1:7">
      <c r="A4998" s="177">
        <v>2696</v>
      </c>
      <c r="B4998" s="233" t="s">
        <v>154</v>
      </c>
      <c r="C4998" s="176" t="s">
        <v>124</v>
      </c>
      <c r="D4998" s="176" t="s">
        <v>134</v>
      </c>
      <c r="E4998" s="177">
        <v>0.20746432400000001</v>
      </c>
      <c r="F4998" s="107">
        <f>IF(C4998="MAT.",VLOOKUP(A4998,INSUMOS_AUX!A:F,6,0),0)</f>
        <v>0</v>
      </c>
      <c r="G4998" s="106">
        <f>IF(C4998="M.O.",VLOOKUP(A4998,INSUMOS_AUX!A:F,6,0),0)</f>
        <v>22.48</v>
      </c>
    </row>
    <row r="4999" spans="1:7">
      <c r="A4999" s="177">
        <v>3148</v>
      </c>
      <c r="B4999" s="233" t="s">
        <v>1386</v>
      </c>
      <c r="C4999" s="176" t="s">
        <v>123</v>
      </c>
      <c r="D4999" s="176" t="s">
        <v>23</v>
      </c>
      <c r="E4999" s="177">
        <v>2.0999999999999999E-3</v>
      </c>
      <c r="F4999" s="107">
        <f>IF(C4999="MAT.",VLOOKUP(A4999,INSUMOS_AUX!A:F,6,0),0)</f>
        <v>13.86</v>
      </c>
      <c r="G4999" s="106">
        <f>IF(C4999="M.O.",VLOOKUP(A4999,INSUMOS_AUX!A:F,6,0),0)</f>
        <v>0</v>
      </c>
    </row>
    <row r="5000" spans="1:7" ht="21">
      <c r="A5000" s="177">
        <v>37370</v>
      </c>
      <c r="B5000" s="233" t="s">
        <v>494</v>
      </c>
      <c r="C5000" s="176" t="s">
        <v>123</v>
      </c>
      <c r="D5000" s="176" t="s">
        <v>134</v>
      </c>
      <c r="E5000" s="177">
        <v>0.3397</v>
      </c>
      <c r="F5000" s="107">
        <f>IF(C5000="MAT.",VLOOKUP(A5000,INSUMOS_AUX!A:F,6,0),0)</f>
        <v>3.32</v>
      </c>
      <c r="G5000" s="106">
        <f>IF(C5000="M.O.",VLOOKUP(A5000,INSUMOS_AUX!A:F,6,0),0)</f>
        <v>0</v>
      </c>
    </row>
    <row r="5001" spans="1:7" ht="21">
      <c r="A5001" s="177">
        <v>37371</v>
      </c>
      <c r="B5001" s="233" t="s">
        <v>495</v>
      </c>
      <c r="C5001" s="176" t="s">
        <v>123</v>
      </c>
      <c r="D5001" s="176" t="s">
        <v>134</v>
      </c>
      <c r="E5001" s="177">
        <v>0.3397</v>
      </c>
      <c r="F5001" s="107">
        <f>IF(C5001="MAT.",VLOOKUP(A5001,INSUMOS_AUX!A:F,6,0),0)</f>
        <v>0.59</v>
      </c>
      <c r="G5001" s="106">
        <f>IF(C5001="M.O.",VLOOKUP(A5001,INSUMOS_AUX!A:F,6,0),0)</f>
        <v>0</v>
      </c>
    </row>
    <row r="5002" spans="1:7" ht="21">
      <c r="A5002" s="177">
        <v>37372</v>
      </c>
      <c r="B5002" s="233" t="s">
        <v>496</v>
      </c>
      <c r="C5002" s="176" t="s">
        <v>123</v>
      </c>
      <c r="D5002" s="176" t="s">
        <v>134</v>
      </c>
      <c r="E5002" s="177">
        <v>0.3397</v>
      </c>
      <c r="F5002" s="107">
        <f>IF(C5002="MAT.",VLOOKUP(A5002,INSUMOS_AUX!A:F,6,0),0)</f>
        <v>1.43</v>
      </c>
      <c r="G5002" s="106">
        <f>IF(C5002="M.O.",VLOOKUP(A5002,INSUMOS_AUX!A:F,6,0),0)</f>
        <v>0</v>
      </c>
    </row>
    <row r="5003" spans="1:7" ht="21">
      <c r="A5003" s="177">
        <v>37373</v>
      </c>
      <c r="B5003" s="233" t="s">
        <v>497</v>
      </c>
      <c r="C5003" s="176" t="s">
        <v>123</v>
      </c>
      <c r="D5003" s="176" t="s">
        <v>134</v>
      </c>
      <c r="E5003" s="177">
        <v>0.3397</v>
      </c>
      <c r="F5003" s="107">
        <f>IF(C5003="MAT.",VLOOKUP(A5003,INSUMOS_AUX!A:F,6,0),0)</f>
        <v>0.08</v>
      </c>
      <c r="G5003" s="106">
        <f>IF(C5003="M.O.",VLOOKUP(A5003,INSUMOS_AUX!A:F,6,0),0)</f>
        <v>0</v>
      </c>
    </row>
    <row r="5004" spans="1:7" ht="31.5">
      <c r="A5004" s="177">
        <v>38844</v>
      </c>
      <c r="B5004" s="233" t="s">
        <v>1628</v>
      </c>
      <c r="C5004" s="176" t="s">
        <v>123</v>
      </c>
      <c r="D5004" s="176" t="s">
        <v>23</v>
      </c>
      <c r="E5004" s="177">
        <v>1</v>
      </c>
      <c r="F5004" s="107">
        <f>IF(C5004="MAT.",VLOOKUP(A5004,INSUMOS_AUX!A:F,6,0),0)</f>
        <v>10.220000000000001</v>
      </c>
      <c r="G5004" s="106">
        <f>IF(C5004="M.O.",VLOOKUP(A5004,INSUMOS_AUX!A:F,6,0),0)</f>
        <v>0</v>
      </c>
    </row>
    <row r="5005" spans="1:7" ht="21">
      <c r="A5005" s="177">
        <v>43461</v>
      </c>
      <c r="B5005" s="233" t="s">
        <v>155</v>
      </c>
      <c r="C5005" s="176" t="s">
        <v>123</v>
      </c>
      <c r="D5005" s="176" t="s">
        <v>134</v>
      </c>
      <c r="E5005" s="177">
        <v>0.3397</v>
      </c>
      <c r="F5005" s="107">
        <f>IF(C5005="MAT.",VLOOKUP(A5005,INSUMOS_AUX!A:F,6,0),0)</f>
        <v>0.31</v>
      </c>
      <c r="G5005" s="106">
        <f>IF(C5005="M.O.",VLOOKUP(A5005,INSUMOS_AUX!A:F,6,0),0)</f>
        <v>0</v>
      </c>
    </row>
    <row r="5006" spans="1:7" ht="21">
      <c r="A5006" s="177">
        <v>43485</v>
      </c>
      <c r="B5006" s="233" t="s">
        <v>156</v>
      </c>
      <c r="C5006" s="176" t="s">
        <v>123</v>
      </c>
      <c r="D5006" s="176" t="s">
        <v>134</v>
      </c>
      <c r="E5006" s="177">
        <v>0.3397</v>
      </c>
      <c r="F5006" s="107">
        <f>IF(C5006="MAT.",VLOOKUP(A5006,INSUMOS_AUX!A:F,6,0),0)</f>
        <v>1.1299999999999999</v>
      </c>
      <c r="G5006" s="106">
        <f>IF(C5006="M.O.",VLOOKUP(A5006,INSUMOS_AUX!A:F,6,0),0)</f>
        <v>0</v>
      </c>
    </row>
    <row r="5007" spans="1:7">
      <c r="A5007" s="182"/>
      <c r="B5007" s="230"/>
      <c r="C5007" s="183"/>
      <c r="D5007" s="183"/>
      <c r="E5007" s="183"/>
      <c r="F5007" s="183"/>
      <c r="G5007" s="183"/>
    </row>
    <row r="5008" spans="1:7" ht="31.5">
      <c r="A5008" s="179" t="s">
        <v>1090</v>
      </c>
      <c r="B5008" s="232" t="s">
        <v>632</v>
      </c>
      <c r="C5008" s="180" t="s">
        <v>46</v>
      </c>
      <c r="D5008" s="180" t="s">
        <v>23</v>
      </c>
      <c r="E5008" s="181">
        <v>5</v>
      </c>
      <c r="F5008" s="181">
        <f t="shared" ref="F5008:G5008" si="339">SUMPRODUCT($E5009:$E5017,F5009:F5017)</f>
        <v>13.980229999999999</v>
      </c>
      <c r="G5008" s="181">
        <f t="shared" si="339"/>
        <v>7.5066761381999996</v>
      </c>
    </row>
    <row r="5009" spans="1:7">
      <c r="A5009" s="177">
        <v>246</v>
      </c>
      <c r="B5009" s="233" t="s">
        <v>185</v>
      </c>
      <c r="C5009" s="176" t="s">
        <v>124</v>
      </c>
      <c r="D5009" s="176" t="s">
        <v>134</v>
      </c>
      <c r="E5009" s="177">
        <v>0.154936556</v>
      </c>
      <c r="F5009" s="107">
        <f>IF(C5009="MAT.",VLOOKUP(A5009,INSUMOS_AUX!A:F,6,0),0)</f>
        <v>0</v>
      </c>
      <c r="G5009" s="106">
        <f>IF(C5009="M.O.",VLOOKUP(A5009,INSUMOS_AUX!A:F,6,0),0)</f>
        <v>14.73</v>
      </c>
    </row>
    <row r="5010" spans="1:7">
      <c r="A5010" s="177">
        <v>2696</v>
      </c>
      <c r="B5010" s="233" t="s">
        <v>154</v>
      </c>
      <c r="C5010" s="176" t="s">
        <v>124</v>
      </c>
      <c r="D5010" s="176" t="s">
        <v>134</v>
      </c>
      <c r="E5010" s="177">
        <v>0.232404834</v>
      </c>
      <c r="F5010" s="107">
        <f>IF(C5010="MAT.",VLOOKUP(A5010,INSUMOS_AUX!A:F,6,0),0)</f>
        <v>0</v>
      </c>
      <c r="G5010" s="106">
        <f>IF(C5010="M.O.",VLOOKUP(A5010,INSUMOS_AUX!A:F,6,0),0)</f>
        <v>22.48</v>
      </c>
    </row>
    <row r="5011" spans="1:7" ht="21">
      <c r="A5011" s="177">
        <v>37370</v>
      </c>
      <c r="B5011" s="233" t="s">
        <v>494</v>
      </c>
      <c r="C5011" s="176" t="s">
        <v>123</v>
      </c>
      <c r="D5011" s="176" t="s">
        <v>134</v>
      </c>
      <c r="E5011" s="177">
        <v>0.3805</v>
      </c>
      <c r="F5011" s="107">
        <f>IF(C5011="MAT.",VLOOKUP(A5011,INSUMOS_AUX!A:F,6,0),0)</f>
        <v>3.32</v>
      </c>
      <c r="G5011" s="106">
        <f>IF(C5011="M.O.",VLOOKUP(A5011,INSUMOS_AUX!A:F,6,0),0)</f>
        <v>0</v>
      </c>
    </row>
    <row r="5012" spans="1:7" ht="21">
      <c r="A5012" s="177">
        <v>37371</v>
      </c>
      <c r="B5012" s="233" t="s">
        <v>495</v>
      </c>
      <c r="C5012" s="176" t="s">
        <v>123</v>
      </c>
      <c r="D5012" s="176" t="s">
        <v>134</v>
      </c>
      <c r="E5012" s="177">
        <v>0.3805</v>
      </c>
      <c r="F5012" s="107">
        <f>IF(C5012="MAT.",VLOOKUP(A5012,INSUMOS_AUX!A:F,6,0),0)</f>
        <v>0.59</v>
      </c>
      <c r="G5012" s="106">
        <f>IF(C5012="M.O.",VLOOKUP(A5012,INSUMOS_AUX!A:F,6,0),0)</f>
        <v>0</v>
      </c>
    </row>
    <row r="5013" spans="1:7" ht="21">
      <c r="A5013" s="177">
        <v>37372</v>
      </c>
      <c r="B5013" s="233" t="s">
        <v>496</v>
      </c>
      <c r="C5013" s="176" t="s">
        <v>123</v>
      </c>
      <c r="D5013" s="176" t="s">
        <v>134</v>
      </c>
      <c r="E5013" s="177">
        <v>0.3805</v>
      </c>
      <c r="F5013" s="107">
        <f>IF(C5013="MAT.",VLOOKUP(A5013,INSUMOS_AUX!A:F,6,0),0)</f>
        <v>1.43</v>
      </c>
      <c r="G5013" s="106">
        <f>IF(C5013="M.O.",VLOOKUP(A5013,INSUMOS_AUX!A:F,6,0),0)</f>
        <v>0</v>
      </c>
    </row>
    <row r="5014" spans="1:7" ht="21">
      <c r="A5014" s="177">
        <v>37373</v>
      </c>
      <c r="B5014" s="233" t="s">
        <v>497</v>
      </c>
      <c r="C5014" s="176" t="s">
        <v>123</v>
      </c>
      <c r="D5014" s="176" t="s">
        <v>134</v>
      </c>
      <c r="E5014" s="177">
        <v>0.3805</v>
      </c>
      <c r="F5014" s="107">
        <f>IF(C5014="MAT.",VLOOKUP(A5014,INSUMOS_AUX!A:F,6,0),0)</f>
        <v>0.08</v>
      </c>
      <c r="G5014" s="106">
        <f>IF(C5014="M.O.",VLOOKUP(A5014,INSUMOS_AUX!A:F,6,0),0)</f>
        <v>0</v>
      </c>
    </row>
    <row r="5015" spans="1:7" ht="31.5">
      <c r="A5015" s="177">
        <v>38913</v>
      </c>
      <c r="B5015" s="233" t="s">
        <v>1629</v>
      </c>
      <c r="C5015" s="176" t="s">
        <v>123</v>
      </c>
      <c r="D5015" s="176" t="s">
        <v>23</v>
      </c>
      <c r="E5015" s="177">
        <v>1</v>
      </c>
      <c r="F5015" s="107">
        <f>IF(C5015="MAT.",VLOOKUP(A5015,INSUMOS_AUX!A:F,6,0),0)</f>
        <v>11.37</v>
      </c>
      <c r="G5015" s="106">
        <f>IF(C5015="M.O.",VLOOKUP(A5015,INSUMOS_AUX!A:F,6,0),0)</f>
        <v>0</v>
      </c>
    </row>
    <row r="5016" spans="1:7" ht="21">
      <c r="A5016" s="177">
        <v>43461</v>
      </c>
      <c r="B5016" s="233" t="s">
        <v>155</v>
      </c>
      <c r="C5016" s="176" t="s">
        <v>123</v>
      </c>
      <c r="D5016" s="176" t="s">
        <v>134</v>
      </c>
      <c r="E5016" s="177">
        <v>0.3805</v>
      </c>
      <c r="F5016" s="107">
        <f>IF(C5016="MAT.",VLOOKUP(A5016,INSUMOS_AUX!A:F,6,0),0)</f>
        <v>0.31</v>
      </c>
      <c r="G5016" s="106">
        <f>IF(C5016="M.O.",VLOOKUP(A5016,INSUMOS_AUX!A:F,6,0),0)</f>
        <v>0</v>
      </c>
    </row>
    <row r="5017" spans="1:7" ht="21">
      <c r="A5017" s="177">
        <v>43485</v>
      </c>
      <c r="B5017" s="233" t="s">
        <v>156</v>
      </c>
      <c r="C5017" s="176" t="s">
        <v>123</v>
      </c>
      <c r="D5017" s="176" t="s">
        <v>134</v>
      </c>
      <c r="E5017" s="177">
        <v>0.3805</v>
      </c>
      <c r="F5017" s="107">
        <f>IF(C5017="MAT.",VLOOKUP(A5017,INSUMOS_AUX!A:F,6,0),0)</f>
        <v>1.1299999999999999</v>
      </c>
      <c r="G5017" s="106">
        <f>IF(C5017="M.O.",VLOOKUP(A5017,INSUMOS_AUX!A:F,6,0),0)</f>
        <v>0</v>
      </c>
    </row>
    <row r="5018" spans="1:7">
      <c r="A5018" s="182"/>
      <c r="B5018" s="230"/>
      <c r="C5018" s="183"/>
      <c r="D5018" s="183"/>
      <c r="E5018" s="183"/>
      <c r="F5018" s="183"/>
      <c r="G5018" s="183"/>
    </row>
    <row r="5019" spans="1:7" ht="31.5">
      <c r="A5019" s="179" t="s">
        <v>1091</v>
      </c>
      <c r="B5019" s="232" t="s">
        <v>396</v>
      </c>
      <c r="C5019" s="180" t="s">
        <v>46</v>
      </c>
      <c r="D5019" s="180" t="s">
        <v>65</v>
      </c>
      <c r="E5019" s="181">
        <v>16.8</v>
      </c>
      <c r="F5019" s="181">
        <f t="shared" ref="F5019:G5019" si="340">SUMPRODUCT($E5020:$E5028,F5020:F5028)</f>
        <v>11.045188</v>
      </c>
      <c r="G5019" s="181">
        <f t="shared" si="340"/>
        <v>6.2430860676400002</v>
      </c>
    </row>
    <row r="5020" spans="1:7">
      <c r="A5020" s="177">
        <v>246</v>
      </c>
      <c r="B5020" s="233" t="s">
        <v>185</v>
      </c>
      <c r="C5020" s="176" t="s">
        <v>124</v>
      </c>
      <c r="D5020" s="176" t="s">
        <v>134</v>
      </c>
      <c r="E5020" s="177">
        <v>7.0240620000000004E-2</v>
      </c>
      <c r="F5020" s="107">
        <f>IF(C5020="MAT.",VLOOKUP(A5020,INSUMOS_AUX!A:F,6,0),0)</f>
        <v>0</v>
      </c>
      <c r="G5020" s="106">
        <f>IF(C5020="M.O.",VLOOKUP(A5020,INSUMOS_AUX!A:F,6,0),0)</f>
        <v>14.73</v>
      </c>
    </row>
    <row r="5021" spans="1:7">
      <c r="A5021" s="177">
        <v>2696</v>
      </c>
      <c r="B5021" s="233" t="s">
        <v>154</v>
      </c>
      <c r="C5021" s="176" t="s">
        <v>124</v>
      </c>
      <c r="D5021" s="176" t="s">
        <v>134</v>
      </c>
      <c r="E5021" s="177">
        <v>0.23169224799999999</v>
      </c>
      <c r="F5021" s="107">
        <f>IF(C5021="MAT.",VLOOKUP(A5021,INSUMOS_AUX!A:F,6,0),0)</f>
        <v>0</v>
      </c>
      <c r="G5021" s="106">
        <f>IF(C5021="M.O.",VLOOKUP(A5021,INSUMOS_AUX!A:F,6,0),0)</f>
        <v>22.48</v>
      </c>
    </row>
    <row r="5022" spans="1:7" ht="21">
      <c r="A5022" s="177">
        <v>37370</v>
      </c>
      <c r="B5022" s="233" t="s">
        <v>494</v>
      </c>
      <c r="C5022" s="176" t="s">
        <v>123</v>
      </c>
      <c r="D5022" s="176" t="s">
        <v>134</v>
      </c>
      <c r="E5022" s="177">
        <v>0.29659999999999997</v>
      </c>
      <c r="F5022" s="107">
        <f>IF(C5022="MAT.",VLOOKUP(A5022,INSUMOS_AUX!A:F,6,0),0)</f>
        <v>3.32</v>
      </c>
      <c r="G5022" s="106">
        <f>IF(C5022="M.O.",VLOOKUP(A5022,INSUMOS_AUX!A:F,6,0),0)</f>
        <v>0</v>
      </c>
    </row>
    <row r="5023" spans="1:7" ht="21">
      <c r="A5023" s="177">
        <v>37371</v>
      </c>
      <c r="B5023" s="233" t="s">
        <v>495</v>
      </c>
      <c r="C5023" s="176" t="s">
        <v>123</v>
      </c>
      <c r="D5023" s="176" t="s">
        <v>134</v>
      </c>
      <c r="E5023" s="177">
        <v>0.29659999999999997</v>
      </c>
      <c r="F5023" s="107">
        <f>IF(C5023="MAT.",VLOOKUP(A5023,INSUMOS_AUX!A:F,6,0),0)</f>
        <v>0.59</v>
      </c>
      <c r="G5023" s="106">
        <f>IF(C5023="M.O.",VLOOKUP(A5023,INSUMOS_AUX!A:F,6,0),0)</f>
        <v>0</v>
      </c>
    </row>
    <row r="5024" spans="1:7" ht="21">
      <c r="A5024" s="177">
        <v>37372</v>
      </c>
      <c r="B5024" s="233" t="s">
        <v>496</v>
      </c>
      <c r="C5024" s="176" t="s">
        <v>123</v>
      </c>
      <c r="D5024" s="176" t="s">
        <v>134</v>
      </c>
      <c r="E5024" s="177">
        <v>0.29659999999999997</v>
      </c>
      <c r="F5024" s="107">
        <f>IF(C5024="MAT.",VLOOKUP(A5024,INSUMOS_AUX!A:F,6,0),0)</f>
        <v>1.43</v>
      </c>
      <c r="G5024" s="106">
        <f>IF(C5024="M.O.",VLOOKUP(A5024,INSUMOS_AUX!A:F,6,0),0)</f>
        <v>0</v>
      </c>
    </row>
    <row r="5025" spans="1:7" ht="21">
      <c r="A5025" s="177">
        <v>37373</v>
      </c>
      <c r="B5025" s="233" t="s">
        <v>497</v>
      </c>
      <c r="C5025" s="176" t="s">
        <v>123</v>
      </c>
      <c r="D5025" s="176" t="s">
        <v>134</v>
      </c>
      <c r="E5025" s="177">
        <v>0.29659999999999997</v>
      </c>
      <c r="F5025" s="107">
        <f>IF(C5025="MAT.",VLOOKUP(A5025,INSUMOS_AUX!A:F,6,0),0)</f>
        <v>0.08</v>
      </c>
      <c r="G5025" s="106">
        <f>IF(C5025="M.O.",VLOOKUP(A5025,INSUMOS_AUX!A:F,6,0),0)</f>
        <v>0</v>
      </c>
    </row>
    <row r="5026" spans="1:7" ht="21">
      <c r="A5026" s="177">
        <v>38828</v>
      </c>
      <c r="B5026" s="233" t="s">
        <v>1630</v>
      </c>
      <c r="C5026" s="176" t="s">
        <v>123</v>
      </c>
      <c r="D5026" s="176" t="s">
        <v>65</v>
      </c>
      <c r="E5026" s="177">
        <v>1.0216000000000001</v>
      </c>
      <c r="F5026" s="107">
        <f>IF(C5026="MAT.",VLOOKUP(A5026,INSUMOS_AUX!A:F,6,0),0)</f>
        <v>8.82</v>
      </c>
      <c r="G5026" s="106">
        <f>IF(C5026="M.O.",VLOOKUP(A5026,INSUMOS_AUX!A:F,6,0),0)</f>
        <v>0</v>
      </c>
    </row>
    <row r="5027" spans="1:7" ht="21">
      <c r="A5027" s="177">
        <v>43461</v>
      </c>
      <c r="B5027" s="233" t="s">
        <v>155</v>
      </c>
      <c r="C5027" s="176" t="s">
        <v>123</v>
      </c>
      <c r="D5027" s="176" t="s">
        <v>134</v>
      </c>
      <c r="E5027" s="177">
        <v>0.29659999999999997</v>
      </c>
      <c r="F5027" s="107">
        <f>IF(C5027="MAT.",VLOOKUP(A5027,INSUMOS_AUX!A:F,6,0),0)</f>
        <v>0.31</v>
      </c>
      <c r="G5027" s="106">
        <f>IF(C5027="M.O.",VLOOKUP(A5027,INSUMOS_AUX!A:F,6,0),0)</f>
        <v>0</v>
      </c>
    </row>
    <row r="5028" spans="1:7" ht="21">
      <c r="A5028" s="177">
        <v>43485</v>
      </c>
      <c r="B5028" s="233" t="s">
        <v>156</v>
      </c>
      <c r="C5028" s="176" t="s">
        <v>123</v>
      </c>
      <c r="D5028" s="176" t="s">
        <v>134</v>
      </c>
      <c r="E5028" s="177">
        <v>0.29659999999999997</v>
      </c>
      <c r="F5028" s="107">
        <f>IF(C5028="MAT.",VLOOKUP(A5028,INSUMOS_AUX!A:F,6,0),0)</f>
        <v>1.1299999999999999</v>
      </c>
      <c r="G5028" s="106">
        <f>IF(C5028="M.O.",VLOOKUP(A5028,INSUMOS_AUX!A:F,6,0),0)</f>
        <v>0</v>
      </c>
    </row>
    <row r="5029" spans="1:7">
      <c r="A5029" s="182"/>
      <c r="B5029" s="230"/>
      <c r="C5029" s="183"/>
      <c r="D5029" s="183"/>
      <c r="E5029" s="183"/>
      <c r="F5029" s="183"/>
      <c r="G5029" s="183"/>
    </row>
    <row r="5030" spans="1:7" ht="63">
      <c r="A5030" s="179" t="s">
        <v>1092</v>
      </c>
      <c r="B5030" s="232" t="s">
        <v>1093</v>
      </c>
      <c r="C5030" s="180" t="s">
        <v>46</v>
      </c>
      <c r="D5030" s="180" t="s">
        <v>23</v>
      </c>
      <c r="E5030" s="181">
        <v>1</v>
      </c>
      <c r="F5030" s="185">
        <f t="shared" ref="F5030:G5030" si="341">SUMPRODUCT($E5031:$E5071,F5031:F5071)</f>
        <v>2202.0703997778996</v>
      </c>
      <c r="G5030" s="181">
        <f t="shared" si="341"/>
        <v>886.73261422887003</v>
      </c>
    </row>
    <row r="5031" spans="1:7" ht="31.5">
      <c r="A5031" s="177">
        <v>10535</v>
      </c>
      <c r="B5031" s="233" t="s">
        <v>132</v>
      </c>
      <c r="C5031" s="176" t="s">
        <v>123</v>
      </c>
      <c r="D5031" s="176" t="s">
        <v>23</v>
      </c>
      <c r="E5031" s="177">
        <v>1.8944900000000001E-4</v>
      </c>
      <c r="F5031" s="107">
        <f>IF(C5031="MAT.",VLOOKUP(A5031,INSUMOS_AUX!A:F,6,0),0)</f>
        <v>4699.5</v>
      </c>
      <c r="G5031" s="106">
        <f>IF(C5031="M.O.",VLOOKUP(A5031,INSUMOS_AUX!A:F,6,0),0)</f>
        <v>0</v>
      </c>
    </row>
    <row r="5032" spans="1:7">
      <c r="A5032" s="177">
        <v>1106</v>
      </c>
      <c r="B5032" s="233" t="s">
        <v>1303</v>
      </c>
      <c r="C5032" s="176" t="s">
        <v>123</v>
      </c>
      <c r="D5032" s="176" t="s">
        <v>63</v>
      </c>
      <c r="E5032" s="177">
        <v>70.858699999999999</v>
      </c>
      <c r="F5032" s="107">
        <f>IF(C5032="MAT.",VLOOKUP(A5032,INSUMOS_AUX!A:F,6,0),0)</f>
        <v>1.4</v>
      </c>
      <c r="G5032" s="106">
        <f>IF(C5032="M.O.",VLOOKUP(A5032,INSUMOS_AUX!A:F,6,0),0)</f>
        <v>0</v>
      </c>
    </row>
    <row r="5033" spans="1:7" ht="21">
      <c r="A5033" s="177">
        <v>11756</v>
      </c>
      <c r="B5033" s="233" t="s">
        <v>1631</v>
      </c>
      <c r="C5033" s="176" t="s">
        <v>123</v>
      </c>
      <c r="D5033" s="176" t="s">
        <v>23</v>
      </c>
      <c r="E5033" s="177">
        <v>2</v>
      </c>
      <c r="F5033" s="107">
        <f>IF(C5033="MAT.",VLOOKUP(A5033,INSUMOS_AUX!A:F,6,0),0)</f>
        <v>38.159999999999997</v>
      </c>
      <c r="G5033" s="106">
        <f>IF(C5033="M.O.",VLOOKUP(A5033,INSUMOS_AUX!A:F,6,0),0)</f>
        <v>0</v>
      </c>
    </row>
    <row r="5034" spans="1:7" ht="21">
      <c r="A5034" s="177">
        <v>118</v>
      </c>
      <c r="B5034" s="233" t="s">
        <v>1632</v>
      </c>
      <c r="C5034" s="176" t="s">
        <v>123</v>
      </c>
      <c r="D5034" s="176" t="s">
        <v>23</v>
      </c>
      <c r="E5034" s="177">
        <v>1</v>
      </c>
      <c r="F5034" s="107">
        <f>IF(C5034="MAT.",VLOOKUP(A5034,INSUMOS_AUX!A:F,6,0),0)</f>
        <v>58.68</v>
      </c>
      <c r="G5034" s="106">
        <f>IF(C5034="M.O.",VLOOKUP(A5034,INSUMOS_AUX!A:F,6,0),0)</f>
        <v>0</v>
      </c>
    </row>
    <row r="5035" spans="1:7">
      <c r="A5035" s="177">
        <v>1379</v>
      </c>
      <c r="B5035" s="233" t="s">
        <v>135</v>
      </c>
      <c r="C5035" s="176" t="s">
        <v>123</v>
      </c>
      <c r="D5035" s="176" t="s">
        <v>63</v>
      </c>
      <c r="E5035" s="177">
        <v>311.07184599999999</v>
      </c>
      <c r="F5035" s="107">
        <f>IF(C5035="MAT.",VLOOKUP(A5035,INSUMOS_AUX!A:F,6,0),0)</f>
        <v>0.72</v>
      </c>
      <c r="G5035" s="106">
        <f>IF(C5035="M.O.",VLOOKUP(A5035,INSUMOS_AUX!A:F,6,0),0)</f>
        <v>0</v>
      </c>
    </row>
    <row r="5036" spans="1:7">
      <c r="A5036" s="177">
        <v>246</v>
      </c>
      <c r="B5036" s="233" t="s">
        <v>185</v>
      </c>
      <c r="C5036" s="176" t="s">
        <v>124</v>
      </c>
      <c r="D5036" s="176" t="s">
        <v>134</v>
      </c>
      <c r="E5036" s="177">
        <v>3.0539399999999999</v>
      </c>
      <c r="F5036" s="107">
        <f>IF(C5036="MAT.",VLOOKUP(A5036,INSUMOS_AUX!A:F,6,0),0)</f>
        <v>0</v>
      </c>
      <c r="G5036" s="106">
        <f>IF(C5036="M.O.",VLOOKUP(A5036,INSUMOS_AUX!A:F,6,0),0)</f>
        <v>14.73</v>
      </c>
    </row>
    <row r="5037" spans="1:7">
      <c r="A5037" s="177">
        <v>252</v>
      </c>
      <c r="B5037" s="233" t="s">
        <v>533</v>
      </c>
      <c r="C5037" s="176" t="s">
        <v>124</v>
      </c>
      <c r="D5037" s="176" t="s">
        <v>134</v>
      </c>
      <c r="E5037" s="177">
        <v>0.443813175</v>
      </c>
      <c r="F5037" s="107">
        <f>IF(C5037="MAT.",VLOOKUP(A5037,INSUMOS_AUX!A:F,6,0),0)</f>
        <v>0</v>
      </c>
      <c r="G5037" s="106">
        <f>IF(C5037="M.O.",VLOOKUP(A5037,INSUMOS_AUX!A:F,6,0),0)</f>
        <v>14.73</v>
      </c>
    </row>
    <row r="5038" spans="1:7">
      <c r="A5038" s="177">
        <v>2696</v>
      </c>
      <c r="B5038" s="233" t="s">
        <v>154</v>
      </c>
      <c r="C5038" s="176" t="s">
        <v>124</v>
      </c>
      <c r="D5038" s="176" t="s">
        <v>134</v>
      </c>
      <c r="E5038" s="177">
        <v>3.0539399999999999</v>
      </c>
      <c r="F5038" s="107">
        <f>IF(C5038="MAT.",VLOOKUP(A5038,INSUMOS_AUX!A:F,6,0),0)</f>
        <v>0</v>
      </c>
      <c r="G5038" s="106">
        <f>IF(C5038="M.O.",VLOOKUP(A5038,INSUMOS_AUX!A:F,6,0),0)</f>
        <v>22.48</v>
      </c>
    </row>
    <row r="5039" spans="1:7">
      <c r="A5039" s="177">
        <v>2705</v>
      </c>
      <c r="B5039" s="233" t="s">
        <v>136</v>
      </c>
      <c r="C5039" s="176" t="s">
        <v>123</v>
      </c>
      <c r="D5039" s="176" t="s">
        <v>137</v>
      </c>
      <c r="E5039" s="177">
        <v>1.63242</v>
      </c>
      <c r="F5039" s="107">
        <f>IF(C5039="MAT.",VLOOKUP(A5039,INSUMOS_AUX!A:F,6,0),0)</f>
        <v>0.92</v>
      </c>
      <c r="G5039" s="106">
        <f>IF(C5039="M.O.",VLOOKUP(A5039,INSUMOS_AUX!A:F,6,0),0)</f>
        <v>0</v>
      </c>
    </row>
    <row r="5040" spans="1:7" ht="31.5">
      <c r="A5040" s="177">
        <v>34547</v>
      </c>
      <c r="B5040" s="233" t="s">
        <v>1307</v>
      </c>
      <c r="C5040" s="176" t="s">
        <v>123</v>
      </c>
      <c r="D5040" s="176" t="s">
        <v>65</v>
      </c>
      <c r="E5040" s="177">
        <v>7.85</v>
      </c>
      <c r="F5040" s="107">
        <f>IF(C5040="MAT.",VLOOKUP(A5040,INSUMOS_AUX!A:F,6,0),0)</f>
        <v>3.42</v>
      </c>
      <c r="G5040" s="106">
        <f>IF(C5040="M.O.",VLOOKUP(A5040,INSUMOS_AUX!A:F,6,0),0)</f>
        <v>0</v>
      </c>
    </row>
    <row r="5041" spans="1:7" ht="31.5">
      <c r="A5041" s="177">
        <v>36397</v>
      </c>
      <c r="B5041" s="233" t="s">
        <v>1250</v>
      </c>
      <c r="C5041" s="176" t="s">
        <v>123</v>
      </c>
      <c r="D5041" s="176" t="s">
        <v>23</v>
      </c>
      <c r="E5041" s="177">
        <v>9.3839999999999996E-5</v>
      </c>
      <c r="F5041" s="107">
        <f>IF(C5041="MAT.",VLOOKUP(A5041,INSUMOS_AUX!A:F,6,0),0)</f>
        <v>19116.61</v>
      </c>
      <c r="G5041" s="106">
        <f>IF(C5041="M.O.",VLOOKUP(A5041,INSUMOS_AUX!A:F,6,0),0)</f>
        <v>0</v>
      </c>
    </row>
    <row r="5042" spans="1:7" ht="21">
      <c r="A5042" s="177">
        <v>367</v>
      </c>
      <c r="B5042" s="233" t="s">
        <v>1288</v>
      </c>
      <c r="C5042" s="176" t="s">
        <v>123</v>
      </c>
      <c r="D5042" s="176" t="s">
        <v>58</v>
      </c>
      <c r="E5042" s="177">
        <v>5.0424999999999998E-2</v>
      </c>
      <c r="F5042" s="107">
        <f>IF(C5042="MAT.",VLOOKUP(A5042,INSUMOS_AUX!A:F,6,0),0)</f>
        <v>151.96</v>
      </c>
      <c r="G5042" s="106">
        <f>IF(C5042="M.O.",VLOOKUP(A5042,INSUMOS_AUX!A:F,6,0),0)</f>
        <v>0</v>
      </c>
    </row>
    <row r="5043" spans="1:7" ht="21">
      <c r="A5043" s="177">
        <v>370</v>
      </c>
      <c r="B5043" s="233" t="s">
        <v>138</v>
      </c>
      <c r="C5043" s="176" t="s">
        <v>123</v>
      </c>
      <c r="D5043" s="176" t="s">
        <v>58</v>
      </c>
      <c r="E5043" s="177">
        <v>0.95909599999999995</v>
      </c>
      <c r="F5043" s="107">
        <f>IF(C5043="MAT.",VLOOKUP(A5043,INSUMOS_AUX!A:F,6,0),0)</f>
        <v>150</v>
      </c>
      <c r="G5043" s="106">
        <f>IF(C5043="M.O.",VLOOKUP(A5043,INSUMOS_AUX!A:F,6,0),0)</f>
        <v>0</v>
      </c>
    </row>
    <row r="5044" spans="1:7" ht="21">
      <c r="A5044" s="177">
        <v>37370</v>
      </c>
      <c r="B5044" s="233" t="s">
        <v>494</v>
      </c>
      <c r="C5044" s="176" t="s">
        <v>123</v>
      </c>
      <c r="D5044" s="176" t="s">
        <v>134</v>
      </c>
      <c r="E5044" s="177">
        <v>46.958080000000002</v>
      </c>
      <c r="F5044" s="107">
        <f>IF(C5044="MAT.",VLOOKUP(A5044,INSUMOS_AUX!A:F,6,0),0)</f>
        <v>3.32</v>
      </c>
      <c r="G5044" s="106">
        <f>IF(C5044="M.O.",VLOOKUP(A5044,INSUMOS_AUX!A:F,6,0),0)</f>
        <v>0</v>
      </c>
    </row>
    <row r="5045" spans="1:7" ht="21">
      <c r="A5045" s="177">
        <v>37371</v>
      </c>
      <c r="B5045" s="233" t="s">
        <v>495</v>
      </c>
      <c r="C5045" s="176" t="s">
        <v>123</v>
      </c>
      <c r="D5045" s="176" t="s">
        <v>134</v>
      </c>
      <c r="E5045" s="177">
        <v>46.958080000000002</v>
      </c>
      <c r="F5045" s="107">
        <f>IF(C5045="MAT.",VLOOKUP(A5045,INSUMOS_AUX!A:F,6,0),0)</f>
        <v>0.59</v>
      </c>
      <c r="G5045" s="106">
        <f>IF(C5045="M.O.",VLOOKUP(A5045,INSUMOS_AUX!A:F,6,0),0)</f>
        <v>0</v>
      </c>
    </row>
    <row r="5046" spans="1:7" ht="21">
      <c r="A5046" s="177">
        <v>37372</v>
      </c>
      <c r="B5046" s="233" t="s">
        <v>496</v>
      </c>
      <c r="C5046" s="176" t="s">
        <v>123</v>
      </c>
      <c r="D5046" s="176" t="s">
        <v>134</v>
      </c>
      <c r="E5046" s="177">
        <v>46.958080000000002</v>
      </c>
      <c r="F5046" s="107">
        <f>IF(C5046="MAT.",VLOOKUP(A5046,INSUMOS_AUX!A:F,6,0),0)</f>
        <v>1.43</v>
      </c>
      <c r="G5046" s="106">
        <f>IF(C5046="M.O.",VLOOKUP(A5046,INSUMOS_AUX!A:F,6,0),0)</f>
        <v>0</v>
      </c>
    </row>
    <row r="5047" spans="1:7" ht="21">
      <c r="A5047" s="177">
        <v>37373</v>
      </c>
      <c r="B5047" s="233" t="s">
        <v>497</v>
      </c>
      <c r="C5047" s="176" t="s">
        <v>123</v>
      </c>
      <c r="D5047" s="176" t="s">
        <v>134</v>
      </c>
      <c r="E5047" s="177">
        <v>46.958080000000002</v>
      </c>
      <c r="F5047" s="107">
        <f>IF(C5047="MAT.",VLOOKUP(A5047,INSUMOS_AUX!A:F,6,0),0)</f>
        <v>0.08</v>
      </c>
      <c r="G5047" s="106">
        <f>IF(C5047="M.O.",VLOOKUP(A5047,INSUMOS_AUX!A:F,6,0),0)</f>
        <v>0</v>
      </c>
    </row>
    <row r="5048" spans="1:7">
      <c r="A5048" s="177">
        <v>37395</v>
      </c>
      <c r="B5048" s="233" t="s">
        <v>1305</v>
      </c>
      <c r="C5048" s="176" t="s">
        <v>123</v>
      </c>
      <c r="D5048" s="176" t="s">
        <v>179</v>
      </c>
      <c r="E5048" s="177">
        <v>0.189</v>
      </c>
      <c r="F5048" s="107">
        <f>IF(C5048="MAT.",VLOOKUP(A5048,INSUMOS_AUX!A:F,6,0),0)</f>
        <v>44.78</v>
      </c>
      <c r="G5048" s="106">
        <f>IF(C5048="M.O.",VLOOKUP(A5048,INSUMOS_AUX!A:F,6,0),0)</f>
        <v>0</v>
      </c>
    </row>
    <row r="5049" spans="1:7">
      <c r="A5049" s="177">
        <v>37666</v>
      </c>
      <c r="B5049" s="233" t="s">
        <v>139</v>
      </c>
      <c r="C5049" s="176" t="s">
        <v>124</v>
      </c>
      <c r="D5049" s="176" t="s">
        <v>134</v>
      </c>
      <c r="E5049" s="177">
        <v>2.831830568</v>
      </c>
      <c r="F5049" s="107">
        <f>IF(C5049="MAT.",VLOOKUP(A5049,INSUMOS_AUX!A:F,6,0),0)</f>
        <v>0</v>
      </c>
      <c r="G5049" s="106">
        <f>IF(C5049="M.O.",VLOOKUP(A5049,INSUMOS_AUX!A:F,6,0),0)</f>
        <v>13.19</v>
      </c>
    </row>
    <row r="5050" spans="1:7">
      <c r="A5050" s="177">
        <v>378</v>
      </c>
      <c r="B5050" s="233" t="s">
        <v>1252</v>
      </c>
      <c r="C5050" s="176" t="s">
        <v>124</v>
      </c>
      <c r="D5050" s="176" t="s">
        <v>134</v>
      </c>
      <c r="E5050" s="177">
        <v>4.04616E-2</v>
      </c>
      <c r="F5050" s="107">
        <f>IF(C5050="MAT.",VLOOKUP(A5050,INSUMOS_AUX!A:F,6,0),0)</f>
        <v>0</v>
      </c>
      <c r="G5050" s="106">
        <f>IF(C5050="M.O.",VLOOKUP(A5050,INSUMOS_AUX!A:F,6,0),0)</f>
        <v>22.48</v>
      </c>
    </row>
    <row r="5051" spans="1:7" ht="21">
      <c r="A5051" s="177">
        <v>38877</v>
      </c>
      <c r="B5051" s="233" t="s">
        <v>1280</v>
      </c>
      <c r="C5051" s="176" t="s">
        <v>123</v>
      </c>
      <c r="D5051" s="176" t="s">
        <v>63</v>
      </c>
      <c r="E5051" s="177">
        <v>21.824999999999999</v>
      </c>
      <c r="F5051" s="107">
        <f>IF(C5051="MAT.",VLOOKUP(A5051,INSUMOS_AUX!A:F,6,0),0)</f>
        <v>6.68</v>
      </c>
      <c r="G5051" s="106">
        <f>IF(C5051="M.O.",VLOOKUP(A5051,INSUMOS_AUX!A:F,6,0),0)</f>
        <v>0</v>
      </c>
    </row>
    <row r="5052" spans="1:7" ht="21">
      <c r="A5052" s="177">
        <v>39660</v>
      </c>
      <c r="B5052" s="233" t="s">
        <v>1612</v>
      </c>
      <c r="C5052" s="176" t="s">
        <v>123</v>
      </c>
      <c r="D5052" s="176" t="s">
        <v>65</v>
      </c>
      <c r="E5052" s="177">
        <v>5</v>
      </c>
      <c r="F5052" s="107">
        <f>IF(C5052="MAT.",VLOOKUP(A5052,INSUMOS_AUX!A:F,6,0),0)</f>
        <v>40.1</v>
      </c>
      <c r="G5052" s="106">
        <f>IF(C5052="M.O.",VLOOKUP(A5052,INSUMOS_AUX!A:F,6,0),0)</f>
        <v>0</v>
      </c>
    </row>
    <row r="5053" spans="1:7" ht="21">
      <c r="A5053" s="177">
        <v>43461</v>
      </c>
      <c r="B5053" s="233" t="s">
        <v>155</v>
      </c>
      <c r="C5053" s="176" t="s">
        <v>123</v>
      </c>
      <c r="D5053" s="176" t="s">
        <v>134</v>
      </c>
      <c r="E5053" s="177">
        <v>6</v>
      </c>
      <c r="F5053" s="107">
        <f>IF(C5053="MAT.",VLOOKUP(A5053,INSUMOS_AUX!A:F,6,0),0)</f>
        <v>0.31</v>
      </c>
      <c r="G5053" s="106">
        <f>IF(C5053="M.O.",VLOOKUP(A5053,INSUMOS_AUX!A:F,6,0),0)</f>
        <v>0</v>
      </c>
    </row>
    <row r="5054" spans="1:7" ht="21">
      <c r="A5054" s="177">
        <v>43464</v>
      </c>
      <c r="B5054" s="233" t="s">
        <v>141</v>
      </c>
      <c r="C5054" s="176" t="s">
        <v>123</v>
      </c>
      <c r="D5054" s="176" t="s">
        <v>134</v>
      </c>
      <c r="E5054" s="177">
        <v>2.8084920000000002</v>
      </c>
      <c r="F5054" s="107">
        <f>IF(C5054="MAT.",VLOOKUP(A5054,INSUMOS_AUX!A:F,6,0),0)</f>
        <v>0.01</v>
      </c>
      <c r="G5054" s="106">
        <f>IF(C5054="M.O.",VLOOKUP(A5054,INSUMOS_AUX!A:F,6,0),0)</f>
        <v>0</v>
      </c>
    </row>
    <row r="5055" spans="1:7" ht="21">
      <c r="A5055" s="177">
        <v>43465</v>
      </c>
      <c r="B5055" s="233" t="s">
        <v>151</v>
      </c>
      <c r="C5055" s="176" t="s">
        <v>123</v>
      </c>
      <c r="D5055" s="176" t="s">
        <v>134</v>
      </c>
      <c r="E5055" s="177">
        <v>20.900500000000001</v>
      </c>
      <c r="F5055" s="107">
        <f>IF(C5055="MAT.",VLOOKUP(A5055,INSUMOS_AUX!A:F,6,0),0)</f>
        <v>0.78</v>
      </c>
      <c r="G5055" s="106">
        <f>IF(C5055="M.O.",VLOOKUP(A5055,INSUMOS_AUX!A:F,6,0),0)</f>
        <v>0</v>
      </c>
    </row>
    <row r="5056" spans="1:7" ht="21">
      <c r="A5056" s="177">
        <v>43466</v>
      </c>
      <c r="B5056" s="233" t="s">
        <v>165</v>
      </c>
      <c r="C5056" s="176" t="s">
        <v>123</v>
      </c>
      <c r="D5056" s="176" t="s">
        <v>134</v>
      </c>
      <c r="E5056" s="177">
        <v>0.73099999999999998</v>
      </c>
      <c r="F5056" s="107">
        <f>IF(C5056="MAT.",VLOOKUP(A5056,INSUMOS_AUX!A:F,6,0),0)</f>
        <v>2.0499999999999998</v>
      </c>
      <c r="G5056" s="106">
        <f>IF(C5056="M.O.",VLOOKUP(A5056,INSUMOS_AUX!A:F,6,0),0)</f>
        <v>0</v>
      </c>
    </row>
    <row r="5057" spans="1:7" ht="21">
      <c r="A5057" s="177">
        <v>43467</v>
      </c>
      <c r="B5057" s="233" t="s">
        <v>142</v>
      </c>
      <c r="C5057" s="176" t="s">
        <v>123</v>
      </c>
      <c r="D5057" s="176" t="s">
        <v>134</v>
      </c>
      <c r="E5057" s="177">
        <v>16.518087999999999</v>
      </c>
      <c r="F5057" s="107">
        <f>IF(C5057="MAT.",VLOOKUP(A5057,INSUMOS_AUX!A:F,6,0),0)</f>
        <v>0.61</v>
      </c>
      <c r="G5057" s="106">
        <f>IF(C5057="M.O.",VLOOKUP(A5057,INSUMOS_AUX!A:F,6,0),0)</f>
        <v>0</v>
      </c>
    </row>
    <row r="5058" spans="1:7" ht="21">
      <c r="A5058" s="177">
        <v>43485</v>
      </c>
      <c r="B5058" s="233" t="s">
        <v>156</v>
      </c>
      <c r="C5058" s="176" t="s">
        <v>123</v>
      </c>
      <c r="D5058" s="176" t="s">
        <v>134</v>
      </c>
      <c r="E5058" s="177">
        <v>6</v>
      </c>
      <c r="F5058" s="107">
        <f>IF(C5058="MAT.",VLOOKUP(A5058,INSUMOS_AUX!A:F,6,0),0)</f>
        <v>1.1299999999999999</v>
      </c>
      <c r="G5058" s="106">
        <f>IF(C5058="M.O.",VLOOKUP(A5058,INSUMOS_AUX!A:F,6,0),0)</f>
        <v>0</v>
      </c>
    </row>
    <row r="5059" spans="1:7" ht="21">
      <c r="A5059" s="177">
        <v>43488</v>
      </c>
      <c r="B5059" s="233" t="s">
        <v>144</v>
      </c>
      <c r="C5059" s="176" t="s">
        <v>123</v>
      </c>
      <c r="D5059" s="176" t="s">
        <v>134</v>
      </c>
      <c r="E5059" s="177">
        <v>2.8084920000000002</v>
      </c>
      <c r="F5059" s="107">
        <f>IF(C5059="MAT.",VLOOKUP(A5059,INSUMOS_AUX!A:F,6,0),0)</f>
        <v>0.89</v>
      </c>
      <c r="G5059" s="106">
        <f>IF(C5059="M.O.",VLOOKUP(A5059,INSUMOS_AUX!A:F,6,0),0)</f>
        <v>0</v>
      </c>
    </row>
    <row r="5060" spans="1:7" ht="21">
      <c r="A5060" s="177">
        <v>43489</v>
      </c>
      <c r="B5060" s="233" t="s">
        <v>152</v>
      </c>
      <c r="C5060" s="176" t="s">
        <v>123</v>
      </c>
      <c r="D5060" s="176" t="s">
        <v>134</v>
      </c>
      <c r="E5060" s="177">
        <v>20.900500000000001</v>
      </c>
      <c r="F5060" s="107">
        <f>IF(C5060="MAT.",VLOOKUP(A5060,INSUMOS_AUX!A:F,6,0),0)</f>
        <v>1.31</v>
      </c>
      <c r="G5060" s="106">
        <f>IF(C5060="M.O.",VLOOKUP(A5060,INSUMOS_AUX!A:F,6,0),0)</f>
        <v>0</v>
      </c>
    </row>
    <row r="5061" spans="1:7" ht="21">
      <c r="A5061" s="177">
        <v>43490</v>
      </c>
      <c r="B5061" s="233" t="s">
        <v>166</v>
      </c>
      <c r="C5061" s="176" t="s">
        <v>123</v>
      </c>
      <c r="D5061" s="176" t="s">
        <v>134</v>
      </c>
      <c r="E5061" s="177">
        <v>0.73099999999999998</v>
      </c>
      <c r="F5061" s="107">
        <f>IF(C5061="MAT.",VLOOKUP(A5061,INSUMOS_AUX!A:F,6,0),0)</f>
        <v>1.85</v>
      </c>
      <c r="G5061" s="106">
        <f>IF(C5061="M.O.",VLOOKUP(A5061,INSUMOS_AUX!A:F,6,0),0)</f>
        <v>0</v>
      </c>
    </row>
    <row r="5062" spans="1:7" ht="21">
      <c r="A5062" s="177">
        <v>43491</v>
      </c>
      <c r="B5062" s="233" t="s">
        <v>145</v>
      </c>
      <c r="C5062" s="176" t="s">
        <v>123</v>
      </c>
      <c r="D5062" s="176" t="s">
        <v>134</v>
      </c>
      <c r="E5062" s="177">
        <v>16.518087999999999</v>
      </c>
      <c r="F5062" s="107">
        <f>IF(C5062="MAT.",VLOOKUP(A5062,INSUMOS_AUX!A:F,6,0),0)</f>
        <v>1.39</v>
      </c>
      <c r="G5062" s="106">
        <f>IF(C5062="M.O.",VLOOKUP(A5062,INSUMOS_AUX!A:F,6,0),0)</f>
        <v>0</v>
      </c>
    </row>
    <row r="5063" spans="1:7" ht="21">
      <c r="A5063" s="177">
        <v>4721</v>
      </c>
      <c r="B5063" s="233" t="s">
        <v>147</v>
      </c>
      <c r="C5063" s="176" t="s">
        <v>123</v>
      </c>
      <c r="D5063" s="176" t="s">
        <v>58</v>
      </c>
      <c r="E5063" s="177">
        <v>0.3951055</v>
      </c>
      <c r="F5063" s="107">
        <f>IF(C5063="MAT.",VLOOKUP(A5063,INSUMOS_AUX!A:F,6,0),0)</f>
        <v>115.7</v>
      </c>
      <c r="G5063" s="106">
        <f>IF(C5063="M.O.",VLOOKUP(A5063,INSUMOS_AUX!A:F,6,0),0)</f>
        <v>0</v>
      </c>
    </row>
    <row r="5064" spans="1:7">
      <c r="A5064" s="177">
        <v>4750</v>
      </c>
      <c r="B5064" s="233" t="s">
        <v>153</v>
      </c>
      <c r="C5064" s="176" t="s">
        <v>124</v>
      </c>
      <c r="D5064" s="176" t="s">
        <v>134</v>
      </c>
      <c r="E5064" s="177">
        <v>20.406639599999998</v>
      </c>
      <c r="F5064" s="107">
        <f>IF(C5064="MAT.",VLOOKUP(A5064,INSUMOS_AUX!A:F,6,0),0)</f>
        <v>0</v>
      </c>
      <c r="G5064" s="106">
        <f>IF(C5064="M.O.",VLOOKUP(A5064,INSUMOS_AUX!A:F,6,0),0)</f>
        <v>22.48</v>
      </c>
    </row>
    <row r="5065" spans="1:7">
      <c r="A5065" s="177">
        <v>4783</v>
      </c>
      <c r="B5065" s="233" t="s">
        <v>167</v>
      </c>
      <c r="C5065" s="176" t="s">
        <v>124</v>
      </c>
      <c r="D5065" s="176" t="s">
        <v>134</v>
      </c>
      <c r="E5065" s="177">
        <v>0.74178955999999996</v>
      </c>
      <c r="F5065" s="107">
        <f>IF(C5065="MAT.",VLOOKUP(A5065,INSUMOS_AUX!A:F,6,0),0)</f>
        <v>0</v>
      </c>
      <c r="G5065" s="106">
        <f>IF(C5065="M.O.",VLOOKUP(A5065,INSUMOS_AUX!A:F,6,0),0)</f>
        <v>22.48</v>
      </c>
    </row>
    <row r="5066" spans="1:7" ht="21">
      <c r="A5066" s="177">
        <v>4939</v>
      </c>
      <c r="B5066" s="233" t="s">
        <v>1633</v>
      </c>
      <c r="C5066" s="176" t="s">
        <v>123</v>
      </c>
      <c r="D5066" s="176" t="s">
        <v>53</v>
      </c>
      <c r="E5066" s="177">
        <v>0.85978750000000004</v>
      </c>
      <c r="F5066" s="107">
        <f>IF(C5066="MAT.",VLOOKUP(A5066,INSUMOS_AUX!A:F,6,0),0)</f>
        <v>225.98</v>
      </c>
      <c r="G5066" s="106">
        <f>IF(C5066="M.O.",VLOOKUP(A5066,INSUMOS_AUX!A:F,6,0),0)</f>
        <v>0</v>
      </c>
    </row>
    <row r="5067" spans="1:7" ht="31.5">
      <c r="A5067" s="177">
        <v>5090</v>
      </c>
      <c r="B5067" s="233" t="s">
        <v>1634</v>
      </c>
      <c r="C5067" s="176" t="s">
        <v>123</v>
      </c>
      <c r="D5067" s="176" t="s">
        <v>23</v>
      </c>
      <c r="E5067" s="177">
        <v>1</v>
      </c>
      <c r="F5067" s="107">
        <f>IF(C5067="MAT.",VLOOKUP(A5067,INSUMOS_AUX!A:F,6,0),0)</f>
        <v>21.9</v>
      </c>
      <c r="G5067" s="106">
        <f>IF(C5067="M.O.",VLOOKUP(A5067,INSUMOS_AUX!A:F,6,0),0)</f>
        <v>0</v>
      </c>
    </row>
    <row r="5068" spans="1:7">
      <c r="A5068" s="177">
        <v>6110</v>
      </c>
      <c r="B5068" s="233" t="s">
        <v>534</v>
      </c>
      <c r="C5068" s="176" t="s">
        <v>124</v>
      </c>
      <c r="D5068" s="176" t="s">
        <v>134</v>
      </c>
      <c r="E5068" s="177">
        <v>0.443813175</v>
      </c>
      <c r="F5068" s="107">
        <f>IF(C5068="MAT.",VLOOKUP(A5068,INSUMOS_AUX!A:F,6,0),0)</f>
        <v>0</v>
      </c>
      <c r="G5068" s="106">
        <f>IF(C5068="M.O.",VLOOKUP(A5068,INSUMOS_AUX!A:F,6,0),0)</f>
        <v>22.48</v>
      </c>
    </row>
    <row r="5069" spans="1:7">
      <c r="A5069" s="177">
        <v>6111</v>
      </c>
      <c r="B5069" s="233" t="s">
        <v>498</v>
      </c>
      <c r="C5069" s="176" t="s">
        <v>124</v>
      </c>
      <c r="D5069" s="176" t="s">
        <v>134</v>
      </c>
      <c r="E5069" s="177">
        <v>16.868271465999999</v>
      </c>
      <c r="F5069" s="107">
        <f>IF(C5069="MAT.",VLOOKUP(A5069,INSUMOS_AUX!A:F,6,0),0)</f>
        <v>0</v>
      </c>
      <c r="G5069" s="106">
        <f>IF(C5069="M.O.",VLOOKUP(A5069,INSUMOS_AUX!A:F,6,0),0)</f>
        <v>14.4</v>
      </c>
    </row>
    <row r="5070" spans="1:7" ht="21">
      <c r="A5070" s="177">
        <v>651</v>
      </c>
      <c r="B5070" s="233" t="s">
        <v>1635</v>
      </c>
      <c r="C5070" s="176" t="s">
        <v>123</v>
      </c>
      <c r="D5070" s="176" t="s">
        <v>23</v>
      </c>
      <c r="E5070" s="177">
        <v>135</v>
      </c>
      <c r="F5070" s="107">
        <f>IF(C5070="MAT.",VLOOKUP(A5070,INSUMOS_AUX!A:F,6,0),0)</f>
        <v>4.0599999999999996</v>
      </c>
      <c r="G5070" s="106">
        <f>IF(C5070="M.O.",VLOOKUP(A5070,INSUMOS_AUX!A:F,6,0),0)</f>
        <v>0</v>
      </c>
    </row>
    <row r="5071" spans="1:7" ht="31.5">
      <c r="A5071" s="177">
        <v>7156</v>
      </c>
      <c r="B5071" s="233" t="s">
        <v>1332</v>
      </c>
      <c r="C5071" s="176" t="s">
        <v>123</v>
      </c>
      <c r="D5071" s="176" t="s">
        <v>53</v>
      </c>
      <c r="E5071" s="177">
        <v>2.1</v>
      </c>
      <c r="F5071" s="107">
        <f>IF(C5071="MAT.",VLOOKUP(A5071,INSUMOS_AUX!A:F,6,0),0)</f>
        <v>24.44</v>
      </c>
      <c r="G5071" s="106">
        <f>IF(C5071="M.O.",VLOOKUP(A5071,INSUMOS_AUX!A:F,6,0),0)</f>
        <v>0</v>
      </c>
    </row>
    <row r="5072" spans="1:7">
      <c r="A5072" s="182"/>
      <c r="B5072" s="230"/>
      <c r="C5072" s="183"/>
      <c r="D5072" s="183"/>
      <c r="E5072" s="183"/>
      <c r="F5072" s="183"/>
      <c r="G5072" s="183"/>
    </row>
    <row r="5073" spans="1:7">
      <c r="A5073" s="178" t="s">
        <v>1636</v>
      </c>
      <c r="B5073" s="231" t="s">
        <v>1094</v>
      </c>
      <c r="C5073" s="184"/>
      <c r="D5073" s="184"/>
      <c r="E5073" s="184"/>
      <c r="F5073" s="184"/>
      <c r="G5073" s="184"/>
    </row>
    <row r="5074" spans="1:7">
      <c r="A5074" s="182"/>
      <c r="B5074" s="230"/>
      <c r="C5074" s="183"/>
      <c r="D5074" s="183"/>
      <c r="E5074" s="183"/>
      <c r="F5074" s="183"/>
      <c r="G5074" s="183"/>
    </row>
    <row r="5075" spans="1:7" ht="52.5">
      <c r="A5075" s="179" t="s">
        <v>1095</v>
      </c>
      <c r="B5075" s="232" t="s">
        <v>550</v>
      </c>
      <c r="C5075" s="180" t="s">
        <v>46</v>
      </c>
      <c r="D5075" s="180" t="s">
        <v>65</v>
      </c>
      <c r="E5075" s="181">
        <v>21.79</v>
      </c>
      <c r="F5075" s="181">
        <f t="shared" ref="F5075:G5075" si="342">SUMPRODUCT($E5076:$E5090,F5076:F5090)</f>
        <v>417.54819000000003</v>
      </c>
      <c r="G5075" s="181">
        <f t="shared" si="342"/>
        <v>192.73152828119999</v>
      </c>
    </row>
    <row r="5076" spans="1:7">
      <c r="A5076" s="177">
        <v>11002</v>
      </c>
      <c r="B5076" s="233" t="s">
        <v>309</v>
      </c>
      <c r="C5076" s="176" t="s">
        <v>123</v>
      </c>
      <c r="D5076" s="176" t="s">
        <v>63</v>
      </c>
      <c r="E5076" s="177">
        <v>6.5000000000000002E-2</v>
      </c>
      <c r="F5076" s="107">
        <f>IF(C5076="MAT.",VLOOKUP(A5076,INSUMOS_AUX!A:F,6,0),0)</f>
        <v>23.81</v>
      </c>
      <c r="G5076" s="106">
        <f>IF(C5076="M.O.",VLOOKUP(A5076,INSUMOS_AUX!A:F,6,0),0)</f>
        <v>0</v>
      </c>
    </row>
    <row r="5077" spans="1:7" ht="21">
      <c r="A5077" s="177">
        <v>11964</v>
      </c>
      <c r="B5077" s="233" t="s">
        <v>532</v>
      </c>
      <c r="C5077" s="176" t="s">
        <v>123</v>
      </c>
      <c r="D5077" s="176" t="s">
        <v>23</v>
      </c>
      <c r="E5077" s="177">
        <v>3.3330000000000002</v>
      </c>
      <c r="F5077" s="107">
        <f>IF(C5077="MAT.",VLOOKUP(A5077,INSUMOS_AUX!A:F,6,0),0)</f>
        <v>2.76</v>
      </c>
      <c r="G5077" s="106">
        <f>IF(C5077="M.O.",VLOOKUP(A5077,INSUMOS_AUX!A:F,6,0),0)</f>
        <v>0</v>
      </c>
    </row>
    <row r="5078" spans="1:7" ht="21">
      <c r="A5078" s="177">
        <v>1332</v>
      </c>
      <c r="B5078" s="233" t="s">
        <v>1637</v>
      </c>
      <c r="C5078" s="176" t="s">
        <v>123</v>
      </c>
      <c r="D5078" s="176" t="s">
        <v>63</v>
      </c>
      <c r="E5078" s="177">
        <v>0.89600000000000002</v>
      </c>
      <c r="F5078" s="107">
        <f>IF(C5078="MAT.",VLOOKUP(A5078,INSUMOS_AUX!A:F,6,0),0)</f>
        <v>8.3699999999999992</v>
      </c>
      <c r="G5078" s="106">
        <f>IF(C5078="M.O.",VLOOKUP(A5078,INSUMOS_AUX!A:F,6,0),0)</f>
        <v>0</v>
      </c>
    </row>
    <row r="5079" spans="1:7" ht="21">
      <c r="A5079" s="177">
        <v>21009</v>
      </c>
      <c r="B5079" s="233" t="s">
        <v>1638</v>
      </c>
      <c r="C5079" s="176" t="s">
        <v>123</v>
      </c>
      <c r="D5079" s="176" t="s">
        <v>65</v>
      </c>
      <c r="E5079" s="177">
        <v>6.25</v>
      </c>
      <c r="F5079" s="107">
        <f>IF(C5079="MAT.",VLOOKUP(A5079,INSUMOS_AUX!A:F,6,0),0)</f>
        <v>24.91</v>
      </c>
      <c r="G5079" s="106">
        <f>IF(C5079="M.O.",VLOOKUP(A5079,INSUMOS_AUX!A:F,6,0),0)</f>
        <v>0</v>
      </c>
    </row>
    <row r="5080" spans="1:7" ht="21">
      <c r="A5080" s="177">
        <v>21010</v>
      </c>
      <c r="B5080" s="233" t="s">
        <v>1639</v>
      </c>
      <c r="C5080" s="176" t="s">
        <v>123</v>
      </c>
      <c r="D5080" s="176" t="s">
        <v>65</v>
      </c>
      <c r="E5080" s="177">
        <v>2.0230000000000001</v>
      </c>
      <c r="F5080" s="107">
        <f>IF(C5080="MAT.",VLOOKUP(A5080,INSUMOS_AUX!A:F,6,0),0)</f>
        <v>33.450000000000003</v>
      </c>
      <c r="G5080" s="106">
        <f>IF(C5080="M.O.",VLOOKUP(A5080,INSUMOS_AUX!A:F,6,0),0)</f>
        <v>0</v>
      </c>
    </row>
    <row r="5081" spans="1:7" ht="21">
      <c r="A5081" s="177">
        <v>21011</v>
      </c>
      <c r="B5081" s="233" t="s">
        <v>1640</v>
      </c>
      <c r="C5081" s="176" t="s">
        <v>123</v>
      </c>
      <c r="D5081" s="176" t="s">
        <v>65</v>
      </c>
      <c r="E5081" s="177">
        <v>0.92600000000000005</v>
      </c>
      <c r="F5081" s="107">
        <f>IF(C5081="MAT.",VLOOKUP(A5081,INSUMOS_AUX!A:F,6,0),0)</f>
        <v>48.75</v>
      </c>
      <c r="G5081" s="106">
        <f>IF(C5081="M.O.",VLOOKUP(A5081,INSUMOS_AUX!A:F,6,0),0)</f>
        <v>0</v>
      </c>
    </row>
    <row r="5082" spans="1:7" ht="21">
      <c r="A5082" s="177">
        <v>21012</v>
      </c>
      <c r="B5082" s="233" t="s">
        <v>1641</v>
      </c>
      <c r="C5082" s="176" t="s">
        <v>123</v>
      </c>
      <c r="D5082" s="176" t="s">
        <v>65</v>
      </c>
      <c r="E5082" s="177">
        <v>1.0289999999999999</v>
      </c>
      <c r="F5082" s="107">
        <f>IF(C5082="MAT.",VLOOKUP(A5082,INSUMOS_AUX!A:F,6,0),0)</f>
        <v>53.87</v>
      </c>
      <c r="G5082" s="106">
        <f>IF(C5082="M.O.",VLOOKUP(A5082,INSUMOS_AUX!A:F,6,0),0)</f>
        <v>0</v>
      </c>
    </row>
    <row r="5083" spans="1:7">
      <c r="A5083" s="177">
        <v>252</v>
      </c>
      <c r="B5083" s="233" t="s">
        <v>533</v>
      </c>
      <c r="C5083" s="176" t="s">
        <v>124</v>
      </c>
      <c r="D5083" s="176" t="s">
        <v>134</v>
      </c>
      <c r="E5083" s="177">
        <v>4.5782300400000002</v>
      </c>
      <c r="F5083" s="107">
        <f>IF(C5083="MAT.",VLOOKUP(A5083,INSUMOS_AUX!A:F,6,0),0)</f>
        <v>0</v>
      </c>
      <c r="G5083" s="106">
        <f>IF(C5083="M.O.",VLOOKUP(A5083,INSUMOS_AUX!A:F,6,0),0)</f>
        <v>14.73</v>
      </c>
    </row>
    <row r="5084" spans="1:7" ht="21">
      <c r="A5084" s="177">
        <v>37370</v>
      </c>
      <c r="B5084" s="233" t="s">
        <v>494</v>
      </c>
      <c r="C5084" s="176" t="s">
        <v>123</v>
      </c>
      <c r="D5084" s="176" t="s">
        <v>134</v>
      </c>
      <c r="E5084" s="177">
        <v>10.036</v>
      </c>
      <c r="F5084" s="107">
        <f>IF(C5084="MAT.",VLOOKUP(A5084,INSUMOS_AUX!A:F,6,0),0)</f>
        <v>3.32</v>
      </c>
      <c r="G5084" s="106">
        <f>IF(C5084="M.O.",VLOOKUP(A5084,INSUMOS_AUX!A:F,6,0),0)</f>
        <v>0</v>
      </c>
    </row>
    <row r="5085" spans="1:7" ht="21">
      <c r="A5085" s="177">
        <v>37371</v>
      </c>
      <c r="B5085" s="233" t="s">
        <v>495</v>
      </c>
      <c r="C5085" s="176" t="s">
        <v>123</v>
      </c>
      <c r="D5085" s="176" t="s">
        <v>134</v>
      </c>
      <c r="E5085" s="177">
        <v>10.036</v>
      </c>
      <c r="F5085" s="107">
        <f>IF(C5085="MAT.",VLOOKUP(A5085,INSUMOS_AUX!A:F,6,0),0)</f>
        <v>0.59</v>
      </c>
      <c r="G5085" s="106">
        <f>IF(C5085="M.O.",VLOOKUP(A5085,INSUMOS_AUX!A:F,6,0),0)</f>
        <v>0</v>
      </c>
    </row>
    <row r="5086" spans="1:7" ht="21">
      <c r="A5086" s="177">
        <v>37372</v>
      </c>
      <c r="B5086" s="233" t="s">
        <v>496</v>
      </c>
      <c r="C5086" s="176" t="s">
        <v>123</v>
      </c>
      <c r="D5086" s="176" t="s">
        <v>134</v>
      </c>
      <c r="E5086" s="177">
        <v>10.036</v>
      </c>
      <c r="F5086" s="107">
        <f>IF(C5086="MAT.",VLOOKUP(A5086,INSUMOS_AUX!A:F,6,0),0)</f>
        <v>1.43</v>
      </c>
      <c r="G5086" s="106">
        <f>IF(C5086="M.O.",VLOOKUP(A5086,INSUMOS_AUX!A:F,6,0),0)</f>
        <v>0</v>
      </c>
    </row>
    <row r="5087" spans="1:7" ht="21">
      <c r="A5087" s="177">
        <v>37373</v>
      </c>
      <c r="B5087" s="233" t="s">
        <v>497</v>
      </c>
      <c r="C5087" s="176" t="s">
        <v>123</v>
      </c>
      <c r="D5087" s="176" t="s">
        <v>134</v>
      </c>
      <c r="E5087" s="177">
        <v>10.036</v>
      </c>
      <c r="F5087" s="107">
        <f>IF(C5087="MAT.",VLOOKUP(A5087,INSUMOS_AUX!A:F,6,0),0)</f>
        <v>0.08</v>
      </c>
      <c r="G5087" s="106">
        <f>IF(C5087="M.O.",VLOOKUP(A5087,INSUMOS_AUX!A:F,6,0),0)</f>
        <v>0</v>
      </c>
    </row>
    <row r="5088" spans="1:7" ht="21">
      <c r="A5088" s="177">
        <v>43465</v>
      </c>
      <c r="B5088" s="233" t="s">
        <v>151</v>
      </c>
      <c r="C5088" s="176" t="s">
        <v>123</v>
      </c>
      <c r="D5088" s="176" t="s">
        <v>134</v>
      </c>
      <c r="E5088" s="177">
        <v>10.036</v>
      </c>
      <c r="F5088" s="107">
        <f>IF(C5088="MAT.",VLOOKUP(A5088,INSUMOS_AUX!A:F,6,0),0)</f>
        <v>0.78</v>
      </c>
      <c r="G5088" s="106">
        <f>IF(C5088="M.O.",VLOOKUP(A5088,INSUMOS_AUX!A:F,6,0),0)</f>
        <v>0</v>
      </c>
    </row>
    <row r="5089" spans="1:7" ht="21">
      <c r="A5089" s="177">
        <v>43489</v>
      </c>
      <c r="B5089" s="233" t="s">
        <v>152</v>
      </c>
      <c r="C5089" s="176" t="s">
        <v>123</v>
      </c>
      <c r="D5089" s="176" t="s">
        <v>134</v>
      </c>
      <c r="E5089" s="177">
        <v>10.036</v>
      </c>
      <c r="F5089" s="107">
        <f>IF(C5089="MAT.",VLOOKUP(A5089,INSUMOS_AUX!A:F,6,0),0)</f>
        <v>1.31</v>
      </c>
      <c r="G5089" s="106">
        <f>IF(C5089="M.O.",VLOOKUP(A5089,INSUMOS_AUX!A:F,6,0),0)</f>
        <v>0</v>
      </c>
    </row>
    <row r="5090" spans="1:7">
      <c r="A5090" s="177">
        <v>6110</v>
      </c>
      <c r="B5090" s="233" t="s">
        <v>534</v>
      </c>
      <c r="C5090" s="176" t="s">
        <v>124</v>
      </c>
      <c r="D5090" s="176" t="s">
        <v>134</v>
      </c>
      <c r="E5090" s="177">
        <v>5.5735853999999998</v>
      </c>
      <c r="F5090" s="107">
        <f>IF(C5090="MAT.",VLOOKUP(A5090,INSUMOS_AUX!A:F,6,0),0)</f>
        <v>0</v>
      </c>
      <c r="G5090" s="106">
        <f>IF(C5090="M.O.",VLOOKUP(A5090,INSUMOS_AUX!A:F,6,0),0)</f>
        <v>22.48</v>
      </c>
    </row>
    <row r="5091" spans="1:7">
      <c r="A5091" s="182"/>
      <c r="B5091" s="230"/>
      <c r="C5091" s="183"/>
      <c r="D5091" s="183"/>
      <c r="E5091" s="183"/>
      <c r="F5091" s="183"/>
      <c r="G5091" s="183"/>
    </row>
    <row r="5092" spans="1:7" ht="21">
      <c r="A5092" s="179" t="s">
        <v>1096</v>
      </c>
      <c r="B5092" s="232" t="s">
        <v>1097</v>
      </c>
      <c r="C5092" s="180" t="s">
        <v>46</v>
      </c>
      <c r="D5092" s="180" t="s">
        <v>65</v>
      </c>
      <c r="E5092" s="181">
        <v>32.76</v>
      </c>
      <c r="F5092" s="181">
        <f t="shared" ref="F5092:G5092" si="343">SUMPRODUCT($E5093:$E5104,F5093:F5104)</f>
        <v>132.96634999999998</v>
      </c>
      <c r="G5092" s="181">
        <f t="shared" si="343"/>
        <v>33.149157109200004</v>
      </c>
    </row>
    <row r="5093" spans="1:7">
      <c r="A5093" s="177">
        <v>11002</v>
      </c>
      <c r="B5093" s="233" t="s">
        <v>309</v>
      </c>
      <c r="C5093" s="176" t="s">
        <v>123</v>
      </c>
      <c r="D5093" s="176" t="s">
        <v>63</v>
      </c>
      <c r="E5093" s="177">
        <v>4.0000000000000001E-3</v>
      </c>
      <c r="F5093" s="107">
        <f>IF(C5093="MAT.",VLOOKUP(A5093,INSUMOS_AUX!A:F,6,0),0)</f>
        <v>23.81</v>
      </c>
      <c r="G5093" s="106">
        <f>IF(C5093="M.O.",VLOOKUP(A5093,INSUMOS_AUX!A:F,6,0),0)</f>
        <v>0</v>
      </c>
    </row>
    <row r="5094" spans="1:7">
      <c r="A5094" s="177">
        <v>11033</v>
      </c>
      <c r="B5094" s="233" t="s">
        <v>1642</v>
      </c>
      <c r="C5094" s="176" t="s">
        <v>123</v>
      </c>
      <c r="D5094" s="176" t="s">
        <v>23</v>
      </c>
      <c r="E5094" s="177">
        <v>1.091</v>
      </c>
      <c r="F5094" s="107">
        <f>IF(C5094="MAT.",VLOOKUP(A5094,INSUMOS_AUX!A:F,6,0),0)</f>
        <v>6.28</v>
      </c>
      <c r="G5094" s="106">
        <f>IF(C5094="M.O.",VLOOKUP(A5094,INSUMOS_AUX!A:F,6,0),0)</f>
        <v>0</v>
      </c>
    </row>
    <row r="5095" spans="1:7" ht="21">
      <c r="A5095" s="177">
        <v>21012</v>
      </c>
      <c r="B5095" s="233" t="s">
        <v>1641</v>
      </c>
      <c r="C5095" s="176" t="s">
        <v>123</v>
      </c>
      <c r="D5095" s="176" t="s">
        <v>65</v>
      </c>
      <c r="E5095" s="177">
        <v>2.0579999999999998</v>
      </c>
      <c r="F5095" s="107">
        <f>IF(C5095="MAT.",VLOOKUP(A5095,INSUMOS_AUX!A:F,6,0),0)</f>
        <v>53.87</v>
      </c>
      <c r="G5095" s="106">
        <f>IF(C5095="M.O.",VLOOKUP(A5095,INSUMOS_AUX!A:F,6,0),0)</f>
        <v>0</v>
      </c>
    </row>
    <row r="5096" spans="1:7">
      <c r="A5096" s="177">
        <v>252</v>
      </c>
      <c r="B5096" s="233" t="s">
        <v>533</v>
      </c>
      <c r="C5096" s="176" t="s">
        <v>124</v>
      </c>
      <c r="D5096" s="176" t="s">
        <v>134</v>
      </c>
      <c r="E5096" s="177">
        <v>0.78697812</v>
      </c>
      <c r="F5096" s="107">
        <f>IF(C5096="MAT.",VLOOKUP(A5096,INSUMOS_AUX!A:F,6,0),0)</f>
        <v>0</v>
      </c>
      <c r="G5096" s="106">
        <f>IF(C5096="M.O.",VLOOKUP(A5096,INSUMOS_AUX!A:F,6,0),0)</f>
        <v>14.73</v>
      </c>
    </row>
    <row r="5097" spans="1:7" ht="21">
      <c r="A5097" s="177">
        <v>37370</v>
      </c>
      <c r="B5097" s="233" t="s">
        <v>494</v>
      </c>
      <c r="C5097" s="176" t="s">
        <v>123</v>
      </c>
      <c r="D5097" s="176" t="s">
        <v>134</v>
      </c>
      <c r="E5097" s="177">
        <v>1.726</v>
      </c>
      <c r="F5097" s="107">
        <f>IF(C5097="MAT.",VLOOKUP(A5097,INSUMOS_AUX!A:F,6,0),0)</f>
        <v>3.32</v>
      </c>
      <c r="G5097" s="106">
        <f>IF(C5097="M.O.",VLOOKUP(A5097,INSUMOS_AUX!A:F,6,0),0)</f>
        <v>0</v>
      </c>
    </row>
    <row r="5098" spans="1:7" ht="21">
      <c r="A5098" s="177">
        <v>37371</v>
      </c>
      <c r="B5098" s="233" t="s">
        <v>495</v>
      </c>
      <c r="C5098" s="176" t="s">
        <v>123</v>
      </c>
      <c r="D5098" s="176" t="s">
        <v>134</v>
      </c>
      <c r="E5098" s="177">
        <v>1.726</v>
      </c>
      <c r="F5098" s="107">
        <f>IF(C5098="MAT.",VLOOKUP(A5098,INSUMOS_AUX!A:F,6,0),0)</f>
        <v>0.59</v>
      </c>
      <c r="G5098" s="106">
        <f>IF(C5098="M.O.",VLOOKUP(A5098,INSUMOS_AUX!A:F,6,0),0)</f>
        <v>0</v>
      </c>
    </row>
    <row r="5099" spans="1:7" ht="21">
      <c r="A5099" s="177">
        <v>37372</v>
      </c>
      <c r="B5099" s="233" t="s">
        <v>496</v>
      </c>
      <c r="C5099" s="176" t="s">
        <v>123</v>
      </c>
      <c r="D5099" s="176" t="s">
        <v>134</v>
      </c>
      <c r="E5099" s="177">
        <v>1.726</v>
      </c>
      <c r="F5099" s="107">
        <f>IF(C5099="MAT.",VLOOKUP(A5099,INSUMOS_AUX!A:F,6,0),0)</f>
        <v>1.43</v>
      </c>
      <c r="G5099" s="106">
        <f>IF(C5099="M.O.",VLOOKUP(A5099,INSUMOS_AUX!A:F,6,0),0)</f>
        <v>0</v>
      </c>
    </row>
    <row r="5100" spans="1:7" ht="21">
      <c r="A5100" s="177">
        <v>37373</v>
      </c>
      <c r="B5100" s="233" t="s">
        <v>497</v>
      </c>
      <c r="C5100" s="176" t="s">
        <v>123</v>
      </c>
      <c r="D5100" s="176" t="s">
        <v>134</v>
      </c>
      <c r="E5100" s="177">
        <v>1.726</v>
      </c>
      <c r="F5100" s="107">
        <f>IF(C5100="MAT.",VLOOKUP(A5100,INSUMOS_AUX!A:F,6,0),0)</f>
        <v>0.08</v>
      </c>
      <c r="G5100" s="106">
        <f>IF(C5100="M.O.",VLOOKUP(A5100,INSUMOS_AUX!A:F,6,0),0)</f>
        <v>0</v>
      </c>
    </row>
    <row r="5101" spans="1:7" ht="21">
      <c r="A5101" s="177">
        <v>43465</v>
      </c>
      <c r="B5101" s="233" t="s">
        <v>151</v>
      </c>
      <c r="C5101" s="176" t="s">
        <v>123</v>
      </c>
      <c r="D5101" s="176" t="s">
        <v>134</v>
      </c>
      <c r="E5101" s="177">
        <v>1.726</v>
      </c>
      <c r="F5101" s="107">
        <f>IF(C5101="MAT.",VLOOKUP(A5101,INSUMOS_AUX!A:F,6,0),0)</f>
        <v>0.78</v>
      </c>
      <c r="G5101" s="106">
        <f>IF(C5101="M.O.",VLOOKUP(A5101,INSUMOS_AUX!A:F,6,0),0)</f>
        <v>0</v>
      </c>
    </row>
    <row r="5102" spans="1:7" ht="21">
      <c r="A5102" s="177">
        <v>43489</v>
      </c>
      <c r="B5102" s="233" t="s">
        <v>152</v>
      </c>
      <c r="C5102" s="176" t="s">
        <v>123</v>
      </c>
      <c r="D5102" s="176" t="s">
        <v>134</v>
      </c>
      <c r="E5102" s="177">
        <v>1.726</v>
      </c>
      <c r="F5102" s="107">
        <f>IF(C5102="MAT.",VLOOKUP(A5102,INSUMOS_AUX!A:F,6,0),0)</f>
        <v>1.31</v>
      </c>
      <c r="G5102" s="106">
        <f>IF(C5102="M.O.",VLOOKUP(A5102,INSUMOS_AUX!A:F,6,0),0)</f>
        <v>0</v>
      </c>
    </row>
    <row r="5103" spans="1:7">
      <c r="A5103" s="177">
        <v>6110</v>
      </c>
      <c r="B5103" s="233" t="s">
        <v>534</v>
      </c>
      <c r="C5103" s="176" t="s">
        <v>124</v>
      </c>
      <c r="D5103" s="176" t="s">
        <v>134</v>
      </c>
      <c r="E5103" s="177">
        <v>0.95893991999999995</v>
      </c>
      <c r="F5103" s="107">
        <f>IF(C5103="MAT.",VLOOKUP(A5103,INSUMOS_AUX!A:F,6,0),0)</f>
        <v>0</v>
      </c>
      <c r="G5103" s="106">
        <f>IF(C5103="M.O.",VLOOKUP(A5103,INSUMOS_AUX!A:F,6,0),0)</f>
        <v>22.48</v>
      </c>
    </row>
    <row r="5104" spans="1:7" ht="31.5">
      <c r="A5104" s="177">
        <v>7568</v>
      </c>
      <c r="B5104" s="233" t="s">
        <v>1314</v>
      </c>
      <c r="C5104" s="176" t="s">
        <v>123</v>
      </c>
      <c r="D5104" s="176" t="s">
        <v>23</v>
      </c>
      <c r="E5104" s="177">
        <v>3.2730000000000001</v>
      </c>
      <c r="F5104" s="107">
        <f>IF(C5104="MAT.",VLOOKUP(A5104,INSUMOS_AUX!A:F,6,0),0)</f>
        <v>0.67</v>
      </c>
      <c r="G5104" s="106">
        <f>IF(C5104="M.O.",VLOOKUP(A5104,INSUMOS_AUX!A:F,6,0),0)</f>
        <v>0</v>
      </c>
    </row>
    <row r="5105" spans="1:7">
      <c r="A5105" s="182"/>
      <c r="B5105" s="230"/>
      <c r="C5105" s="183"/>
      <c r="D5105" s="183"/>
      <c r="E5105" s="183"/>
      <c r="F5105" s="183"/>
      <c r="G5105" s="183"/>
    </row>
    <row r="5106" spans="1:7" ht="21">
      <c r="A5106" s="179" t="s">
        <v>1098</v>
      </c>
      <c r="B5106" s="232" t="s">
        <v>1099</v>
      </c>
      <c r="C5106" s="180" t="s">
        <v>46</v>
      </c>
      <c r="D5106" s="180" t="s">
        <v>23</v>
      </c>
      <c r="E5106" s="181">
        <v>1</v>
      </c>
      <c r="F5106" s="185">
        <f t="shared" ref="F5106:G5106" si="344">SUMPRODUCT($E5107:$E5115,F5107:F5115)</f>
        <v>1809.546</v>
      </c>
      <c r="G5106" s="181">
        <f t="shared" si="344"/>
        <v>86.570627819999999</v>
      </c>
    </row>
    <row r="5107" spans="1:7">
      <c r="A5107" s="177">
        <v>252</v>
      </c>
      <c r="B5107" s="233" t="s">
        <v>533</v>
      </c>
      <c r="C5107" s="176" t="s">
        <v>124</v>
      </c>
      <c r="D5107" s="176" t="s">
        <v>134</v>
      </c>
      <c r="E5107" s="177">
        <v>2.3265419999999999</v>
      </c>
      <c r="F5107" s="107">
        <f>IF(C5107="MAT.",VLOOKUP(A5107,INSUMOS_AUX!A:F,6,0),0)</f>
        <v>0</v>
      </c>
      <c r="G5107" s="106">
        <f>IF(C5107="M.O.",VLOOKUP(A5107,INSUMOS_AUX!A:F,6,0),0)</f>
        <v>14.73</v>
      </c>
    </row>
    <row r="5108" spans="1:7" ht="21">
      <c r="A5108" s="177">
        <v>37370</v>
      </c>
      <c r="B5108" s="233" t="s">
        <v>494</v>
      </c>
      <c r="C5108" s="176" t="s">
        <v>123</v>
      </c>
      <c r="D5108" s="176" t="s">
        <v>134</v>
      </c>
      <c r="E5108" s="177">
        <v>4.5999999999999996</v>
      </c>
      <c r="F5108" s="107">
        <f>IF(C5108="MAT.",VLOOKUP(A5108,INSUMOS_AUX!A:F,6,0),0)</f>
        <v>3.32</v>
      </c>
      <c r="G5108" s="106">
        <f>IF(C5108="M.O.",VLOOKUP(A5108,INSUMOS_AUX!A:F,6,0),0)</f>
        <v>0</v>
      </c>
    </row>
    <row r="5109" spans="1:7" ht="21">
      <c r="A5109" s="177">
        <v>37371</v>
      </c>
      <c r="B5109" s="233" t="s">
        <v>495</v>
      </c>
      <c r="C5109" s="176" t="s">
        <v>123</v>
      </c>
      <c r="D5109" s="176" t="s">
        <v>134</v>
      </c>
      <c r="E5109" s="177">
        <v>4.5999999999999996</v>
      </c>
      <c r="F5109" s="107">
        <f>IF(C5109="MAT.",VLOOKUP(A5109,INSUMOS_AUX!A:F,6,0),0)</f>
        <v>0.59</v>
      </c>
      <c r="G5109" s="106">
        <f>IF(C5109="M.O.",VLOOKUP(A5109,INSUMOS_AUX!A:F,6,0),0)</f>
        <v>0</v>
      </c>
    </row>
    <row r="5110" spans="1:7" ht="21">
      <c r="A5110" s="177">
        <v>37372</v>
      </c>
      <c r="B5110" s="233" t="s">
        <v>496</v>
      </c>
      <c r="C5110" s="176" t="s">
        <v>123</v>
      </c>
      <c r="D5110" s="176" t="s">
        <v>134</v>
      </c>
      <c r="E5110" s="177">
        <v>4.5999999999999996</v>
      </c>
      <c r="F5110" s="107">
        <f>IF(C5110="MAT.",VLOOKUP(A5110,INSUMOS_AUX!A:F,6,0),0)</f>
        <v>1.43</v>
      </c>
      <c r="G5110" s="106">
        <f>IF(C5110="M.O.",VLOOKUP(A5110,INSUMOS_AUX!A:F,6,0),0)</f>
        <v>0</v>
      </c>
    </row>
    <row r="5111" spans="1:7" ht="21">
      <c r="A5111" s="177">
        <v>37373</v>
      </c>
      <c r="B5111" s="233" t="s">
        <v>497</v>
      </c>
      <c r="C5111" s="176" t="s">
        <v>123</v>
      </c>
      <c r="D5111" s="176" t="s">
        <v>134</v>
      </c>
      <c r="E5111" s="177">
        <v>4.5999999999999996</v>
      </c>
      <c r="F5111" s="107">
        <f>IF(C5111="MAT.",VLOOKUP(A5111,INSUMOS_AUX!A:F,6,0),0)</f>
        <v>0.08</v>
      </c>
      <c r="G5111" s="106">
        <f>IF(C5111="M.O.",VLOOKUP(A5111,INSUMOS_AUX!A:F,6,0),0)</f>
        <v>0</v>
      </c>
    </row>
    <row r="5112" spans="1:7" ht="21">
      <c r="A5112" s="177">
        <v>43465</v>
      </c>
      <c r="B5112" s="233" t="s">
        <v>151</v>
      </c>
      <c r="C5112" s="176" t="s">
        <v>123</v>
      </c>
      <c r="D5112" s="176" t="s">
        <v>134</v>
      </c>
      <c r="E5112" s="177">
        <v>4.5999999999999996</v>
      </c>
      <c r="F5112" s="107">
        <f>IF(C5112="MAT.",VLOOKUP(A5112,INSUMOS_AUX!A:F,6,0),0)</f>
        <v>0.78</v>
      </c>
      <c r="G5112" s="106">
        <f>IF(C5112="M.O.",VLOOKUP(A5112,INSUMOS_AUX!A:F,6,0),0)</f>
        <v>0</v>
      </c>
    </row>
    <row r="5113" spans="1:7" ht="21">
      <c r="A5113" s="177">
        <v>43489</v>
      </c>
      <c r="B5113" s="233" t="s">
        <v>152</v>
      </c>
      <c r="C5113" s="176" t="s">
        <v>123</v>
      </c>
      <c r="D5113" s="176" t="s">
        <v>134</v>
      </c>
      <c r="E5113" s="177">
        <v>4.5999999999999996</v>
      </c>
      <c r="F5113" s="107">
        <f>IF(C5113="MAT.",VLOOKUP(A5113,INSUMOS_AUX!A:F,6,0),0)</f>
        <v>1.31</v>
      </c>
      <c r="G5113" s="106">
        <f>IF(C5113="M.O.",VLOOKUP(A5113,INSUMOS_AUX!A:F,6,0),0)</f>
        <v>0</v>
      </c>
    </row>
    <row r="5114" spans="1:7">
      <c r="A5114" s="177">
        <v>6110</v>
      </c>
      <c r="B5114" s="233" t="s">
        <v>534</v>
      </c>
      <c r="C5114" s="176" t="s">
        <v>124</v>
      </c>
      <c r="D5114" s="176" t="s">
        <v>134</v>
      </c>
      <c r="E5114" s="177">
        <v>2.3265419999999999</v>
      </c>
      <c r="F5114" s="107">
        <f>IF(C5114="MAT.",VLOOKUP(A5114,INSUMOS_AUX!A:F,6,0),0)</f>
        <v>0</v>
      </c>
      <c r="G5114" s="106">
        <f>IF(C5114="M.O.",VLOOKUP(A5114,INSUMOS_AUX!A:F,6,0),0)</f>
        <v>22.48</v>
      </c>
    </row>
    <row r="5115" spans="1:7" ht="31.5">
      <c r="A5115" s="177" t="s">
        <v>1643</v>
      </c>
      <c r="B5115" s="233" t="s">
        <v>1644</v>
      </c>
      <c r="C5115" s="176" t="s">
        <v>123</v>
      </c>
      <c r="D5115" s="176" t="s">
        <v>23</v>
      </c>
      <c r="E5115" s="177">
        <v>1</v>
      </c>
      <c r="F5115" s="107">
        <f>IF(C5115="MAT.",VLOOKUP(A5115,INSUMOS_AUX!A:F,6,0),0)</f>
        <v>1775</v>
      </c>
      <c r="G5115" s="106">
        <f>IF(C5115="M.O.",VLOOKUP(A5115,INSUMOS_AUX!A:F,6,0),0)</f>
        <v>0</v>
      </c>
    </row>
    <row r="5116" spans="1:7">
      <c r="A5116" s="182"/>
      <c r="B5116" s="230"/>
      <c r="C5116" s="183"/>
      <c r="D5116" s="183"/>
      <c r="E5116" s="183"/>
      <c r="F5116" s="183"/>
      <c r="G5116" s="183"/>
    </row>
    <row r="5117" spans="1:7" ht="21">
      <c r="A5117" s="179" t="s">
        <v>1100</v>
      </c>
      <c r="B5117" s="232" t="s">
        <v>1101</v>
      </c>
      <c r="C5117" s="180" t="s">
        <v>46</v>
      </c>
      <c r="D5117" s="180" t="s">
        <v>490</v>
      </c>
      <c r="E5117" s="181">
        <v>1</v>
      </c>
      <c r="F5117" s="185">
        <f t="shared" ref="F5117:G5117" si="345">SUMPRODUCT($E5118:$E5146,F5118:F5146)</f>
        <v>1925.4110627853395</v>
      </c>
      <c r="G5117" s="181">
        <f t="shared" si="345"/>
        <v>88.650014496119994</v>
      </c>
    </row>
    <row r="5118" spans="1:7">
      <c r="A5118" s="177" t="s">
        <v>1645</v>
      </c>
      <c r="B5118" s="233" t="s">
        <v>1646</v>
      </c>
      <c r="C5118" s="176" t="s">
        <v>123</v>
      </c>
      <c r="D5118" s="176" t="s">
        <v>23</v>
      </c>
      <c r="E5118" s="177">
        <v>0.05</v>
      </c>
      <c r="F5118" s="107">
        <f>IF(C5118="MAT.",VLOOKUP(A5118,INSUMOS_AUX!A:F,6,0),0)</f>
        <v>14.03</v>
      </c>
      <c r="G5118" s="106">
        <f>IF(C5118="M.O.",VLOOKUP(A5118,INSUMOS_AUX!A:F,6,0),0)</f>
        <v>0</v>
      </c>
    </row>
    <row r="5119" spans="1:7">
      <c r="A5119" s="177" t="s">
        <v>1647</v>
      </c>
      <c r="B5119" s="233" t="s">
        <v>1648</v>
      </c>
      <c r="C5119" s="176" t="s">
        <v>123</v>
      </c>
      <c r="D5119" s="176" t="s">
        <v>23</v>
      </c>
      <c r="E5119" s="177">
        <v>7.2800000000000004E-2</v>
      </c>
      <c r="F5119" s="107">
        <f>IF(C5119="MAT.",VLOOKUP(A5119,INSUMOS_AUX!A:F,6,0),0)</f>
        <v>10.53</v>
      </c>
      <c r="G5119" s="106">
        <f>IF(C5119="M.O.",VLOOKUP(A5119,INSUMOS_AUX!A:F,6,0),0)</f>
        <v>0</v>
      </c>
    </row>
    <row r="5120" spans="1:7" ht="21">
      <c r="A5120" s="177">
        <v>13896</v>
      </c>
      <c r="B5120" s="233" t="s">
        <v>1248</v>
      </c>
      <c r="C5120" s="176" t="s">
        <v>123</v>
      </c>
      <c r="D5120" s="176" t="s">
        <v>23</v>
      </c>
      <c r="E5120" s="177">
        <v>1.026E-6</v>
      </c>
      <c r="F5120" s="107">
        <f>IF(C5120="MAT.",VLOOKUP(A5120,INSUMOS_AUX!A:F,6,0),0)</f>
        <v>3390.99</v>
      </c>
      <c r="G5120" s="106">
        <f>IF(C5120="M.O.",VLOOKUP(A5120,INSUMOS_AUX!A:F,6,0),0)</f>
        <v>0</v>
      </c>
    </row>
    <row r="5121" spans="1:7" ht="31.5">
      <c r="A5121" s="177">
        <v>1525</v>
      </c>
      <c r="B5121" s="233" t="s">
        <v>1249</v>
      </c>
      <c r="C5121" s="176" t="s">
        <v>123</v>
      </c>
      <c r="D5121" s="176" t="s">
        <v>58</v>
      </c>
      <c r="E5121" s="177">
        <v>5.0880000000000002E-2</v>
      </c>
      <c r="F5121" s="107">
        <f>IF(C5121="MAT.",VLOOKUP(A5121,INSUMOS_AUX!A:F,6,0),0)</f>
        <v>668.21</v>
      </c>
      <c r="G5121" s="106">
        <f>IF(C5121="M.O.",VLOOKUP(A5121,INSUMOS_AUX!A:F,6,0),0)</f>
        <v>0</v>
      </c>
    </row>
    <row r="5122" spans="1:7" ht="21">
      <c r="A5122" s="177">
        <v>21013</v>
      </c>
      <c r="B5122" s="233" t="s">
        <v>1649</v>
      </c>
      <c r="C5122" s="176" t="s">
        <v>123</v>
      </c>
      <c r="D5122" s="176" t="s">
        <v>65</v>
      </c>
      <c r="E5122" s="177">
        <v>18</v>
      </c>
      <c r="F5122" s="107">
        <f>IF(C5122="MAT.",VLOOKUP(A5122,INSUMOS_AUX!A:F,6,0),0)</f>
        <v>70.3</v>
      </c>
      <c r="G5122" s="106">
        <f>IF(C5122="M.O.",VLOOKUP(A5122,INSUMOS_AUX!A:F,6,0),0)</f>
        <v>0</v>
      </c>
    </row>
    <row r="5123" spans="1:7">
      <c r="A5123" s="177" t="s">
        <v>1650</v>
      </c>
      <c r="B5123" s="233" t="s">
        <v>1651</v>
      </c>
      <c r="C5123" s="176" t="s">
        <v>123</v>
      </c>
      <c r="D5123" s="176" t="s">
        <v>63</v>
      </c>
      <c r="E5123" s="177">
        <v>2.4E-2</v>
      </c>
      <c r="F5123" s="107">
        <f>IF(C5123="MAT.",VLOOKUP(A5123,INSUMOS_AUX!A:F,6,0),0)</f>
        <v>29.55</v>
      </c>
      <c r="G5123" s="106">
        <f>IF(C5123="M.O.",VLOOKUP(A5123,INSUMOS_AUX!A:F,6,0),0)</f>
        <v>0</v>
      </c>
    </row>
    <row r="5124" spans="1:7">
      <c r="A5124" s="177" t="s">
        <v>1652</v>
      </c>
      <c r="B5124" s="233" t="s">
        <v>1653</v>
      </c>
      <c r="C5124" s="176" t="s">
        <v>123</v>
      </c>
      <c r="D5124" s="176" t="s">
        <v>63</v>
      </c>
      <c r="E5124" s="177">
        <v>0.4</v>
      </c>
      <c r="F5124" s="107">
        <f>IF(C5124="MAT.",VLOOKUP(A5124,INSUMOS_AUX!A:F,6,0),0)</f>
        <v>33.270000000000003</v>
      </c>
      <c r="G5124" s="106">
        <f>IF(C5124="M.O.",VLOOKUP(A5124,INSUMOS_AUX!A:F,6,0),0)</f>
        <v>0</v>
      </c>
    </row>
    <row r="5125" spans="1:7">
      <c r="A5125" s="177" t="s">
        <v>1654</v>
      </c>
      <c r="B5125" s="233" t="s">
        <v>1655</v>
      </c>
      <c r="C5125" s="176" t="s">
        <v>123</v>
      </c>
      <c r="D5125" s="176" t="s">
        <v>168</v>
      </c>
      <c r="E5125" s="177">
        <v>0.1285</v>
      </c>
      <c r="F5125" s="107">
        <f>IF(C5125="MAT.",VLOOKUP(A5125,INSUMOS_AUX!A:F,6,0),0)</f>
        <v>41.92</v>
      </c>
      <c r="G5125" s="106">
        <f>IF(C5125="M.O.",VLOOKUP(A5125,INSUMOS_AUX!A:F,6,0),0)</f>
        <v>0</v>
      </c>
    </row>
    <row r="5126" spans="1:7">
      <c r="A5126" s="177">
        <v>252</v>
      </c>
      <c r="B5126" s="233" t="s">
        <v>533</v>
      </c>
      <c r="C5126" s="176" t="s">
        <v>124</v>
      </c>
      <c r="D5126" s="176" t="s">
        <v>134</v>
      </c>
      <c r="E5126" s="177">
        <v>1.57699086</v>
      </c>
      <c r="F5126" s="107">
        <f>IF(C5126="MAT.",VLOOKUP(A5126,INSUMOS_AUX!A:F,6,0),0)</f>
        <v>0</v>
      </c>
      <c r="G5126" s="106">
        <f>IF(C5126="M.O.",VLOOKUP(A5126,INSUMOS_AUX!A:F,6,0),0)</f>
        <v>14.73</v>
      </c>
    </row>
    <row r="5127" spans="1:7">
      <c r="A5127" s="177">
        <v>2705</v>
      </c>
      <c r="B5127" s="233" t="s">
        <v>136</v>
      </c>
      <c r="C5127" s="176" t="s">
        <v>123</v>
      </c>
      <c r="D5127" s="176" t="s">
        <v>137</v>
      </c>
      <c r="E5127" s="177">
        <v>1.32288E-3</v>
      </c>
      <c r="F5127" s="107">
        <f>IF(C5127="MAT.",VLOOKUP(A5127,INSUMOS_AUX!A:F,6,0),0)</f>
        <v>0.92</v>
      </c>
      <c r="G5127" s="106">
        <f>IF(C5127="M.O.",VLOOKUP(A5127,INSUMOS_AUX!A:F,6,0),0)</f>
        <v>0</v>
      </c>
    </row>
    <row r="5128" spans="1:7" ht="42">
      <c r="A5128" s="177" t="s">
        <v>1656</v>
      </c>
      <c r="B5128" s="233" t="s">
        <v>1657</v>
      </c>
      <c r="C5128" s="176" t="s">
        <v>123</v>
      </c>
      <c r="D5128" s="176" t="s">
        <v>23</v>
      </c>
      <c r="E5128" s="177">
        <v>1.8599999999999998E-2</v>
      </c>
      <c r="F5128" s="107">
        <f>IF(C5128="MAT.",VLOOKUP(A5128,INSUMOS_AUX!A:F,6,0),0)</f>
        <v>2.5</v>
      </c>
      <c r="G5128" s="106">
        <f>IF(C5128="M.O.",VLOOKUP(A5128,INSUMOS_AUX!A:F,6,0),0)</f>
        <v>0</v>
      </c>
    </row>
    <row r="5129" spans="1:7">
      <c r="A5129" s="177" t="s">
        <v>1658</v>
      </c>
      <c r="B5129" s="233" t="s">
        <v>1659</v>
      </c>
      <c r="C5129" s="176" t="s">
        <v>123</v>
      </c>
      <c r="D5129" s="176" t="s">
        <v>23</v>
      </c>
      <c r="E5129" s="177">
        <v>1</v>
      </c>
      <c r="F5129" s="107">
        <f>IF(C5129="MAT.",VLOOKUP(A5129,INSUMOS_AUX!A:F,6,0),0)</f>
        <v>533.65</v>
      </c>
      <c r="G5129" s="106">
        <f>IF(C5129="M.O.",VLOOKUP(A5129,INSUMOS_AUX!A:F,6,0),0)</f>
        <v>0</v>
      </c>
    </row>
    <row r="5130" spans="1:7" ht="21">
      <c r="A5130" s="177">
        <v>3398</v>
      </c>
      <c r="B5130" s="233" t="s">
        <v>1554</v>
      </c>
      <c r="C5130" s="176" t="s">
        <v>123</v>
      </c>
      <c r="D5130" s="176" t="s">
        <v>23</v>
      </c>
      <c r="E5130" s="177">
        <v>3</v>
      </c>
      <c r="F5130" s="107">
        <f>IF(C5130="MAT.",VLOOKUP(A5130,INSUMOS_AUX!A:F,6,0),0)</f>
        <v>6.57</v>
      </c>
      <c r="G5130" s="106">
        <f>IF(C5130="M.O.",VLOOKUP(A5130,INSUMOS_AUX!A:F,6,0),0)</f>
        <v>0</v>
      </c>
    </row>
    <row r="5131" spans="1:7" ht="21">
      <c r="A5131" s="177">
        <v>37370</v>
      </c>
      <c r="B5131" s="233" t="s">
        <v>494</v>
      </c>
      <c r="C5131" s="176" t="s">
        <v>123</v>
      </c>
      <c r="D5131" s="176" t="s">
        <v>134</v>
      </c>
      <c r="E5131" s="177">
        <v>4.4386869999999998</v>
      </c>
      <c r="F5131" s="107">
        <f>IF(C5131="MAT.",VLOOKUP(A5131,INSUMOS_AUX!A:F,6,0),0)</f>
        <v>3.32</v>
      </c>
      <c r="G5131" s="106">
        <f>IF(C5131="M.O.",VLOOKUP(A5131,INSUMOS_AUX!A:F,6,0),0)</f>
        <v>0</v>
      </c>
    </row>
    <row r="5132" spans="1:7" ht="21">
      <c r="A5132" s="177">
        <v>37371</v>
      </c>
      <c r="B5132" s="233" t="s">
        <v>495</v>
      </c>
      <c r="C5132" s="176" t="s">
        <v>123</v>
      </c>
      <c r="D5132" s="176" t="s">
        <v>134</v>
      </c>
      <c r="E5132" s="177">
        <v>4.4386869999999998</v>
      </c>
      <c r="F5132" s="107">
        <f>IF(C5132="MAT.",VLOOKUP(A5132,INSUMOS_AUX!A:F,6,0),0)</f>
        <v>0.59</v>
      </c>
      <c r="G5132" s="106">
        <f>IF(C5132="M.O.",VLOOKUP(A5132,INSUMOS_AUX!A:F,6,0),0)</f>
        <v>0</v>
      </c>
    </row>
    <row r="5133" spans="1:7" ht="21">
      <c r="A5133" s="177">
        <v>37372</v>
      </c>
      <c r="B5133" s="233" t="s">
        <v>496</v>
      </c>
      <c r="C5133" s="176" t="s">
        <v>123</v>
      </c>
      <c r="D5133" s="176" t="s">
        <v>134</v>
      </c>
      <c r="E5133" s="177">
        <v>4.4386869999999998</v>
      </c>
      <c r="F5133" s="107">
        <f>IF(C5133="MAT.",VLOOKUP(A5133,INSUMOS_AUX!A:F,6,0),0)</f>
        <v>1.43</v>
      </c>
      <c r="G5133" s="106">
        <f>IF(C5133="M.O.",VLOOKUP(A5133,INSUMOS_AUX!A:F,6,0),0)</f>
        <v>0</v>
      </c>
    </row>
    <row r="5134" spans="1:7" ht="21">
      <c r="A5134" s="177">
        <v>37373</v>
      </c>
      <c r="B5134" s="233" t="s">
        <v>497</v>
      </c>
      <c r="C5134" s="176" t="s">
        <v>123</v>
      </c>
      <c r="D5134" s="176" t="s">
        <v>134</v>
      </c>
      <c r="E5134" s="177">
        <v>4.4386869999999998</v>
      </c>
      <c r="F5134" s="107">
        <f>IF(C5134="MAT.",VLOOKUP(A5134,INSUMOS_AUX!A:F,6,0),0)</f>
        <v>0.08</v>
      </c>
      <c r="G5134" s="106">
        <f>IF(C5134="M.O.",VLOOKUP(A5134,INSUMOS_AUX!A:F,6,0),0)</f>
        <v>0</v>
      </c>
    </row>
    <row r="5135" spans="1:7" ht="21">
      <c r="A5135" s="177">
        <v>43465</v>
      </c>
      <c r="B5135" s="233" t="s">
        <v>151</v>
      </c>
      <c r="C5135" s="176" t="s">
        <v>123</v>
      </c>
      <c r="D5135" s="176" t="s">
        <v>134</v>
      </c>
      <c r="E5135" s="177">
        <v>3.1377280000000001</v>
      </c>
      <c r="F5135" s="107">
        <f>IF(C5135="MAT.",VLOOKUP(A5135,INSUMOS_AUX!A:F,6,0),0)</f>
        <v>0.78</v>
      </c>
      <c r="G5135" s="106">
        <f>IF(C5135="M.O.",VLOOKUP(A5135,INSUMOS_AUX!A:F,6,0),0)</f>
        <v>0</v>
      </c>
    </row>
    <row r="5136" spans="1:7" ht="21">
      <c r="A5136" s="177">
        <v>43466</v>
      </c>
      <c r="B5136" s="233" t="s">
        <v>165</v>
      </c>
      <c r="C5136" s="176" t="s">
        <v>123</v>
      </c>
      <c r="D5136" s="176" t="s">
        <v>134</v>
      </c>
      <c r="E5136" s="177">
        <v>1.281231</v>
      </c>
      <c r="F5136" s="107">
        <f>IF(C5136="MAT.",VLOOKUP(A5136,INSUMOS_AUX!A:F,6,0),0)</f>
        <v>2.0499999999999998</v>
      </c>
      <c r="G5136" s="106">
        <f>IF(C5136="M.O.",VLOOKUP(A5136,INSUMOS_AUX!A:F,6,0),0)</f>
        <v>0</v>
      </c>
    </row>
    <row r="5137" spans="1:7" ht="21">
      <c r="A5137" s="177">
        <v>43467</v>
      </c>
      <c r="B5137" s="233" t="s">
        <v>142</v>
      </c>
      <c r="C5137" s="176" t="s">
        <v>123</v>
      </c>
      <c r="D5137" s="176" t="s">
        <v>134</v>
      </c>
      <c r="E5137" s="177">
        <v>1.9727999999999999E-2</v>
      </c>
      <c r="F5137" s="107">
        <f>IF(C5137="MAT.",VLOOKUP(A5137,INSUMOS_AUX!A:F,6,0),0)</f>
        <v>0.61</v>
      </c>
      <c r="G5137" s="106">
        <f>IF(C5137="M.O.",VLOOKUP(A5137,INSUMOS_AUX!A:F,6,0),0)</f>
        <v>0</v>
      </c>
    </row>
    <row r="5138" spans="1:7" ht="21">
      <c r="A5138" s="177">
        <v>43489</v>
      </c>
      <c r="B5138" s="233" t="s">
        <v>152</v>
      </c>
      <c r="C5138" s="176" t="s">
        <v>123</v>
      </c>
      <c r="D5138" s="176" t="s">
        <v>134</v>
      </c>
      <c r="E5138" s="177">
        <v>3.1377280000000001</v>
      </c>
      <c r="F5138" s="107">
        <f>IF(C5138="MAT.",VLOOKUP(A5138,INSUMOS_AUX!A:F,6,0),0)</f>
        <v>1.31</v>
      </c>
      <c r="G5138" s="106">
        <f>IF(C5138="M.O.",VLOOKUP(A5138,INSUMOS_AUX!A:F,6,0),0)</f>
        <v>0</v>
      </c>
    </row>
    <row r="5139" spans="1:7" ht="21">
      <c r="A5139" s="177">
        <v>43490</v>
      </c>
      <c r="B5139" s="233" t="s">
        <v>166</v>
      </c>
      <c r="C5139" s="176" t="s">
        <v>123</v>
      </c>
      <c r="D5139" s="176" t="s">
        <v>134</v>
      </c>
      <c r="E5139" s="177">
        <v>1.281231</v>
      </c>
      <c r="F5139" s="107">
        <f>IF(C5139="MAT.",VLOOKUP(A5139,INSUMOS_AUX!A:F,6,0),0)</f>
        <v>1.85</v>
      </c>
      <c r="G5139" s="106">
        <f>IF(C5139="M.O.",VLOOKUP(A5139,INSUMOS_AUX!A:F,6,0),0)</f>
        <v>0</v>
      </c>
    </row>
    <row r="5140" spans="1:7" ht="21">
      <c r="A5140" s="177">
        <v>43491</v>
      </c>
      <c r="B5140" s="233" t="s">
        <v>145</v>
      </c>
      <c r="C5140" s="176" t="s">
        <v>123</v>
      </c>
      <c r="D5140" s="176" t="s">
        <v>134</v>
      </c>
      <c r="E5140" s="177">
        <v>1.9727999999999999E-2</v>
      </c>
      <c r="F5140" s="107">
        <f>IF(C5140="MAT.",VLOOKUP(A5140,INSUMOS_AUX!A:F,6,0),0)</f>
        <v>1.39</v>
      </c>
      <c r="G5140" s="106">
        <f>IF(C5140="M.O.",VLOOKUP(A5140,INSUMOS_AUX!A:F,6,0),0)</f>
        <v>0</v>
      </c>
    </row>
    <row r="5141" spans="1:7">
      <c r="A5141" s="177">
        <v>4750</v>
      </c>
      <c r="B5141" s="233" t="s">
        <v>153</v>
      </c>
      <c r="C5141" s="176" t="s">
        <v>124</v>
      </c>
      <c r="D5141" s="176" t="s">
        <v>134</v>
      </c>
      <c r="E5141" s="177">
        <v>2.0146233999999999E-2</v>
      </c>
      <c r="F5141" s="107">
        <f>IF(C5141="MAT.",VLOOKUP(A5141,INSUMOS_AUX!A:F,6,0),0)</f>
        <v>0</v>
      </c>
      <c r="G5141" s="106">
        <f>IF(C5141="M.O.",VLOOKUP(A5141,INSUMOS_AUX!A:F,6,0),0)</f>
        <v>22.48</v>
      </c>
    </row>
    <row r="5142" spans="1:7">
      <c r="A5142" s="177">
        <v>4783</v>
      </c>
      <c r="B5142" s="233" t="s">
        <v>167</v>
      </c>
      <c r="C5142" s="176" t="s">
        <v>124</v>
      </c>
      <c r="D5142" s="176" t="s">
        <v>134</v>
      </c>
      <c r="E5142" s="177">
        <v>1.3001419700000001</v>
      </c>
      <c r="F5142" s="107">
        <f>IF(C5142="MAT.",VLOOKUP(A5142,INSUMOS_AUX!A:F,6,0),0)</f>
        <v>0</v>
      </c>
      <c r="G5142" s="106">
        <f>IF(C5142="M.O.",VLOOKUP(A5142,INSUMOS_AUX!A:F,6,0),0)</f>
        <v>22.48</v>
      </c>
    </row>
    <row r="5143" spans="1:7">
      <c r="A5143" s="177">
        <v>5318</v>
      </c>
      <c r="B5143" s="233" t="s">
        <v>511</v>
      </c>
      <c r="C5143" s="176" t="s">
        <v>123</v>
      </c>
      <c r="D5143" s="176" t="s">
        <v>168</v>
      </c>
      <c r="E5143" s="177">
        <v>3.3641999999999998E-2</v>
      </c>
      <c r="F5143" s="107">
        <f>IF(C5143="MAT.",VLOOKUP(A5143,INSUMOS_AUX!A:F,6,0),0)</f>
        <v>21.03</v>
      </c>
      <c r="G5143" s="106">
        <f>IF(C5143="M.O.",VLOOKUP(A5143,INSUMOS_AUX!A:F,6,0),0)</f>
        <v>0</v>
      </c>
    </row>
    <row r="5144" spans="1:7">
      <c r="A5144" s="177">
        <v>6110</v>
      </c>
      <c r="B5144" s="233" t="s">
        <v>534</v>
      </c>
      <c r="C5144" s="176" t="s">
        <v>124</v>
      </c>
      <c r="D5144" s="176" t="s">
        <v>134</v>
      </c>
      <c r="E5144" s="177">
        <v>1.57699086</v>
      </c>
      <c r="F5144" s="107">
        <f>IF(C5144="MAT.",VLOOKUP(A5144,INSUMOS_AUX!A:F,6,0),0)</f>
        <v>0</v>
      </c>
      <c r="G5144" s="106">
        <f>IF(C5144="M.O.",VLOOKUP(A5144,INSUMOS_AUX!A:F,6,0),0)</f>
        <v>22.48</v>
      </c>
    </row>
    <row r="5145" spans="1:7">
      <c r="A5145" s="177">
        <v>6111</v>
      </c>
      <c r="B5145" s="233" t="s">
        <v>498</v>
      </c>
      <c r="C5145" s="176" t="s">
        <v>124</v>
      </c>
      <c r="D5145" s="176" t="s">
        <v>134</v>
      </c>
      <c r="E5145" s="177">
        <v>2.0146233999999999E-2</v>
      </c>
      <c r="F5145" s="107">
        <f>IF(C5145="MAT.",VLOOKUP(A5145,INSUMOS_AUX!A:F,6,0),0)</f>
        <v>0</v>
      </c>
      <c r="G5145" s="106">
        <f>IF(C5145="M.O.",VLOOKUP(A5145,INSUMOS_AUX!A:F,6,0),0)</f>
        <v>14.4</v>
      </c>
    </row>
    <row r="5146" spans="1:7" ht="21">
      <c r="A5146" s="177">
        <v>7293</v>
      </c>
      <c r="B5146" s="233" t="s">
        <v>1344</v>
      </c>
      <c r="C5146" s="176" t="s">
        <v>123</v>
      </c>
      <c r="D5146" s="176" t="s">
        <v>168</v>
      </c>
      <c r="E5146" s="177">
        <v>0.33566400000000002</v>
      </c>
      <c r="F5146" s="107">
        <f>IF(C5146="MAT.",VLOOKUP(A5146,INSUMOS_AUX!A:F,6,0),0)</f>
        <v>45.79</v>
      </c>
      <c r="G5146" s="106">
        <f>IF(C5146="M.O.",VLOOKUP(A5146,INSUMOS_AUX!A:F,6,0),0)</f>
        <v>0</v>
      </c>
    </row>
    <row r="5147" spans="1:7">
      <c r="A5147" s="182"/>
      <c r="B5147" s="230"/>
      <c r="C5147" s="183"/>
      <c r="D5147" s="183"/>
      <c r="E5147" s="183"/>
      <c r="F5147" s="183"/>
      <c r="G5147" s="183"/>
    </row>
    <row r="5148" spans="1:7">
      <c r="A5148" s="178" t="s">
        <v>1660</v>
      </c>
      <c r="B5148" s="231" t="s">
        <v>1102</v>
      </c>
      <c r="C5148" s="184"/>
      <c r="D5148" s="184"/>
      <c r="E5148" s="184"/>
      <c r="F5148" s="184"/>
      <c r="G5148" s="184"/>
    </row>
    <row r="5149" spans="1:7">
      <c r="A5149" s="182"/>
      <c r="B5149" s="230"/>
      <c r="C5149" s="183"/>
      <c r="D5149" s="183"/>
      <c r="E5149" s="183"/>
      <c r="F5149" s="183"/>
      <c r="G5149" s="183"/>
    </row>
    <row r="5150" spans="1:7" ht="31.5">
      <c r="A5150" s="179" t="s">
        <v>804</v>
      </c>
      <c r="B5150" s="232" t="s">
        <v>553</v>
      </c>
      <c r="C5150" s="180" t="s">
        <v>46</v>
      </c>
      <c r="D5150" s="180" t="s">
        <v>58</v>
      </c>
      <c r="E5150" s="181">
        <v>1.89</v>
      </c>
      <c r="F5150" s="181">
        <f t="shared" ref="F5150:G5150" si="346">SUMPRODUCT($E5151:$E5163,F5151:F5163)</f>
        <v>155.32827710793998</v>
      </c>
      <c r="G5150" s="181">
        <f t="shared" si="346"/>
        <v>45.571581023999997</v>
      </c>
    </row>
    <row r="5151" spans="1:7" ht="42">
      <c r="A5151" s="177">
        <v>1442</v>
      </c>
      <c r="B5151" s="233" t="s">
        <v>1259</v>
      </c>
      <c r="C5151" s="176" t="s">
        <v>123</v>
      </c>
      <c r="D5151" s="176" t="s">
        <v>23</v>
      </c>
      <c r="E5151" s="177">
        <v>6.3260000000000001E-6</v>
      </c>
      <c r="F5151" s="107">
        <f>IF(C5151="MAT.",VLOOKUP(A5151,INSUMOS_AUX!A:F,6,0),0)</f>
        <v>10731.19</v>
      </c>
      <c r="G5151" s="106">
        <f>IF(C5151="M.O.",VLOOKUP(A5151,INSUMOS_AUX!A:F,6,0),0)</f>
        <v>0</v>
      </c>
    </row>
    <row r="5152" spans="1:7" ht="21">
      <c r="A5152" s="177">
        <v>37370</v>
      </c>
      <c r="B5152" s="233" t="s">
        <v>494</v>
      </c>
      <c r="C5152" s="176" t="s">
        <v>123</v>
      </c>
      <c r="D5152" s="176" t="s">
        <v>134</v>
      </c>
      <c r="E5152" s="177">
        <v>2.2130000000000001</v>
      </c>
      <c r="F5152" s="107">
        <f>IF(C5152="MAT.",VLOOKUP(A5152,INSUMOS_AUX!A:F,6,0),0)</f>
        <v>3.32</v>
      </c>
      <c r="G5152" s="106">
        <f>IF(C5152="M.O.",VLOOKUP(A5152,INSUMOS_AUX!A:F,6,0),0)</f>
        <v>0</v>
      </c>
    </row>
    <row r="5153" spans="1:7" ht="21">
      <c r="A5153" s="177">
        <v>37371</v>
      </c>
      <c r="B5153" s="233" t="s">
        <v>495</v>
      </c>
      <c r="C5153" s="176" t="s">
        <v>123</v>
      </c>
      <c r="D5153" s="176" t="s">
        <v>134</v>
      </c>
      <c r="E5153" s="177">
        <v>2.2130000000000001</v>
      </c>
      <c r="F5153" s="107">
        <f>IF(C5153="MAT.",VLOOKUP(A5153,INSUMOS_AUX!A:F,6,0),0)</f>
        <v>0.59</v>
      </c>
      <c r="G5153" s="106">
        <f>IF(C5153="M.O.",VLOOKUP(A5153,INSUMOS_AUX!A:F,6,0),0)</f>
        <v>0</v>
      </c>
    </row>
    <row r="5154" spans="1:7" ht="21">
      <c r="A5154" s="177">
        <v>37372</v>
      </c>
      <c r="B5154" s="233" t="s">
        <v>496</v>
      </c>
      <c r="C5154" s="176" t="s">
        <v>123</v>
      </c>
      <c r="D5154" s="176" t="s">
        <v>134</v>
      </c>
      <c r="E5154" s="177">
        <v>2.2130000000000001</v>
      </c>
      <c r="F5154" s="107">
        <f>IF(C5154="MAT.",VLOOKUP(A5154,INSUMOS_AUX!A:F,6,0),0)</f>
        <v>1.43</v>
      </c>
      <c r="G5154" s="106">
        <f>IF(C5154="M.O.",VLOOKUP(A5154,INSUMOS_AUX!A:F,6,0),0)</f>
        <v>0</v>
      </c>
    </row>
    <row r="5155" spans="1:7" ht="21">
      <c r="A5155" s="177">
        <v>37373</v>
      </c>
      <c r="B5155" s="233" t="s">
        <v>497</v>
      </c>
      <c r="C5155" s="176" t="s">
        <v>123</v>
      </c>
      <c r="D5155" s="176" t="s">
        <v>134</v>
      </c>
      <c r="E5155" s="177">
        <v>2.2130000000000001</v>
      </c>
      <c r="F5155" s="107">
        <f>IF(C5155="MAT.",VLOOKUP(A5155,INSUMOS_AUX!A:F,6,0),0)</f>
        <v>0.08</v>
      </c>
      <c r="G5155" s="106">
        <f>IF(C5155="M.O.",VLOOKUP(A5155,INSUMOS_AUX!A:F,6,0),0)</f>
        <v>0</v>
      </c>
    </row>
    <row r="5156" spans="1:7">
      <c r="A5156" s="177">
        <v>4222</v>
      </c>
      <c r="B5156" s="233" t="s">
        <v>1260</v>
      </c>
      <c r="C5156" s="176" t="s">
        <v>123</v>
      </c>
      <c r="D5156" s="176" t="s">
        <v>168</v>
      </c>
      <c r="E5156" s="177">
        <v>4.6080000000000003E-2</v>
      </c>
      <c r="F5156" s="107">
        <f>IF(C5156="MAT.",VLOOKUP(A5156,INSUMOS_AUX!A:F,6,0),0)</f>
        <v>6.27</v>
      </c>
      <c r="G5156" s="106">
        <f>IF(C5156="M.O.",VLOOKUP(A5156,INSUMOS_AUX!A:F,6,0),0)</f>
        <v>0</v>
      </c>
    </row>
    <row r="5157" spans="1:7" ht="21">
      <c r="A5157" s="177">
        <v>43465</v>
      </c>
      <c r="B5157" s="233" t="s">
        <v>151</v>
      </c>
      <c r="C5157" s="176" t="s">
        <v>123</v>
      </c>
      <c r="D5157" s="176" t="s">
        <v>134</v>
      </c>
      <c r="E5157" s="177">
        <v>1.579</v>
      </c>
      <c r="F5157" s="107">
        <f>IF(C5157="MAT.",VLOOKUP(A5157,INSUMOS_AUX!A:F,6,0),0)</f>
        <v>0.78</v>
      </c>
      <c r="G5157" s="106">
        <f>IF(C5157="M.O.",VLOOKUP(A5157,INSUMOS_AUX!A:F,6,0),0)</f>
        <v>0</v>
      </c>
    </row>
    <row r="5158" spans="1:7" ht="21">
      <c r="A5158" s="177">
        <v>43467</v>
      </c>
      <c r="B5158" s="233" t="s">
        <v>142</v>
      </c>
      <c r="C5158" s="176" t="s">
        <v>123</v>
      </c>
      <c r="D5158" s="176" t="s">
        <v>134</v>
      </c>
      <c r="E5158" s="177">
        <v>0.63400000000000001</v>
      </c>
      <c r="F5158" s="107">
        <f>IF(C5158="MAT.",VLOOKUP(A5158,INSUMOS_AUX!A:F,6,0),0)</f>
        <v>0.61</v>
      </c>
      <c r="G5158" s="106">
        <f>IF(C5158="M.O.",VLOOKUP(A5158,INSUMOS_AUX!A:F,6,0),0)</f>
        <v>0</v>
      </c>
    </row>
    <row r="5159" spans="1:7" ht="21">
      <c r="A5159" s="177">
        <v>43489</v>
      </c>
      <c r="B5159" s="233" t="s">
        <v>152</v>
      </c>
      <c r="C5159" s="176" t="s">
        <v>123</v>
      </c>
      <c r="D5159" s="176" t="s">
        <v>134</v>
      </c>
      <c r="E5159" s="177">
        <v>1.579</v>
      </c>
      <c r="F5159" s="107">
        <f>IF(C5159="MAT.",VLOOKUP(A5159,INSUMOS_AUX!A:F,6,0),0)</f>
        <v>1.31</v>
      </c>
      <c r="G5159" s="106">
        <f>IF(C5159="M.O.",VLOOKUP(A5159,INSUMOS_AUX!A:F,6,0),0)</f>
        <v>0</v>
      </c>
    </row>
    <row r="5160" spans="1:7" ht="21">
      <c r="A5160" s="177">
        <v>43491</v>
      </c>
      <c r="B5160" s="233" t="s">
        <v>145</v>
      </c>
      <c r="C5160" s="176" t="s">
        <v>123</v>
      </c>
      <c r="D5160" s="176" t="s">
        <v>134</v>
      </c>
      <c r="E5160" s="177">
        <v>0.63400000000000001</v>
      </c>
      <c r="F5160" s="107">
        <f>IF(C5160="MAT.",VLOOKUP(A5160,INSUMOS_AUX!A:F,6,0),0)</f>
        <v>1.39</v>
      </c>
      <c r="G5160" s="106">
        <f>IF(C5160="M.O.",VLOOKUP(A5160,INSUMOS_AUX!A:F,6,0),0)</f>
        <v>0</v>
      </c>
    </row>
    <row r="5161" spans="1:7" ht="21">
      <c r="A5161" s="177">
        <v>4718</v>
      </c>
      <c r="B5161" s="233" t="s">
        <v>1261</v>
      </c>
      <c r="C5161" s="176" t="s">
        <v>123</v>
      </c>
      <c r="D5161" s="176" t="s">
        <v>58</v>
      </c>
      <c r="E5161" s="177">
        <v>1.19</v>
      </c>
      <c r="F5161" s="107">
        <f>IF(C5161="MAT.",VLOOKUP(A5161,INSUMOS_AUX!A:F,6,0),0)</f>
        <v>116.31</v>
      </c>
      <c r="G5161" s="106">
        <f>IF(C5161="M.O.",VLOOKUP(A5161,INSUMOS_AUX!A:F,6,0),0)</f>
        <v>0</v>
      </c>
    </row>
    <row r="5162" spans="1:7">
      <c r="A5162" s="177">
        <v>4750</v>
      </c>
      <c r="B5162" s="233" t="s">
        <v>153</v>
      </c>
      <c r="C5162" s="176" t="s">
        <v>124</v>
      </c>
      <c r="D5162" s="176" t="s">
        <v>134</v>
      </c>
      <c r="E5162" s="177">
        <v>1.6124748</v>
      </c>
      <c r="F5162" s="107">
        <f>IF(C5162="MAT.",VLOOKUP(A5162,INSUMOS_AUX!A:F,6,0),0)</f>
        <v>0</v>
      </c>
      <c r="G5162" s="106">
        <f>IF(C5162="M.O.",VLOOKUP(A5162,INSUMOS_AUX!A:F,6,0),0)</f>
        <v>22.48</v>
      </c>
    </row>
    <row r="5163" spans="1:7">
      <c r="A5163" s="177">
        <v>6111</v>
      </c>
      <c r="B5163" s="233" t="s">
        <v>498</v>
      </c>
      <c r="C5163" s="176" t="s">
        <v>124</v>
      </c>
      <c r="D5163" s="176" t="s">
        <v>134</v>
      </c>
      <c r="E5163" s="177">
        <v>0.64744080000000004</v>
      </c>
      <c r="F5163" s="107">
        <f>IF(C5163="MAT.",VLOOKUP(A5163,INSUMOS_AUX!A:F,6,0),0)</f>
        <v>0</v>
      </c>
      <c r="G5163" s="106">
        <f>IF(C5163="M.O.",VLOOKUP(A5163,INSUMOS_AUX!A:F,6,0),0)</f>
        <v>14.4</v>
      </c>
    </row>
    <row r="5164" spans="1:7">
      <c r="A5164" s="182"/>
      <c r="B5164" s="230"/>
      <c r="C5164" s="183"/>
      <c r="D5164" s="183"/>
      <c r="E5164" s="183"/>
      <c r="F5164" s="183"/>
      <c r="G5164" s="183"/>
    </row>
    <row r="5165" spans="1:7">
      <c r="A5165" s="179" t="s">
        <v>1103</v>
      </c>
      <c r="B5165" s="232" t="s">
        <v>668</v>
      </c>
      <c r="C5165" s="180" t="s">
        <v>46</v>
      </c>
      <c r="D5165" s="180" t="s">
        <v>53</v>
      </c>
      <c r="E5165" s="181">
        <v>426.4</v>
      </c>
      <c r="F5165" s="181">
        <f t="shared" ref="F5165:G5165" si="347">SUMPRODUCT($E5166:$E5176,F5166:F5176)</f>
        <v>12.476438999999999</v>
      </c>
      <c r="G5165" s="181">
        <f t="shared" si="347"/>
        <v>2.61473877303</v>
      </c>
    </row>
    <row r="5166" spans="1:7">
      <c r="A5166" s="177">
        <v>3324</v>
      </c>
      <c r="B5166" s="233" t="s">
        <v>1661</v>
      </c>
      <c r="C5166" s="176" t="s">
        <v>123</v>
      </c>
      <c r="D5166" s="176" t="s">
        <v>53</v>
      </c>
      <c r="E5166" s="177">
        <v>1</v>
      </c>
      <c r="F5166" s="107">
        <f>IF(C5166="MAT.",VLOOKUP(A5166,INSUMOS_AUX!A:F,6,0),0)</f>
        <v>11.24</v>
      </c>
      <c r="G5166" s="106">
        <f>IF(C5166="M.O.",VLOOKUP(A5166,INSUMOS_AUX!A:F,6,0),0)</f>
        <v>0</v>
      </c>
    </row>
    <row r="5167" spans="1:7" ht="21">
      <c r="A5167" s="177">
        <v>37370</v>
      </c>
      <c r="B5167" s="233" t="s">
        <v>494</v>
      </c>
      <c r="C5167" s="176" t="s">
        <v>123</v>
      </c>
      <c r="D5167" s="176" t="s">
        <v>134</v>
      </c>
      <c r="E5167" s="177">
        <v>0.1663</v>
      </c>
      <c r="F5167" s="107">
        <f>IF(C5167="MAT.",VLOOKUP(A5167,INSUMOS_AUX!A:F,6,0),0)</f>
        <v>3.32</v>
      </c>
      <c r="G5167" s="106">
        <f>IF(C5167="M.O.",VLOOKUP(A5167,INSUMOS_AUX!A:F,6,0),0)</f>
        <v>0</v>
      </c>
    </row>
    <row r="5168" spans="1:7" ht="21">
      <c r="A5168" s="177">
        <v>37371</v>
      </c>
      <c r="B5168" s="233" t="s">
        <v>495</v>
      </c>
      <c r="C5168" s="176" t="s">
        <v>123</v>
      </c>
      <c r="D5168" s="176" t="s">
        <v>134</v>
      </c>
      <c r="E5168" s="177">
        <v>0.1663</v>
      </c>
      <c r="F5168" s="107">
        <f>IF(C5168="MAT.",VLOOKUP(A5168,INSUMOS_AUX!A:F,6,0),0)</f>
        <v>0.59</v>
      </c>
      <c r="G5168" s="106">
        <f>IF(C5168="M.O.",VLOOKUP(A5168,INSUMOS_AUX!A:F,6,0),0)</f>
        <v>0</v>
      </c>
    </row>
    <row r="5169" spans="1:7" ht="21">
      <c r="A5169" s="177">
        <v>37372</v>
      </c>
      <c r="B5169" s="233" t="s">
        <v>496</v>
      </c>
      <c r="C5169" s="176" t="s">
        <v>123</v>
      </c>
      <c r="D5169" s="176" t="s">
        <v>134</v>
      </c>
      <c r="E5169" s="177">
        <v>0.1663</v>
      </c>
      <c r="F5169" s="107">
        <f>IF(C5169="MAT.",VLOOKUP(A5169,INSUMOS_AUX!A:F,6,0),0)</f>
        <v>1.43</v>
      </c>
      <c r="G5169" s="106">
        <f>IF(C5169="M.O.",VLOOKUP(A5169,INSUMOS_AUX!A:F,6,0),0)</f>
        <v>0</v>
      </c>
    </row>
    <row r="5170" spans="1:7" ht="21">
      <c r="A5170" s="177">
        <v>37373</v>
      </c>
      <c r="B5170" s="233" t="s">
        <v>497</v>
      </c>
      <c r="C5170" s="176" t="s">
        <v>123</v>
      </c>
      <c r="D5170" s="176" t="s">
        <v>134</v>
      </c>
      <c r="E5170" s="177">
        <v>0.1663</v>
      </c>
      <c r="F5170" s="107">
        <f>IF(C5170="MAT.",VLOOKUP(A5170,INSUMOS_AUX!A:F,6,0),0)</f>
        <v>0.08</v>
      </c>
      <c r="G5170" s="106">
        <f>IF(C5170="M.O.",VLOOKUP(A5170,INSUMOS_AUX!A:F,6,0),0)</f>
        <v>0</v>
      </c>
    </row>
    <row r="5171" spans="1:7" ht="21">
      <c r="A5171" s="177">
        <v>43465</v>
      </c>
      <c r="B5171" s="233" t="s">
        <v>151</v>
      </c>
      <c r="C5171" s="176" t="s">
        <v>123</v>
      </c>
      <c r="D5171" s="176" t="s">
        <v>134</v>
      </c>
      <c r="E5171" s="177">
        <v>2.7699999999999999E-2</v>
      </c>
      <c r="F5171" s="107">
        <f>IF(C5171="MAT.",VLOOKUP(A5171,INSUMOS_AUX!A:F,6,0),0)</f>
        <v>0.78</v>
      </c>
      <c r="G5171" s="106">
        <f>IF(C5171="M.O.",VLOOKUP(A5171,INSUMOS_AUX!A:F,6,0),0)</f>
        <v>0</v>
      </c>
    </row>
    <row r="5172" spans="1:7" ht="21">
      <c r="A5172" s="177">
        <v>43467</v>
      </c>
      <c r="B5172" s="233" t="s">
        <v>142</v>
      </c>
      <c r="C5172" s="176" t="s">
        <v>123</v>
      </c>
      <c r="D5172" s="176" t="s">
        <v>134</v>
      </c>
      <c r="E5172" s="177">
        <v>0.1386</v>
      </c>
      <c r="F5172" s="107">
        <f>IF(C5172="MAT.",VLOOKUP(A5172,INSUMOS_AUX!A:F,6,0),0)</f>
        <v>0.61</v>
      </c>
      <c r="G5172" s="106">
        <f>IF(C5172="M.O.",VLOOKUP(A5172,INSUMOS_AUX!A:F,6,0),0)</f>
        <v>0</v>
      </c>
    </row>
    <row r="5173" spans="1:7" ht="21">
      <c r="A5173" s="177">
        <v>43489</v>
      </c>
      <c r="B5173" s="233" t="s">
        <v>152</v>
      </c>
      <c r="C5173" s="176" t="s">
        <v>123</v>
      </c>
      <c r="D5173" s="176" t="s">
        <v>134</v>
      </c>
      <c r="E5173" s="177">
        <v>2.7699999999999999E-2</v>
      </c>
      <c r="F5173" s="107">
        <f>IF(C5173="MAT.",VLOOKUP(A5173,INSUMOS_AUX!A:F,6,0),0)</f>
        <v>1.31</v>
      </c>
      <c r="G5173" s="106">
        <f>IF(C5173="M.O.",VLOOKUP(A5173,INSUMOS_AUX!A:F,6,0),0)</f>
        <v>0</v>
      </c>
    </row>
    <row r="5174" spans="1:7" ht="21">
      <c r="A5174" s="177">
        <v>43491</v>
      </c>
      <c r="B5174" s="233" t="s">
        <v>145</v>
      </c>
      <c r="C5174" s="176" t="s">
        <v>123</v>
      </c>
      <c r="D5174" s="176" t="s">
        <v>134</v>
      </c>
      <c r="E5174" s="177">
        <v>0.1386</v>
      </c>
      <c r="F5174" s="107">
        <f>IF(C5174="MAT.",VLOOKUP(A5174,INSUMOS_AUX!A:F,6,0),0)</f>
        <v>1.39</v>
      </c>
      <c r="G5174" s="106">
        <f>IF(C5174="M.O.",VLOOKUP(A5174,INSUMOS_AUX!A:F,6,0),0)</f>
        <v>0</v>
      </c>
    </row>
    <row r="5175" spans="1:7">
      <c r="A5175" s="177">
        <v>44503</v>
      </c>
      <c r="B5175" s="233" t="s">
        <v>1223</v>
      </c>
      <c r="C5175" s="176" t="s">
        <v>124</v>
      </c>
      <c r="D5175" s="176" t="s">
        <v>134</v>
      </c>
      <c r="E5175" s="177">
        <v>2.7840993000000001E-2</v>
      </c>
      <c r="F5175" s="107">
        <f>IF(C5175="MAT.",VLOOKUP(A5175,INSUMOS_AUX!A:F,6,0),0)</f>
        <v>0</v>
      </c>
      <c r="G5175" s="106">
        <f>IF(C5175="M.O.",VLOOKUP(A5175,INSUMOS_AUX!A:F,6,0),0)</f>
        <v>20.71</v>
      </c>
    </row>
    <row r="5176" spans="1:7">
      <c r="A5176" s="177">
        <v>6111</v>
      </c>
      <c r="B5176" s="233" t="s">
        <v>498</v>
      </c>
      <c r="C5176" s="176" t="s">
        <v>124</v>
      </c>
      <c r="D5176" s="176" t="s">
        <v>134</v>
      </c>
      <c r="E5176" s="177">
        <v>0.14153832</v>
      </c>
      <c r="F5176" s="107">
        <f>IF(C5176="MAT.",VLOOKUP(A5176,INSUMOS_AUX!A:F,6,0),0)</f>
        <v>0</v>
      </c>
      <c r="G5176" s="106">
        <f>IF(C5176="M.O.",VLOOKUP(A5176,INSUMOS_AUX!A:F,6,0),0)</f>
        <v>14.4</v>
      </c>
    </row>
    <row r="5177" spans="1:7">
      <c r="A5177" s="182"/>
      <c r="B5177" s="230"/>
      <c r="C5177" s="183"/>
      <c r="D5177" s="183"/>
      <c r="E5177" s="183"/>
      <c r="F5177" s="183"/>
      <c r="G5177" s="183"/>
    </row>
    <row r="5178" spans="1:7">
      <c r="A5178" s="179" t="s">
        <v>1104</v>
      </c>
      <c r="B5178" s="232" t="s">
        <v>669</v>
      </c>
      <c r="C5178" s="180" t="s">
        <v>46</v>
      </c>
      <c r="D5178" s="180" t="s">
        <v>53</v>
      </c>
      <c r="E5178" s="181">
        <v>37.56</v>
      </c>
      <c r="F5178" s="181">
        <f t="shared" ref="F5178:G5178" si="348">SUMPRODUCT($E5179:$E5189,F5179:F5189)</f>
        <v>77.260984999999991</v>
      </c>
      <c r="G5178" s="181">
        <f t="shared" si="348"/>
        <v>4.7816594367300009</v>
      </c>
    </row>
    <row r="5179" spans="1:7" ht="21">
      <c r="A5179" s="177">
        <v>360</v>
      </c>
      <c r="B5179" s="233" t="s">
        <v>1662</v>
      </c>
      <c r="C5179" s="176" t="s">
        <v>123</v>
      </c>
      <c r="D5179" s="176" t="s">
        <v>23</v>
      </c>
      <c r="E5179" s="177">
        <v>25</v>
      </c>
      <c r="F5179" s="107">
        <f>IF(C5179="MAT.",VLOOKUP(A5179,INSUMOS_AUX!A:F,6,0),0)</f>
        <v>3</v>
      </c>
      <c r="G5179" s="106">
        <f>IF(C5179="M.O.",VLOOKUP(A5179,INSUMOS_AUX!A:F,6,0),0)</f>
        <v>0</v>
      </c>
    </row>
    <row r="5180" spans="1:7" ht="21">
      <c r="A5180" s="177">
        <v>37370</v>
      </c>
      <c r="B5180" s="233" t="s">
        <v>494</v>
      </c>
      <c r="C5180" s="176" t="s">
        <v>123</v>
      </c>
      <c r="D5180" s="176" t="s">
        <v>134</v>
      </c>
      <c r="E5180" s="177">
        <v>0.30409999999999998</v>
      </c>
      <c r="F5180" s="107">
        <f>IF(C5180="MAT.",VLOOKUP(A5180,INSUMOS_AUX!A:F,6,0),0)</f>
        <v>3.32</v>
      </c>
      <c r="G5180" s="106">
        <f>IF(C5180="M.O.",VLOOKUP(A5180,INSUMOS_AUX!A:F,6,0),0)</f>
        <v>0</v>
      </c>
    </row>
    <row r="5181" spans="1:7" ht="21">
      <c r="A5181" s="177">
        <v>37371</v>
      </c>
      <c r="B5181" s="233" t="s">
        <v>495</v>
      </c>
      <c r="C5181" s="176" t="s">
        <v>123</v>
      </c>
      <c r="D5181" s="176" t="s">
        <v>134</v>
      </c>
      <c r="E5181" s="177">
        <v>0.30409999999999998</v>
      </c>
      <c r="F5181" s="107">
        <f>IF(C5181="MAT.",VLOOKUP(A5181,INSUMOS_AUX!A:F,6,0),0)</f>
        <v>0.59</v>
      </c>
      <c r="G5181" s="106">
        <f>IF(C5181="M.O.",VLOOKUP(A5181,INSUMOS_AUX!A:F,6,0),0)</f>
        <v>0</v>
      </c>
    </row>
    <row r="5182" spans="1:7" ht="21">
      <c r="A5182" s="177">
        <v>37372</v>
      </c>
      <c r="B5182" s="233" t="s">
        <v>496</v>
      </c>
      <c r="C5182" s="176" t="s">
        <v>123</v>
      </c>
      <c r="D5182" s="176" t="s">
        <v>134</v>
      </c>
      <c r="E5182" s="177">
        <v>0.30409999999999998</v>
      </c>
      <c r="F5182" s="107">
        <f>IF(C5182="MAT.",VLOOKUP(A5182,INSUMOS_AUX!A:F,6,0),0)</f>
        <v>1.43</v>
      </c>
      <c r="G5182" s="106">
        <f>IF(C5182="M.O.",VLOOKUP(A5182,INSUMOS_AUX!A:F,6,0),0)</f>
        <v>0</v>
      </c>
    </row>
    <row r="5183" spans="1:7" ht="21">
      <c r="A5183" s="177">
        <v>37373</v>
      </c>
      <c r="B5183" s="233" t="s">
        <v>497</v>
      </c>
      <c r="C5183" s="176" t="s">
        <v>123</v>
      </c>
      <c r="D5183" s="176" t="s">
        <v>134</v>
      </c>
      <c r="E5183" s="177">
        <v>0.30409999999999998</v>
      </c>
      <c r="F5183" s="107">
        <f>IF(C5183="MAT.",VLOOKUP(A5183,INSUMOS_AUX!A:F,6,0),0)</f>
        <v>0.08</v>
      </c>
      <c r="G5183" s="106">
        <f>IF(C5183="M.O.",VLOOKUP(A5183,INSUMOS_AUX!A:F,6,0),0)</f>
        <v>0</v>
      </c>
    </row>
    <row r="5184" spans="1:7" ht="21">
      <c r="A5184" s="177">
        <v>43465</v>
      </c>
      <c r="B5184" s="233" t="s">
        <v>151</v>
      </c>
      <c r="C5184" s="176" t="s">
        <v>123</v>
      </c>
      <c r="D5184" s="176" t="s">
        <v>134</v>
      </c>
      <c r="E5184" s="177">
        <v>5.0700000000000002E-2</v>
      </c>
      <c r="F5184" s="107">
        <f>IF(C5184="MAT.",VLOOKUP(A5184,INSUMOS_AUX!A:F,6,0),0)</f>
        <v>0.78</v>
      </c>
      <c r="G5184" s="106">
        <f>IF(C5184="M.O.",VLOOKUP(A5184,INSUMOS_AUX!A:F,6,0),0)</f>
        <v>0</v>
      </c>
    </row>
    <row r="5185" spans="1:7" ht="21">
      <c r="A5185" s="177">
        <v>43467</v>
      </c>
      <c r="B5185" s="233" t="s">
        <v>142</v>
      </c>
      <c r="C5185" s="176" t="s">
        <v>123</v>
      </c>
      <c r="D5185" s="176" t="s">
        <v>134</v>
      </c>
      <c r="E5185" s="177">
        <v>0.25340000000000001</v>
      </c>
      <c r="F5185" s="107">
        <f>IF(C5185="MAT.",VLOOKUP(A5185,INSUMOS_AUX!A:F,6,0),0)</f>
        <v>0.61</v>
      </c>
      <c r="G5185" s="106">
        <f>IF(C5185="M.O.",VLOOKUP(A5185,INSUMOS_AUX!A:F,6,0),0)</f>
        <v>0</v>
      </c>
    </row>
    <row r="5186" spans="1:7" ht="21">
      <c r="A5186" s="177">
        <v>43489</v>
      </c>
      <c r="B5186" s="233" t="s">
        <v>152</v>
      </c>
      <c r="C5186" s="176" t="s">
        <v>123</v>
      </c>
      <c r="D5186" s="176" t="s">
        <v>134</v>
      </c>
      <c r="E5186" s="177">
        <v>5.0700000000000002E-2</v>
      </c>
      <c r="F5186" s="107">
        <f>IF(C5186="MAT.",VLOOKUP(A5186,INSUMOS_AUX!A:F,6,0),0)</f>
        <v>1.31</v>
      </c>
      <c r="G5186" s="106">
        <f>IF(C5186="M.O.",VLOOKUP(A5186,INSUMOS_AUX!A:F,6,0),0)</f>
        <v>0</v>
      </c>
    </row>
    <row r="5187" spans="1:7" ht="21">
      <c r="A5187" s="177">
        <v>43491</v>
      </c>
      <c r="B5187" s="233" t="s">
        <v>145</v>
      </c>
      <c r="C5187" s="176" t="s">
        <v>123</v>
      </c>
      <c r="D5187" s="176" t="s">
        <v>134</v>
      </c>
      <c r="E5187" s="177">
        <v>0.25340000000000001</v>
      </c>
      <c r="F5187" s="107">
        <f>IF(C5187="MAT.",VLOOKUP(A5187,INSUMOS_AUX!A:F,6,0),0)</f>
        <v>1.39</v>
      </c>
      <c r="G5187" s="106">
        <f>IF(C5187="M.O.",VLOOKUP(A5187,INSUMOS_AUX!A:F,6,0),0)</f>
        <v>0</v>
      </c>
    </row>
    <row r="5188" spans="1:7">
      <c r="A5188" s="177">
        <v>44503</v>
      </c>
      <c r="B5188" s="233" t="s">
        <v>1223</v>
      </c>
      <c r="C5188" s="176" t="s">
        <v>124</v>
      </c>
      <c r="D5188" s="176" t="s">
        <v>134</v>
      </c>
      <c r="E5188" s="177">
        <v>5.0958062999999998E-2</v>
      </c>
      <c r="F5188" s="107">
        <f>IF(C5188="MAT.",VLOOKUP(A5188,INSUMOS_AUX!A:F,6,0),0)</f>
        <v>0</v>
      </c>
      <c r="G5188" s="106">
        <f>IF(C5188="M.O.",VLOOKUP(A5188,INSUMOS_AUX!A:F,6,0),0)</f>
        <v>20.71</v>
      </c>
    </row>
    <row r="5189" spans="1:7">
      <c r="A5189" s="177">
        <v>6111</v>
      </c>
      <c r="B5189" s="233" t="s">
        <v>498</v>
      </c>
      <c r="C5189" s="176" t="s">
        <v>124</v>
      </c>
      <c r="D5189" s="176" t="s">
        <v>134</v>
      </c>
      <c r="E5189" s="177">
        <v>0.25877208000000002</v>
      </c>
      <c r="F5189" s="107">
        <f>IF(C5189="MAT.",VLOOKUP(A5189,INSUMOS_AUX!A:F,6,0),0)</f>
        <v>0</v>
      </c>
      <c r="G5189" s="106">
        <f>IF(C5189="M.O.",VLOOKUP(A5189,INSUMOS_AUX!A:F,6,0),0)</f>
        <v>14.4</v>
      </c>
    </row>
    <row r="5190" spans="1:7">
      <c r="A5190" s="182"/>
      <c r="B5190" s="230"/>
      <c r="C5190" s="183"/>
      <c r="D5190" s="183"/>
      <c r="E5190" s="183"/>
      <c r="F5190" s="183"/>
      <c r="G5190" s="183"/>
    </row>
    <row r="5191" spans="1:7" ht="21">
      <c r="A5191" s="179" t="s">
        <v>1105</v>
      </c>
      <c r="B5191" s="232" t="s">
        <v>665</v>
      </c>
      <c r="C5191" s="180" t="s">
        <v>46</v>
      </c>
      <c r="D5191" s="180" t="s">
        <v>23</v>
      </c>
      <c r="E5191" s="181">
        <v>37</v>
      </c>
      <c r="F5191" s="181">
        <f t="shared" ref="F5191:G5191" si="349">SUMPRODUCT($E5192:$E5202,F5192:F5202)</f>
        <v>73.233194999999995</v>
      </c>
      <c r="G5191" s="181">
        <f t="shared" si="349"/>
        <v>19.970691474630001</v>
      </c>
    </row>
    <row r="5192" spans="1:7" ht="31.5">
      <c r="A5192" s="177">
        <v>358</v>
      </c>
      <c r="B5192" s="233" t="s">
        <v>1663</v>
      </c>
      <c r="C5192" s="176" t="s">
        <v>123</v>
      </c>
      <c r="D5192" s="176" t="s">
        <v>23</v>
      </c>
      <c r="E5192" s="177">
        <v>1</v>
      </c>
      <c r="F5192" s="107">
        <f>IF(C5192="MAT.",VLOOKUP(A5192,INSUMOS_AUX!A:F,6,0),0)</f>
        <v>63.79</v>
      </c>
      <c r="G5192" s="106">
        <f>IF(C5192="M.O.",VLOOKUP(A5192,INSUMOS_AUX!A:F,6,0),0)</f>
        <v>0</v>
      </c>
    </row>
    <row r="5193" spans="1:7" ht="21">
      <c r="A5193" s="177">
        <v>37370</v>
      </c>
      <c r="B5193" s="233" t="s">
        <v>494</v>
      </c>
      <c r="C5193" s="176" t="s">
        <v>123</v>
      </c>
      <c r="D5193" s="176" t="s">
        <v>134</v>
      </c>
      <c r="E5193" s="177">
        <v>1.2701</v>
      </c>
      <c r="F5193" s="107">
        <f>IF(C5193="MAT.",VLOOKUP(A5193,INSUMOS_AUX!A:F,6,0),0)</f>
        <v>3.32</v>
      </c>
      <c r="G5193" s="106">
        <f>IF(C5193="M.O.",VLOOKUP(A5193,INSUMOS_AUX!A:F,6,0),0)</f>
        <v>0</v>
      </c>
    </row>
    <row r="5194" spans="1:7" ht="21">
      <c r="A5194" s="177">
        <v>37371</v>
      </c>
      <c r="B5194" s="233" t="s">
        <v>495</v>
      </c>
      <c r="C5194" s="176" t="s">
        <v>123</v>
      </c>
      <c r="D5194" s="176" t="s">
        <v>134</v>
      </c>
      <c r="E5194" s="177">
        <v>1.2701</v>
      </c>
      <c r="F5194" s="107">
        <f>IF(C5194="MAT.",VLOOKUP(A5194,INSUMOS_AUX!A:F,6,0),0)</f>
        <v>0.59</v>
      </c>
      <c r="G5194" s="106">
        <f>IF(C5194="M.O.",VLOOKUP(A5194,INSUMOS_AUX!A:F,6,0),0)</f>
        <v>0</v>
      </c>
    </row>
    <row r="5195" spans="1:7" ht="21">
      <c r="A5195" s="177">
        <v>37372</v>
      </c>
      <c r="B5195" s="233" t="s">
        <v>496</v>
      </c>
      <c r="C5195" s="176" t="s">
        <v>123</v>
      </c>
      <c r="D5195" s="176" t="s">
        <v>134</v>
      </c>
      <c r="E5195" s="177">
        <v>1.2701</v>
      </c>
      <c r="F5195" s="107">
        <f>IF(C5195="MAT.",VLOOKUP(A5195,INSUMOS_AUX!A:F,6,0),0)</f>
        <v>1.43</v>
      </c>
      <c r="G5195" s="106">
        <f>IF(C5195="M.O.",VLOOKUP(A5195,INSUMOS_AUX!A:F,6,0),0)</f>
        <v>0</v>
      </c>
    </row>
    <row r="5196" spans="1:7" ht="21">
      <c r="A5196" s="177">
        <v>37373</v>
      </c>
      <c r="B5196" s="233" t="s">
        <v>497</v>
      </c>
      <c r="C5196" s="176" t="s">
        <v>123</v>
      </c>
      <c r="D5196" s="176" t="s">
        <v>134</v>
      </c>
      <c r="E5196" s="177">
        <v>1.2701</v>
      </c>
      <c r="F5196" s="107">
        <f>IF(C5196="MAT.",VLOOKUP(A5196,INSUMOS_AUX!A:F,6,0),0)</f>
        <v>0.08</v>
      </c>
      <c r="G5196" s="106">
        <f>IF(C5196="M.O.",VLOOKUP(A5196,INSUMOS_AUX!A:F,6,0),0)</f>
        <v>0</v>
      </c>
    </row>
    <row r="5197" spans="1:7" ht="21">
      <c r="A5197" s="177">
        <v>43465</v>
      </c>
      <c r="B5197" s="233" t="s">
        <v>151</v>
      </c>
      <c r="C5197" s="176" t="s">
        <v>123</v>
      </c>
      <c r="D5197" s="176" t="s">
        <v>134</v>
      </c>
      <c r="E5197" s="177">
        <v>0.2117</v>
      </c>
      <c r="F5197" s="107">
        <f>IF(C5197="MAT.",VLOOKUP(A5197,INSUMOS_AUX!A:F,6,0),0)</f>
        <v>0.78</v>
      </c>
      <c r="G5197" s="106">
        <f>IF(C5197="M.O.",VLOOKUP(A5197,INSUMOS_AUX!A:F,6,0),0)</f>
        <v>0</v>
      </c>
    </row>
    <row r="5198" spans="1:7" ht="21">
      <c r="A5198" s="177">
        <v>43467</v>
      </c>
      <c r="B5198" s="233" t="s">
        <v>142</v>
      </c>
      <c r="C5198" s="176" t="s">
        <v>123</v>
      </c>
      <c r="D5198" s="176" t="s">
        <v>134</v>
      </c>
      <c r="E5198" s="177">
        <v>1.0584</v>
      </c>
      <c r="F5198" s="107">
        <f>IF(C5198="MAT.",VLOOKUP(A5198,INSUMOS_AUX!A:F,6,0),0)</f>
        <v>0.61</v>
      </c>
      <c r="G5198" s="106">
        <f>IF(C5198="M.O.",VLOOKUP(A5198,INSUMOS_AUX!A:F,6,0),0)</f>
        <v>0</v>
      </c>
    </row>
    <row r="5199" spans="1:7" ht="21">
      <c r="A5199" s="177">
        <v>43489</v>
      </c>
      <c r="B5199" s="233" t="s">
        <v>152</v>
      </c>
      <c r="C5199" s="176" t="s">
        <v>123</v>
      </c>
      <c r="D5199" s="176" t="s">
        <v>134</v>
      </c>
      <c r="E5199" s="177">
        <v>0.2117</v>
      </c>
      <c r="F5199" s="107">
        <f>IF(C5199="MAT.",VLOOKUP(A5199,INSUMOS_AUX!A:F,6,0),0)</f>
        <v>1.31</v>
      </c>
      <c r="G5199" s="106">
        <f>IF(C5199="M.O.",VLOOKUP(A5199,INSUMOS_AUX!A:F,6,0),0)</f>
        <v>0</v>
      </c>
    </row>
    <row r="5200" spans="1:7" ht="21">
      <c r="A5200" s="177">
        <v>43491</v>
      </c>
      <c r="B5200" s="233" t="s">
        <v>145</v>
      </c>
      <c r="C5200" s="176" t="s">
        <v>123</v>
      </c>
      <c r="D5200" s="176" t="s">
        <v>134</v>
      </c>
      <c r="E5200" s="177">
        <v>1.0584</v>
      </c>
      <c r="F5200" s="107">
        <f>IF(C5200="MAT.",VLOOKUP(A5200,INSUMOS_AUX!A:F,6,0),0)</f>
        <v>1.39</v>
      </c>
      <c r="G5200" s="106">
        <f>IF(C5200="M.O.",VLOOKUP(A5200,INSUMOS_AUX!A:F,6,0),0)</f>
        <v>0</v>
      </c>
    </row>
    <row r="5201" spans="1:7">
      <c r="A5201" s="177">
        <v>44503</v>
      </c>
      <c r="B5201" s="233" t="s">
        <v>1223</v>
      </c>
      <c r="C5201" s="176" t="s">
        <v>124</v>
      </c>
      <c r="D5201" s="176" t="s">
        <v>134</v>
      </c>
      <c r="E5201" s="177">
        <v>0.21277755300000001</v>
      </c>
      <c r="F5201" s="107">
        <f>IF(C5201="MAT.",VLOOKUP(A5201,INSUMOS_AUX!A:F,6,0),0)</f>
        <v>0</v>
      </c>
      <c r="G5201" s="106">
        <f>IF(C5201="M.O.",VLOOKUP(A5201,INSUMOS_AUX!A:F,6,0),0)</f>
        <v>20.71</v>
      </c>
    </row>
    <row r="5202" spans="1:7">
      <c r="A5202" s="177">
        <v>6111</v>
      </c>
      <c r="B5202" s="233" t="s">
        <v>498</v>
      </c>
      <c r="C5202" s="176" t="s">
        <v>124</v>
      </c>
      <c r="D5202" s="176" t="s">
        <v>134</v>
      </c>
      <c r="E5202" s="177">
        <v>1.0808380799999999</v>
      </c>
      <c r="F5202" s="107">
        <f>IF(C5202="MAT.",VLOOKUP(A5202,INSUMOS_AUX!A:F,6,0),0)</f>
        <v>0</v>
      </c>
      <c r="G5202" s="106">
        <f>IF(C5202="M.O.",VLOOKUP(A5202,INSUMOS_AUX!A:F,6,0),0)</f>
        <v>14.4</v>
      </c>
    </row>
    <row r="5203" spans="1:7">
      <c r="A5203" s="182"/>
      <c r="B5203" s="230"/>
      <c r="C5203" s="183"/>
      <c r="D5203" s="183"/>
      <c r="E5203" s="183"/>
      <c r="F5203" s="183"/>
      <c r="G5203" s="183"/>
    </row>
    <row r="5204" spans="1:7" ht="31.5">
      <c r="A5204" s="179" t="s">
        <v>1106</v>
      </c>
      <c r="B5204" s="232" t="s">
        <v>370</v>
      </c>
      <c r="C5204" s="180" t="s">
        <v>46</v>
      </c>
      <c r="D5204" s="180" t="s">
        <v>53</v>
      </c>
      <c r="E5204" s="181">
        <v>37.56</v>
      </c>
      <c r="F5204" s="181">
        <f t="shared" ref="F5204:G5204" si="350">SUMPRODUCT($E5205:$E5215,F5205:F5215)</f>
        <v>6.9738349999999985</v>
      </c>
      <c r="G5204" s="181">
        <f t="shared" si="350"/>
        <v>0.33012536640000001</v>
      </c>
    </row>
    <row r="5205" spans="1:7" ht="21">
      <c r="A5205" s="177">
        <v>37370</v>
      </c>
      <c r="B5205" s="233" t="s">
        <v>494</v>
      </c>
      <c r="C5205" s="176" t="s">
        <v>123</v>
      </c>
      <c r="D5205" s="176" t="s">
        <v>134</v>
      </c>
      <c r="E5205" s="177">
        <v>1.9699999999999999E-2</v>
      </c>
      <c r="F5205" s="107">
        <f>IF(C5205="MAT.",VLOOKUP(A5205,INSUMOS_AUX!A:F,6,0),0)</f>
        <v>3.32</v>
      </c>
      <c r="G5205" s="106">
        <f>IF(C5205="M.O.",VLOOKUP(A5205,INSUMOS_AUX!A:F,6,0),0)</f>
        <v>0</v>
      </c>
    </row>
    <row r="5206" spans="1:7" ht="21">
      <c r="A5206" s="177">
        <v>37371</v>
      </c>
      <c r="B5206" s="233" t="s">
        <v>495</v>
      </c>
      <c r="C5206" s="176" t="s">
        <v>123</v>
      </c>
      <c r="D5206" s="176" t="s">
        <v>134</v>
      </c>
      <c r="E5206" s="177">
        <v>1.9699999999999999E-2</v>
      </c>
      <c r="F5206" s="107">
        <f>IF(C5206="MAT.",VLOOKUP(A5206,INSUMOS_AUX!A:F,6,0),0)</f>
        <v>0.59</v>
      </c>
      <c r="G5206" s="106">
        <f>IF(C5206="M.O.",VLOOKUP(A5206,INSUMOS_AUX!A:F,6,0),0)</f>
        <v>0</v>
      </c>
    </row>
    <row r="5207" spans="1:7" ht="21">
      <c r="A5207" s="177">
        <v>37372</v>
      </c>
      <c r="B5207" s="233" t="s">
        <v>496</v>
      </c>
      <c r="C5207" s="176" t="s">
        <v>123</v>
      </c>
      <c r="D5207" s="176" t="s">
        <v>134</v>
      </c>
      <c r="E5207" s="177">
        <v>1.9699999999999999E-2</v>
      </c>
      <c r="F5207" s="107">
        <f>IF(C5207="MAT.",VLOOKUP(A5207,INSUMOS_AUX!A:F,6,0),0)</f>
        <v>1.43</v>
      </c>
      <c r="G5207" s="106">
        <f>IF(C5207="M.O.",VLOOKUP(A5207,INSUMOS_AUX!A:F,6,0),0)</f>
        <v>0</v>
      </c>
    </row>
    <row r="5208" spans="1:7" ht="21">
      <c r="A5208" s="177">
        <v>37373</v>
      </c>
      <c r="B5208" s="233" t="s">
        <v>497</v>
      </c>
      <c r="C5208" s="176" t="s">
        <v>123</v>
      </c>
      <c r="D5208" s="176" t="s">
        <v>134</v>
      </c>
      <c r="E5208" s="177">
        <v>1.9699999999999999E-2</v>
      </c>
      <c r="F5208" s="107">
        <f>IF(C5208="MAT.",VLOOKUP(A5208,INSUMOS_AUX!A:F,6,0),0)</f>
        <v>0.08</v>
      </c>
      <c r="G5208" s="106">
        <f>IF(C5208="M.O.",VLOOKUP(A5208,INSUMOS_AUX!A:F,6,0),0)</f>
        <v>0</v>
      </c>
    </row>
    <row r="5209" spans="1:7" ht="21">
      <c r="A5209" s="177">
        <v>4013</v>
      </c>
      <c r="B5209" s="233" t="s">
        <v>1664</v>
      </c>
      <c r="C5209" s="176" t="s">
        <v>123</v>
      </c>
      <c r="D5209" s="176" t="s">
        <v>53</v>
      </c>
      <c r="E5209" s="177">
        <v>1.2104999999999999</v>
      </c>
      <c r="F5209" s="107">
        <f>IF(C5209="MAT.",VLOOKUP(A5209,INSUMOS_AUX!A:F,6,0),0)</f>
        <v>5.64</v>
      </c>
      <c r="G5209" s="106">
        <f>IF(C5209="M.O.",VLOOKUP(A5209,INSUMOS_AUX!A:F,6,0),0)</f>
        <v>0</v>
      </c>
    </row>
    <row r="5210" spans="1:7" ht="21">
      <c r="A5210" s="177">
        <v>43465</v>
      </c>
      <c r="B5210" s="233" t="s">
        <v>151</v>
      </c>
      <c r="C5210" s="176" t="s">
        <v>123</v>
      </c>
      <c r="D5210" s="176" t="s">
        <v>134</v>
      </c>
      <c r="E5210" s="177">
        <v>4.8999999999999998E-3</v>
      </c>
      <c r="F5210" s="107">
        <f>IF(C5210="MAT.",VLOOKUP(A5210,INSUMOS_AUX!A:F,6,0),0)</f>
        <v>0.78</v>
      </c>
      <c r="G5210" s="106">
        <f>IF(C5210="M.O.",VLOOKUP(A5210,INSUMOS_AUX!A:F,6,0),0)</f>
        <v>0</v>
      </c>
    </row>
    <row r="5211" spans="1:7" ht="21">
      <c r="A5211" s="177">
        <v>43467</v>
      </c>
      <c r="B5211" s="233" t="s">
        <v>142</v>
      </c>
      <c r="C5211" s="176" t="s">
        <v>123</v>
      </c>
      <c r="D5211" s="176" t="s">
        <v>134</v>
      </c>
      <c r="E5211" s="177">
        <v>1.4800000000000001E-2</v>
      </c>
      <c r="F5211" s="107">
        <f>IF(C5211="MAT.",VLOOKUP(A5211,INSUMOS_AUX!A:F,6,0),0)</f>
        <v>0.61</v>
      </c>
      <c r="G5211" s="106">
        <f>IF(C5211="M.O.",VLOOKUP(A5211,INSUMOS_AUX!A:F,6,0),0)</f>
        <v>0</v>
      </c>
    </row>
    <row r="5212" spans="1:7" ht="21">
      <c r="A5212" s="177">
        <v>43489</v>
      </c>
      <c r="B5212" s="233" t="s">
        <v>152</v>
      </c>
      <c r="C5212" s="176" t="s">
        <v>123</v>
      </c>
      <c r="D5212" s="176" t="s">
        <v>134</v>
      </c>
      <c r="E5212" s="177">
        <v>4.8999999999999998E-3</v>
      </c>
      <c r="F5212" s="107">
        <f>IF(C5212="MAT.",VLOOKUP(A5212,INSUMOS_AUX!A:F,6,0),0)</f>
        <v>1.31</v>
      </c>
      <c r="G5212" s="106">
        <f>IF(C5212="M.O.",VLOOKUP(A5212,INSUMOS_AUX!A:F,6,0),0)</f>
        <v>0</v>
      </c>
    </row>
    <row r="5213" spans="1:7" ht="21">
      <c r="A5213" s="177">
        <v>43491</v>
      </c>
      <c r="B5213" s="233" t="s">
        <v>145</v>
      </c>
      <c r="C5213" s="176" t="s">
        <v>123</v>
      </c>
      <c r="D5213" s="176" t="s">
        <v>134</v>
      </c>
      <c r="E5213" s="177">
        <v>1.4800000000000001E-2</v>
      </c>
      <c r="F5213" s="107">
        <f>IF(C5213="MAT.",VLOOKUP(A5213,INSUMOS_AUX!A:F,6,0),0)</f>
        <v>1.39</v>
      </c>
      <c r="G5213" s="106">
        <f>IF(C5213="M.O.",VLOOKUP(A5213,INSUMOS_AUX!A:F,6,0),0)</f>
        <v>0</v>
      </c>
    </row>
    <row r="5214" spans="1:7">
      <c r="A5214" s="177">
        <v>4750</v>
      </c>
      <c r="B5214" s="233" t="s">
        <v>153</v>
      </c>
      <c r="C5214" s="176" t="s">
        <v>124</v>
      </c>
      <c r="D5214" s="176" t="s">
        <v>134</v>
      </c>
      <c r="E5214" s="177">
        <v>5.0038799999999996E-3</v>
      </c>
      <c r="F5214" s="107">
        <f>IF(C5214="MAT.",VLOOKUP(A5214,INSUMOS_AUX!A:F,6,0),0)</f>
        <v>0</v>
      </c>
      <c r="G5214" s="106">
        <f>IF(C5214="M.O.",VLOOKUP(A5214,INSUMOS_AUX!A:F,6,0),0)</f>
        <v>22.48</v>
      </c>
    </row>
    <row r="5215" spans="1:7">
      <c r="A5215" s="177">
        <v>6111</v>
      </c>
      <c r="B5215" s="233" t="s">
        <v>498</v>
      </c>
      <c r="C5215" s="176" t="s">
        <v>124</v>
      </c>
      <c r="D5215" s="176" t="s">
        <v>134</v>
      </c>
      <c r="E5215" s="177">
        <v>1.511376E-2</v>
      </c>
      <c r="F5215" s="107">
        <f>IF(C5215="MAT.",VLOOKUP(A5215,INSUMOS_AUX!A:F,6,0),0)</f>
        <v>0</v>
      </c>
      <c r="G5215" s="106">
        <f>IF(C5215="M.O.",VLOOKUP(A5215,INSUMOS_AUX!A:F,6,0),0)</f>
        <v>14.4</v>
      </c>
    </row>
    <row r="5216" spans="1:7">
      <c r="A5216" s="182"/>
      <c r="B5216" s="230"/>
      <c r="C5216" s="183"/>
      <c r="D5216" s="183"/>
      <c r="E5216" s="183"/>
      <c r="F5216" s="183"/>
      <c r="G5216" s="183"/>
    </row>
    <row r="5217" spans="1:7">
      <c r="A5217" s="179" t="s">
        <v>1107</v>
      </c>
      <c r="B5217" s="232" t="s">
        <v>667</v>
      </c>
      <c r="C5217" s="180" t="s">
        <v>46</v>
      </c>
      <c r="D5217" s="180" t="s">
        <v>53</v>
      </c>
      <c r="E5217" s="181">
        <v>426.4</v>
      </c>
      <c r="F5217" s="181">
        <f t="shared" ref="F5217:G5217" si="351">SUMPRODUCT($E5218:$E5228,F5218:F5228)</f>
        <v>3.8892789999999997</v>
      </c>
      <c r="G5217" s="181">
        <f t="shared" si="351"/>
        <v>1.0348188969000001</v>
      </c>
    </row>
    <row r="5218" spans="1:7" ht="21">
      <c r="A5218" s="177">
        <v>37370</v>
      </c>
      <c r="B5218" s="233" t="s">
        <v>494</v>
      </c>
      <c r="C5218" s="176" t="s">
        <v>123</v>
      </c>
      <c r="D5218" s="176" t="s">
        <v>134</v>
      </c>
      <c r="E5218" s="177">
        <v>6.5799999999999997E-2</v>
      </c>
      <c r="F5218" s="107">
        <f>IF(C5218="MAT.",VLOOKUP(A5218,INSUMOS_AUX!A:F,6,0),0)</f>
        <v>3.32</v>
      </c>
      <c r="G5218" s="106">
        <f>IF(C5218="M.O.",VLOOKUP(A5218,INSUMOS_AUX!A:F,6,0),0)</f>
        <v>0</v>
      </c>
    </row>
    <row r="5219" spans="1:7" ht="21">
      <c r="A5219" s="177">
        <v>37371</v>
      </c>
      <c r="B5219" s="233" t="s">
        <v>495</v>
      </c>
      <c r="C5219" s="176" t="s">
        <v>123</v>
      </c>
      <c r="D5219" s="176" t="s">
        <v>134</v>
      </c>
      <c r="E5219" s="177">
        <v>6.5799999999999997E-2</v>
      </c>
      <c r="F5219" s="107">
        <f>IF(C5219="MAT.",VLOOKUP(A5219,INSUMOS_AUX!A:F,6,0),0)</f>
        <v>0.59</v>
      </c>
      <c r="G5219" s="106">
        <f>IF(C5219="M.O.",VLOOKUP(A5219,INSUMOS_AUX!A:F,6,0),0)</f>
        <v>0</v>
      </c>
    </row>
    <row r="5220" spans="1:7" ht="21">
      <c r="A5220" s="177">
        <v>37372</v>
      </c>
      <c r="B5220" s="233" t="s">
        <v>496</v>
      </c>
      <c r="C5220" s="176" t="s">
        <v>123</v>
      </c>
      <c r="D5220" s="176" t="s">
        <v>134</v>
      </c>
      <c r="E5220" s="177">
        <v>6.5799999999999997E-2</v>
      </c>
      <c r="F5220" s="107">
        <f>IF(C5220="MAT.",VLOOKUP(A5220,INSUMOS_AUX!A:F,6,0),0)</f>
        <v>1.43</v>
      </c>
      <c r="G5220" s="106">
        <f>IF(C5220="M.O.",VLOOKUP(A5220,INSUMOS_AUX!A:F,6,0),0)</f>
        <v>0</v>
      </c>
    </row>
    <row r="5221" spans="1:7" ht="21">
      <c r="A5221" s="177">
        <v>37373</v>
      </c>
      <c r="B5221" s="233" t="s">
        <v>497</v>
      </c>
      <c r="C5221" s="176" t="s">
        <v>123</v>
      </c>
      <c r="D5221" s="176" t="s">
        <v>134</v>
      </c>
      <c r="E5221" s="177">
        <v>6.5799999999999997E-2</v>
      </c>
      <c r="F5221" s="107">
        <f>IF(C5221="MAT.",VLOOKUP(A5221,INSUMOS_AUX!A:F,6,0),0)</f>
        <v>0.08</v>
      </c>
      <c r="G5221" s="106">
        <f>IF(C5221="M.O.",VLOOKUP(A5221,INSUMOS_AUX!A:F,6,0),0)</f>
        <v>0</v>
      </c>
    </row>
    <row r="5222" spans="1:7" ht="21">
      <c r="A5222" s="177">
        <v>43465</v>
      </c>
      <c r="B5222" s="233" t="s">
        <v>151</v>
      </c>
      <c r="C5222" s="176" t="s">
        <v>123</v>
      </c>
      <c r="D5222" s="176" t="s">
        <v>134</v>
      </c>
      <c r="E5222" s="177">
        <v>1.0999999999999999E-2</v>
      </c>
      <c r="F5222" s="107">
        <f>IF(C5222="MAT.",VLOOKUP(A5222,INSUMOS_AUX!A:F,6,0),0)</f>
        <v>0.78</v>
      </c>
      <c r="G5222" s="106">
        <f>IF(C5222="M.O.",VLOOKUP(A5222,INSUMOS_AUX!A:F,6,0),0)</f>
        <v>0</v>
      </c>
    </row>
    <row r="5223" spans="1:7" ht="21">
      <c r="A5223" s="177">
        <v>43467</v>
      </c>
      <c r="B5223" s="233" t="s">
        <v>142</v>
      </c>
      <c r="C5223" s="176" t="s">
        <v>123</v>
      </c>
      <c r="D5223" s="176" t="s">
        <v>134</v>
      </c>
      <c r="E5223" s="177">
        <v>5.4800000000000001E-2</v>
      </c>
      <c r="F5223" s="107">
        <f>IF(C5223="MAT.",VLOOKUP(A5223,INSUMOS_AUX!A:F,6,0),0)</f>
        <v>0.61</v>
      </c>
      <c r="G5223" s="106">
        <f>IF(C5223="M.O.",VLOOKUP(A5223,INSUMOS_AUX!A:F,6,0),0)</f>
        <v>0</v>
      </c>
    </row>
    <row r="5224" spans="1:7" ht="21">
      <c r="A5224" s="177">
        <v>43489</v>
      </c>
      <c r="B5224" s="233" t="s">
        <v>152</v>
      </c>
      <c r="C5224" s="176" t="s">
        <v>123</v>
      </c>
      <c r="D5224" s="176" t="s">
        <v>134</v>
      </c>
      <c r="E5224" s="177">
        <v>1.0999999999999999E-2</v>
      </c>
      <c r="F5224" s="107">
        <f>IF(C5224="MAT.",VLOOKUP(A5224,INSUMOS_AUX!A:F,6,0),0)</f>
        <v>1.31</v>
      </c>
      <c r="G5224" s="106">
        <f>IF(C5224="M.O.",VLOOKUP(A5224,INSUMOS_AUX!A:F,6,0),0)</f>
        <v>0</v>
      </c>
    </row>
    <row r="5225" spans="1:7" ht="21">
      <c r="A5225" s="177">
        <v>43491</v>
      </c>
      <c r="B5225" s="233" t="s">
        <v>145</v>
      </c>
      <c r="C5225" s="176" t="s">
        <v>123</v>
      </c>
      <c r="D5225" s="176" t="s">
        <v>134</v>
      </c>
      <c r="E5225" s="177">
        <v>5.4800000000000001E-2</v>
      </c>
      <c r="F5225" s="107">
        <f>IF(C5225="MAT.",VLOOKUP(A5225,INSUMOS_AUX!A:F,6,0),0)</f>
        <v>1.39</v>
      </c>
      <c r="G5225" s="106">
        <f>IF(C5225="M.O.",VLOOKUP(A5225,INSUMOS_AUX!A:F,6,0),0)</f>
        <v>0</v>
      </c>
    </row>
    <row r="5226" spans="1:7">
      <c r="A5226" s="177">
        <v>44503</v>
      </c>
      <c r="B5226" s="233" t="s">
        <v>1223</v>
      </c>
      <c r="C5226" s="176" t="s">
        <v>124</v>
      </c>
      <c r="D5226" s="176" t="s">
        <v>134</v>
      </c>
      <c r="E5226" s="177">
        <v>1.105599E-2</v>
      </c>
      <c r="F5226" s="107">
        <f>IF(C5226="MAT.",VLOOKUP(A5226,INSUMOS_AUX!A:F,6,0),0)</f>
        <v>0</v>
      </c>
      <c r="G5226" s="106">
        <f>IF(C5226="M.O.",VLOOKUP(A5226,INSUMOS_AUX!A:F,6,0),0)</f>
        <v>20.71</v>
      </c>
    </row>
    <row r="5227" spans="1:7">
      <c r="A5227" s="177">
        <v>6111</v>
      </c>
      <c r="B5227" s="233" t="s">
        <v>498</v>
      </c>
      <c r="C5227" s="176" t="s">
        <v>124</v>
      </c>
      <c r="D5227" s="176" t="s">
        <v>134</v>
      </c>
      <c r="E5227" s="177">
        <v>5.5961759999999999E-2</v>
      </c>
      <c r="F5227" s="107">
        <f>IF(C5227="MAT.",VLOOKUP(A5227,INSUMOS_AUX!A:F,6,0),0)</f>
        <v>0</v>
      </c>
      <c r="G5227" s="106">
        <f>IF(C5227="M.O.",VLOOKUP(A5227,INSUMOS_AUX!A:F,6,0),0)</f>
        <v>14.4</v>
      </c>
    </row>
    <row r="5228" spans="1:7">
      <c r="A5228" s="177">
        <v>7253</v>
      </c>
      <c r="B5228" s="233" t="s">
        <v>1665</v>
      </c>
      <c r="C5228" s="176" t="s">
        <v>123</v>
      </c>
      <c r="D5228" s="176" t="s">
        <v>58</v>
      </c>
      <c r="E5228" s="177">
        <v>1.29E-2</v>
      </c>
      <c r="F5228" s="107">
        <f>IF(C5228="MAT.",VLOOKUP(A5228,INSUMOS_AUX!A:F,6,0),0)</f>
        <v>263.57</v>
      </c>
      <c r="G5228" s="106">
        <f>IF(C5228="M.O.",VLOOKUP(A5228,INSUMOS_AUX!A:F,6,0),0)</f>
        <v>0</v>
      </c>
    </row>
    <row r="5229" spans="1:7">
      <c r="A5229" s="182"/>
      <c r="B5229" s="230"/>
      <c r="C5229" s="183"/>
      <c r="D5229" s="183"/>
      <c r="E5229" s="183"/>
      <c r="F5229" s="183"/>
      <c r="G5229" s="183"/>
    </row>
    <row r="5230" spans="1:7">
      <c r="A5230" s="178" t="s">
        <v>1278</v>
      </c>
      <c r="B5230" s="231" t="s">
        <v>756</v>
      </c>
      <c r="C5230" s="184"/>
      <c r="D5230" s="184"/>
      <c r="E5230" s="184"/>
      <c r="F5230" s="184"/>
      <c r="G5230" s="184"/>
    </row>
    <row r="5231" spans="1:7">
      <c r="A5231" s="182"/>
      <c r="B5231" s="230"/>
      <c r="C5231" s="183"/>
      <c r="D5231" s="183"/>
      <c r="E5231" s="183"/>
      <c r="F5231" s="183"/>
      <c r="G5231" s="183"/>
    </row>
    <row r="5232" spans="1:7" ht="21">
      <c r="A5232" s="179" t="s">
        <v>757</v>
      </c>
      <c r="B5232" s="232" t="s">
        <v>660</v>
      </c>
      <c r="C5232" s="180" t="s">
        <v>46</v>
      </c>
      <c r="D5232" s="180" t="s">
        <v>53</v>
      </c>
      <c r="E5232" s="181">
        <v>152.33000000000001</v>
      </c>
      <c r="F5232" s="181">
        <f>SUMPRODUCT($E5233:$E5243,F5233:F5243)</f>
        <v>2.8112920000000003</v>
      </c>
      <c r="G5232" s="181">
        <f>SUMPRODUCT($E5233:$E5243,G5233:G5243)</f>
        <v>1.8457234156799998</v>
      </c>
    </row>
    <row r="5233" spans="1:7" ht="21">
      <c r="A5233" s="177">
        <v>37370</v>
      </c>
      <c r="B5233" s="233" t="s">
        <v>494</v>
      </c>
      <c r="C5233" s="176" t="s">
        <v>123</v>
      </c>
      <c r="D5233" s="176" t="s">
        <v>134</v>
      </c>
      <c r="E5233" s="177">
        <v>8.8800000000000004E-2</v>
      </c>
      <c r="F5233" s="107">
        <f>IF(C5233="MAT.",VLOOKUP(A5233,INSUMOS_AUX!A:F,6,0),0)</f>
        <v>3.32</v>
      </c>
      <c r="G5233" s="106">
        <f>IF(C5233="M.O.",VLOOKUP(A5233,INSUMOS_AUX!A:F,6,0),0)</f>
        <v>0</v>
      </c>
    </row>
    <row r="5234" spans="1:7" ht="21">
      <c r="A5234" s="177">
        <v>37371</v>
      </c>
      <c r="B5234" s="233" t="s">
        <v>495</v>
      </c>
      <c r="C5234" s="176" t="s">
        <v>123</v>
      </c>
      <c r="D5234" s="176" t="s">
        <v>134</v>
      </c>
      <c r="E5234" s="177">
        <v>8.8800000000000004E-2</v>
      </c>
      <c r="F5234" s="107">
        <f>IF(C5234="MAT.",VLOOKUP(A5234,INSUMOS_AUX!A:F,6,0),0)</f>
        <v>0.59</v>
      </c>
      <c r="G5234" s="106">
        <f>IF(C5234="M.O.",VLOOKUP(A5234,INSUMOS_AUX!A:F,6,0),0)</f>
        <v>0</v>
      </c>
    </row>
    <row r="5235" spans="1:7" ht="21">
      <c r="A5235" s="177">
        <v>37372</v>
      </c>
      <c r="B5235" s="233" t="s">
        <v>496</v>
      </c>
      <c r="C5235" s="176" t="s">
        <v>123</v>
      </c>
      <c r="D5235" s="176" t="s">
        <v>134</v>
      </c>
      <c r="E5235" s="177">
        <v>8.8800000000000004E-2</v>
      </c>
      <c r="F5235" s="107">
        <f>IF(C5235="MAT.",VLOOKUP(A5235,INSUMOS_AUX!A:F,6,0),0)</f>
        <v>1.43</v>
      </c>
      <c r="G5235" s="106">
        <f>IF(C5235="M.O.",VLOOKUP(A5235,INSUMOS_AUX!A:F,6,0),0)</f>
        <v>0</v>
      </c>
    </row>
    <row r="5236" spans="1:7" ht="21">
      <c r="A5236" s="177">
        <v>37373</v>
      </c>
      <c r="B5236" s="233" t="s">
        <v>497</v>
      </c>
      <c r="C5236" s="176" t="s">
        <v>123</v>
      </c>
      <c r="D5236" s="176" t="s">
        <v>134</v>
      </c>
      <c r="E5236" s="177">
        <v>8.8800000000000004E-2</v>
      </c>
      <c r="F5236" s="107">
        <f>IF(C5236="MAT.",VLOOKUP(A5236,INSUMOS_AUX!A:F,6,0),0)</f>
        <v>0.08</v>
      </c>
      <c r="G5236" s="106">
        <f>IF(C5236="M.O.",VLOOKUP(A5236,INSUMOS_AUX!A:F,6,0),0)</f>
        <v>0</v>
      </c>
    </row>
    <row r="5237" spans="1:7" ht="21">
      <c r="A5237" s="177">
        <v>43466</v>
      </c>
      <c r="B5237" s="233" t="s">
        <v>165</v>
      </c>
      <c r="C5237" s="176" t="s">
        <v>123</v>
      </c>
      <c r="D5237" s="176" t="s">
        <v>134</v>
      </c>
      <c r="E5237" s="177">
        <v>6.6600000000000006E-2</v>
      </c>
      <c r="F5237" s="107">
        <f>IF(C5237="MAT.",VLOOKUP(A5237,INSUMOS_AUX!A:F,6,0),0)</f>
        <v>2.0499999999999998</v>
      </c>
      <c r="G5237" s="106">
        <f>IF(C5237="M.O.",VLOOKUP(A5237,INSUMOS_AUX!A:F,6,0),0)</f>
        <v>0</v>
      </c>
    </row>
    <row r="5238" spans="1:7" ht="21">
      <c r="A5238" s="177">
        <v>43467</v>
      </c>
      <c r="B5238" s="233" t="s">
        <v>142</v>
      </c>
      <c r="C5238" s="176" t="s">
        <v>123</v>
      </c>
      <c r="D5238" s="176" t="s">
        <v>134</v>
      </c>
      <c r="E5238" s="177">
        <v>2.2200000000000001E-2</v>
      </c>
      <c r="F5238" s="107">
        <f>IF(C5238="MAT.",VLOOKUP(A5238,INSUMOS_AUX!A:F,6,0),0)</f>
        <v>0.61</v>
      </c>
      <c r="G5238" s="106">
        <f>IF(C5238="M.O.",VLOOKUP(A5238,INSUMOS_AUX!A:F,6,0),0)</f>
        <v>0</v>
      </c>
    </row>
    <row r="5239" spans="1:7" ht="21">
      <c r="A5239" s="177">
        <v>43490</v>
      </c>
      <c r="B5239" s="233" t="s">
        <v>166</v>
      </c>
      <c r="C5239" s="176" t="s">
        <v>123</v>
      </c>
      <c r="D5239" s="176" t="s">
        <v>134</v>
      </c>
      <c r="E5239" s="177">
        <v>6.6600000000000006E-2</v>
      </c>
      <c r="F5239" s="107">
        <f>IF(C5239="MAT.",VLOOKUP(A5239,INSUMOS_AUX!A:F,6,0),0)</f>
        <v>1.85</v>
      </c>
      <c r="G5239" s="106">
        <f>IF(C5239="M.O.",VLOOKUP(A5239,INSUMOS_AUX!A:F,6,0),0)</f>
        <v>0</v>
      </c>
    </row>
    <row r="5240" spans="1:7" ht="21">
      <c r="A5240" s="177">
        <v>43491</v>
      </c>
      <c r="B5240" s="233" t="s">
        <v>145</v>
      </c>
      <c r="C5240" s="176" t="s">
        <v>123</v>
      </c>
      <c r="D5240" s="176" t="s">
        <v>134</v>
      </c>
      <c r="E5240" s="177">
        <v>2.2200000000000001E-2</v>
      </c>
      <c r="F5240" s="107">
        <f>IF(C5240="MAT.",VLOOKUP(A5240,INSUMOS_AUX!A:F,6,0),0)</f>
        <v>1.39</v>
      </c>
      <c r="G5240" s="106">
        <f>IF(C5240="M.O.",VLOOKUP(A5240,INSUMOS_AUX!A:F,6,0),0)</f>
        <v>0</v>
      </c>
    </row>
    <row r="5241" spans="1:7">
      <c r="A5241" s="177">
        <v>4783</v>
      </c>
      <c r="B5241" s="233" t="s">
        <v>167</v>
      </c>
      <c r="C5241" s="176" t="s">
        <v>124</v>
      </c>
      <c r="D5241" s="176" t="s">
        <v>134</v>
      </c>
      <c r="E5241" s="177">
        <v>6.7583015999999996E-2</v>
      </c>
      <c r="F5241" s="107">
        <f>IF(C5241="MAT.",VLOOKUP(A5241,INSUMOS_AUX!A:F,6,0),0)</f>
        <v>0</v>
      </c>
      <c r="G5241" s="106">
        <f>IF(C5241="M.O.",VLOOKUP(A5241,INSUMOS_AUX!A:F,6,0),0)</f>
        <v>22.48</v>
      </c>
    </row>
    <row r="5242" spans="1:7">
      <c r="A5242" s="177">
        <v>6085</v>
      </c>
      <c r="B5242" s="233" t="s">
        <v>1279</v>
      </c>
      <c r="C5242" s="176" t="s">
        <v>123</v>
      </c>
      <c r="D5242" s="176" t="s">
        <v>168</v>
      </c>
      <c r="E5242" s="177">
        <v>0.1666</v>
      </c>
      <c r="F5242" s="107">
        <f>IF(C5242="MAT.",VLOOKUP(A5242,INSUMOS_AUX!A:F,6,0),0)</f>
        <v>12.16</v>
      </c>
      <c r="G5242" s="106">
        <f>IF(C5242="M.O.",VLOOKUP(A5242,INSUMOS_AUX!A:F,6,0),0)</f>
        <v>0</v>
      </c>
    </row>
    <row r="5243" spans="1:7">
      <c r="A5243" s="177">
        <v>6111</v>
      </c>
      <c r="B5243" s="233" t="s">
        <v>498</v>
      </c>
      <c r="C5243" s="176" t="s">
        <v>124</v>
      </c>
      <c r="D5243" s="176" t="s">
        <v>134</v>
      </c>
      <c r="E5243" s="177">
        <v>2.2670639999999999E-2</v>
      </c>
      <c r="F5243" s="107">
        <f>IF(C5243="MAT.",VLOOKUP(A5243,INSUMOS_AUX!A:F,6,0),0)</f>
        <v>0</v>
      </c>
      <c r="G5243" s="106">
        <f>IF(C5243="M.O.",VLOOKUP(A5243,INSUMOS_AUX!A:F,6,0),0)</f>
        <v>14.4</v>
      </c>
    </row>
    <row r="5244" spans="1:7">
      <c r="A5244" s="182"/>
      <c r="B5244" s="230"/>
      <c r="C5244" s="183"/>
      <c r="D5244" s="183"/>
      <c r="E5244" s="183"/>
      <c r="F5244" s="183"/>
      <c r="G5244" s="183"/>
    </row>
    <row r="5245" spans="1:7" ht="21">
      <c r="A5245" s="179" t="s">
        <v>758</v>
      </c>
      <c r="B5245" s="232" t="s">
        <v>661</v>
      </c>
      <c r="C5245" s="180" t="s">
        <v>46</v>
      </c>
      <c r="D5245" s="180" t="s">
        <v>53</v>
      </c>
      <c r="E5245" s="181">
        <v>152.33000000000001</v>
      </c>
      <c r="F5245" s="181">
        <f>SUMPRODUCT($E5246:$E5256,F5246:F5256)</f>
        <v>9.2150320000000008</v>
      </c>
      <c r="G5245" s="181">
        <f>SUMPRODUCT($E5246:$E5256,G5246:G5256)</f>
        <v>4.2711505116800002</v>
      </c>
    </row>
    <row r="5246" spans="1:7" ht="21">
      <c r="A5246" s="177">
        <v>37370</v>
      </c>
      <c r="B5246" s="233" t="s">
        <v>494</v>
      </c>
      <c r="C5246" s="176" t="s">
        <v>123</v>
      </c>
      <c r="D5246" s="176" t="s">
        <v>134</v>
      </c>
      <c r="E5246" s="177">
        <v>0.20549999999999999</v>
      </c>
      <c r="F5246" s="107">
        <f>IF(C5246="MAT.",VLOOKUP(A5246,INSUMOS_AUX!A:F,6,0),0)</f>
        <v>3.32</v>
      </c>
      <c r="G5246" s="106">
        <f>IF(C5246="M.O.",VLOOKUP(A5246,INSUMOS_AUX!A:F,6,0),0)</f>
        <v>0</v>
      </c>
    </row>
    <row r="5247" spans="1:7" ht="21">
      <c r="A5247" s="177">
        <v>37371</v>
      </c>
      <c r="B5247" s="233" t="s">
        <v>495</v>
      </c>
      <c r="C5247" s="176" t="s">
        <v>123</v>
      </c>
      <c r="D5247" s="176" t="s">
        <v>134</v>
      </c>
      <c r="E5247" s="177">
        <v>0.20549999999999999</v>
      </c>
      <c r="F5247" s="107">
        <f>IF(C5247="MAT.",VLOOKUP(A5247,INSUMOS_AUX!A:F,6,0),0)</f>
        <v>0.59</v>
      </c>
      <c r="G5247" s="106">
        <f>IF(C5247="M.O.",VLOOKUP(A5247,INSUMOS_AUX!A:F,6,0),0)</f>
        <v>0</v>
      </c>
    </row>
    <row r="5248" spans="1:7" ht="21">
      <c r="A5248" s="177">
        <v>37372</v>
      </c>
      <c r="B5248" s="233" t="s">
        <v>496</v>
      </c>
      <c r="C5248" s="176" t="s">
        <v>123</v>
      </c>
      <c r="D5248" s="176" t="s">
        <v>134</v>
      </c>
      <c r="E5248" s="177">
        <v>0.20549999999999999</v>
      </c>
      <c r="F5248" s="107">
        <f>IF(C5248="MAT.",VLOOKUP(A5248,INSUMOS_AUX!A:F,6,0),0)</f>
        <v>1.43</v>
      </c>
      <c r="G5248" s="106">
        <f>IF(C5248="M.O.",VLOOKUP(A5248,INSUMOS_AUX!A:F,6,0),0)</f>
        <v>0</v>
      </c>
    </row>
    <row r="5249" spans="1:7" ht="21">
      <c r="A5249" s="177">
        <v>37373</v>
      </c>
      <c r="B5249" s="233" t="s">
        <v>497</v>
      </c>
      <c r="C5249" s="176" t="s">
        <v>123</v>
      </c>
      <c r="D5249" s="176" t="s">
        <v>134</v>
      </c>
      <c r="E5249" s="177">
        <v>0.20549999999999999</v>
      </c>
      <c r="F5249" s="107">
        <f>IF(C5249="MAT.",VLOOKUP(A5249,INSUMOS_AUX!A:F,6,0),0)</f>
        <v>0.08</v>
      </c>
      <c r="G5249" s="106">
        <f>IF(C5249="M.O.",VLOOKUP(A5249,INSUMOS_AUX!A:F,6,0),0)</f>
        <v>0</v>
      </c>
    </row>
    <row r="5250" spans="1:7" ht="21">
      <c r="A5250" s="177">
        <v>38877</v>
      </c>
      <c r="B5250" s="233" t="s">
        <v>1280</v>
      </c>
      <c r="C5250" s="176" t="s">
        <v>123</v>
      </c>
      <c r="D5250" s="176" t="s">
        <v>63</v>
      </c>
      <c r="E5250" s="177">
        <v>1.1073999999999999</v>
      </c>
      <c r="F5250" s="107">
        <f>IF(C5250="MAT.",VLOOKUP(A5250,INSUMOS_AUX!A:F,6,0),0)</f>
        <v>6.68</v>
      </c>
      <c r="G5250" s="106">
        <f>IF(C5250="M.O.",VLOOKUP(A5250,INSUMOS_AUX!A:F,6,0),0)</f>
        <v>0</v>
      </c>
    </row>
    <row r="5251" spans="1:7" ht="21">
      <c r="A5251" s="177">
        <v>43466</v>
      </c>
      <c r="B5251" s="233" t="s">
        <v>165</v>
      </c>
      <c r="C5251" s="176" t="s">
        <v>123</v>
      </c>
      <c r="D5251" s="176" t="s">
        <v>134</v>
      </c>
      <c r="E5251" s="177">
        <v>0.15409999999999999</v>
      </c>
      <c r="F5251" s="107">
        <f>IF(C5251="MAT.",VLOOKUP(A5251,INSUMOS_AUX!A:F,6,0),0)</f>
        <v>2.0499999999999998</v>
      </c>
      <c r="G5251" s="106">
        <f>IF(C5251="M.O.",VLOOKUP(A5251,INSUMOS_AUX!A:F,6,0),0)</f>
        <v>0</v>
      </c>
    </row>
    <row r="5252" spans="1:7" ht="21">
      <c r="A5252" s="177">
        <v>43467</v>
      </c>
      <c r="B5252" s="233" t="s">
        <v>142</v>
      </c>
      <c r="C5252" s="176" t="s">
        <v>123</v>
      </c>
      <c r="D5252" s="176" t="s">
        <v>134</v>
      </c>
      <c r="E5252" s="177">
        <v>5.1400000000000001E-2</v>
      </c>
      <c r="F5252" s="107">
        <f>IF(C5252="MAT.",VLOOKUP(A5252,INSUMOS_AUX!A:F,6,0),0)</f>
        <v>0.61</v>
      </c>
      <c r="G5252" s="106">
        <f>IF(C5252="M.O.",VLOOKUP(A5252,INSUMOS_AUX!A:F,6,0),0)</f>
        <v>0</v>
      </c>
    </row>
    <row r="5253" spans="1:7" ht="21">
      <c r="A5253" s="177">
        <v>43490</v>
      </c>
      <c r="B5253" s="233" t="s">
        <v>166</v>
      </c>
      <c r="C5253" s="176" t="s">
        <v>123</v>
      </c>
      <c r="D5253" s="176" t="s">
        <v>134</v>
      </c>
      <c r="E5253" s="177">
        <v>0.15409999999999999</v>
      </c>
      <c r="F5253" s="107">
        <f>IF(C5253="MAT.",VLOOKUP(A5253,INSUMOS_AUX!A:F,6,0),0)</f>
        <v>1.85</v>
      </c>
      <c r="G5253" s="106">
        <f>IF(C5253="M.O.",VLOOKUP(A5253,INSUMOS_AUX!A:F,6,0),0)</f>
        <v>0</v>
      </c>
    </row>
    <row r="5254" spans="1:7" ht="21">
      <c r="A5254" s="177">
        <v>43491</v>
      </c>
      <c r="B5254" s="233" t="s">
        <v>145</v>
      </c>
      <c r="C5254" s="176" t="s">
        <v>123</v>
      </c>
      <c r="D5254" s="176" t="s">
        <v>134</v>
      </c>
      <c r="E5254" s="177">
        <v>5.1400000000000001E-2</v>
      </c>
      <c r="F5254" s="107">
        <f>IF(C5254="MAT.",VLOOKUP(A5254,INSUMOS_AUX!A:F,6,0),0)</f>
        <v>1.39</v>
      </c>
      <c r="G5254" s="106">
        <f>IF(C5254="M.O.",VLOOKUP(A5254,INSUMOS_AUX!A:F,6,0),0)</f>
        <v>0</v>
      </c>
    </row>
    <row r="5255" spans="1:7">
      <c r="A5255" s="177">
        <v>4783</v>
      </c>
      <c r="B5255" s="233" t="s">
        <v>167</v>
      </c>
      <c r="C5255" s="176" t="s">
        <v>124</v>
      </c>
      <c r="D5255" s="176" t="s">
        <v>134</v>
      </c>
      <c r="E5255" s="177">
        <v>0.15637451599999999</v>
      </c>
      <c r="F5255" s="107">
        <f>IF(C5255="MAT.",VLOOKUP(A5255,INSUMOS_AUX!A:F,6,0),0)</f>
        <v>0</v>
      </c>
      <c r="G5255" s="106">
        <f>IF(C5255="M.O.",VLOOKUP(A5255,INSUMOS_AUX!A:F,6,0),0)</f>
        <v>22.48</v>
      </c>
    </row>
    <row r="5256" spans="1:7">
      <c r="A5256" s="177">
        <v>6111</v>
      </c>
      <c r="B5256" s="233" t="s">
        <v>498</v>
      </c>
      <c r="C5256" s="176" t="s">
        <v>124</v>
      </c>
      <c r="D5256" s="176" t="s">
        <v>134</v>
      </c>
      <c r="E5256" s="177">
        <v>5.2489679999999997E-2</v>
      </c>
      <c r="F5256" s="107">
        <f>IF(C5256="MAT.",VLOOKUP(A5256,INSUMOS_AUX!A:F,6,0),0)</f>
        <v>0</v>
      </c>
      <c r="G5256" s="106">
        <f>IF(C5256="M.O.",VLOOKUP(A5256,INSUMOS_AUX!A:F,6,0),0)</f>
        <v>14.4</v>
      </c>
    </row>
    <row r="5257" spans="1:7">
      <c r="A5257" s="182"/>
      <c r="B5257" s="230"/>
      <c r="C5257" s="183"/>
      <c r="D5257" s="183"/>
      <c r="E5257" s="183"/>
      <c r="F5257" s="183"/>
      <c r="G5257" s="183"/>
    </row>
    <row r="5258" spans="1:7" ht="21">
      <c r="A5258" s="179" t="s">
        <v>759</v>
      </c>
      <c r="B5258" s="232" t="s">
        <v>581</v>
      </c>
      <c r="C5258" s="180" t="s">
        <v>46</v>
      </c>
      <c r="D5258" s="180" t="s">
        <v>53</v>
      </c>
      <c r="E5258" s="181">
        <v>152.33000000000001</v>
      </c>
      <c r="F5258" s="181">
        <f>SUMPRODUCT($E5259:$E5269,F5259:F5269)</f>
        <v>17.349608</v>
      </c>
      <c r="G5258" s="181">
        <f>SUMPRODUCT($E5259:$E5269,G5259:G5269)</f>
        <v>15.947962793639999</v>
      </c>
    </row>
    <row r="5259" spans="1:7">
      <c r="A5259" s="177">
        <v>12873</v>
      </c>
      <c r="B5259" s="233" t="s">
        <v>322</v>
      </c>
      <c r="C5259" s="176" t="s">
        <v>124</v>
      </c>
      <c r="D5259" s="176" t="s">
        <v>134</v>
      </c>
      <c r="E5259" s="177">
        <v>0.61670267999999995</v>
      </c>
      <c r="F5259" s="107">
        <f>IF(C5259="MAT.",VLOOKUP(A5259,INSUMOS_AUX!A:F,6,0),0)</f>
        <v>0</v>
      </c>
      <c r="G5259" s="106">
        <f>IF(C5259="M.O.",VLOOKUP(A5259,INSUMOS_AUX!A:F,6,0),0)</f>
        <v>22.48</v>
      </c>
    </row>
    <row r="5260" spans="1:7" ht="21">
      <c r="A5260" s="177">
        <v>135</v>
      </c>
      <c r="B5260" s="233" t="s">
        <v>1281</v>
      </c>
      <c r="C5260" s="176" t="s">
        <v>123</v>
      </c>
      <c r="D5260" s="176" t="s">
        <v>63</v>
      </c>
      <c r="E5260" s="177">
        <v>3.4615</v>
      </c>
      <c r="F5260" s="107">
        <f>IF(C5260="MAT.",VLOOKUP(A5260,INSUMOS_AUX!A:F,6,0),0)</f>
        <v>3.41</v>
      </c>
      <c r="G5260" s="106">
        <f>IF(C5260="M.O.",VLOOKUP(A5260,INSUMOS_AUX!A:F,6,0),0)</f>
        <v>0</v>
      </c>
    </row>
    <row r="5261" spans="1:7">
      <c r="A5261" s="177">
        <v>242</v>
      </c>
      <c r="B5261" s="233" t="s">
        <v>508</v>
      </c>
      <c r="C5261" s="176" t="s">
        <v>124</v>
      </c>
      <c r="D5261" s="176" t="s">
        <v>134</v>
      </c>
      <c r="E5261" s="177">
        <v>0.137771748</v>
      </c>
      <c r="F5261" s="107">
        <f>IF(C5261="MAT.",VLOOKUP(A5261,INSUMOS_AUX!A:F,6,0),0)</f>
        <v>0</v>
      </c>
      <c r="G5261" s="106">
        <f>IF(C5261="M.O.",VLOOKUP(A5261,INSUMOS_AUX!A:F,6,0),0)</f>
        <v>15.13</v>
      </c>
    </row>
    <row r="5262" spans="1:7" ht="21">
      <c r="A5262" s="177">
        <v>37370</v>
      </c>
      <c r="B5262" s="233" t="s">
        <v>494</v>
      </c>
      <c r="C5262" s="176" t="s">
        <v>123</v>
      </c>
      <c r="D5262" s="176" t="s">
        <v>134</v>
      </c>
      <c r="E5262" s="177">
        <v>0.74009999999999998</v>
      </c>
      <c r="F5262" s="107">
        <f>IF(C5262="MAT.",VLOOKUP(A5262,INSUMOS_AUX!A:F,6,0),0)</f>
        <v>3.32</v>
      </c>
      <c r="G5262" s="106">
        <f>IF(C5262="M.O.",VLOOKUP(A5262,INSUMOS_AUX!A:F,6,0),0)</f>
        <v>0</v>
      </c>
    </row>
    <row r="5263" spans="1:7" ht="21">
      <c r="A5263" s="177">
        <v>37371</v>
      </c>
      <c r="B5263" s="233" t="s">
        <v>495</v>
      </c>
      <c r="C5263" s="176" t="s">
        <v>123</v>
      </c>
      <c r="D5263" s="176" t="s">
        <v>134</v>
      </c>
      <c r="E5263" s="177">
        <v>0.74009999999999998</v>
      </c>
      <c r="F5263" s="107">
        <f>IF(C5263="MAT.",VLOOKUP(A5263,INSUMOS_AUX!A:F,6,0),0)</f>
        <v>0.59</v>
      </c>
      <c r="G5263" s="106">
        <f>IF(C5263="M.O.",VLOOKUP(A5263,INSUMOS_AUX!A:F,6,0),0)</f>
        <v>0</v>
      </c>
    </row>
    <row r="5264" spans="1:7" ht="21">
      <c r="A5264" s="177">
        <v>37372</v>
      </c>
      <c r="B5264" s="233" t="s">
        <v>496</v>
      </c>
      <c r="C5264" s="176" t="s">
        <v>123</v>
      </c>
      <c r="D5264" s="176" t="s">
        <v>134</v>
      </c>
      <c r="E5264" s="177">
        <v>0.74009999999999998</v>
      </c>
      <c r="F5264" s="107">
        <f>IF(C5264="MAT.",VLOOKUP(A5264,INSUMOS_AUX!A:F,6,0),0)</f>
        <v>1.43</v>
      </c>
      <c r="G5264" s="106">
        <f>IF(C5264="M.O.",VLOOKUP(A5264,INSUMOS_AUX!A:F,6,0),0)</f>
        <v>0</v>
      </c>
    </row>
    <row r="5265" spans="1:7" ht="21">
      <c r="A5265" s="177">
        <v>37373</v>
      </c>
      <c r="B5265" s="233" t="s">
        <v>497</v>
      </c>
      <c r="C5265" s="176" t="s">
        <v>123</v>
      </c>
      <c r="D5265" s="176" t="s">
        <v>134</v>
      </c>
      <c r="E5265" s="177">
        <v>0.74009999999999998</v>
      </c>
      <c r="F5265" s="107">
        <f>IF(C5265="MAT.",VLOOKUP(A5265,INSUMOS_AUX!A:F,6,0),0)</f>
        <v>0.08</v>
      </c>
      <c r="G5265" s="106">
        <f>IF(C5265="M.O.",VLOOKUP(A5265,INSUMOS_AUX!A:F,6,0),0)</f>
        <v>0</v>
      </c>
    </row>
    <row r="5266" spans="1:7" ht="21">
      <c r="A5266" s="177">
        <v>43465</v>
      </c>
      <c r="B5266" s="233" t="s">
        <v>151</v>
      </c>
      <c r="C5266" s="176" t="s">
        <v>123</v>
      </c>
      <c r="D5266" s="176" t="s">
        <v>134</v>
      </c>
      <c r="E5266" s="177">
        <v>0.60389999999999999</v>
      </c>
      <c r="F5266" s="107">
        <f>IF(C5266="MAT.",VLOOKUP(A5266,INSUMOS_AUX!A:F,6,0),0)</f>
        <v>0.78</v>
      </c>
      <c r="G5266" s="106">
        <f>IF(C5266="M.O.",VLOOKUP(A5266,INSUMOS_AUX!A:F,6,0),0)</f>
        <v>0</v>
      </c>
    </row>
    <row r="5267" spans="1:7" ht="21">
      <c r="A5267" s="177">
        <v>43467</v>
      </c>
      <c r="B5267" s="233" t="s">
        <v>142</v>
      </c>
      <c r="C5267" s="176" t="s">
        <v>123</v>
      </c>
      <c r="D5267" s="176" t="s">
        <v>134</v>
      </c>
      <c r="E5267" s="177">
        <v>0.13619999999999999</v>
      </c>
      <c r="F5267" s="107">
        <f>IF(C5267="MAT.",VLOOKUP(A5267,INSUMOS_AUX!A:F,6,0),0)</f>
        <v>0.61</v>
      </c>
      <c r="G5267" s="106">
        <f>IF(C5267="M.O.",VLOOKUP(A5267,INSUMOS_AUX!A:F,6,0),0)</f>
        <v>0</v>
      </c>
    </row>
    <row r="5268" spans="1:7" ht="21">
      <c r="A5268" s="177">
        <v>43489</v>
      </c>
      <c r="B5268" s="233" t="s">
        <v>152</v>
      </c>
      <c r="C5268" s="176" t="s">
        <v>123</v>
      </c>
      <c r="D5268" s="176" t="s">
        <v>134</v>
      </c>
      <c r="E5268" s="177">
        <v>0.60389999999999999</v>
      </c>
      <c r="F5268" s="107">
        <f>IF(C5268="MAT.",VLOOKUP(A5268,INSUMOS_AUX!A:F,6,0),0)</f>
        <v>1.31</v>
      </c>
      <c r="G5268" s="106">
        <f>IF(C5268="M.O.",VLOOKUP(A5268,INSUMOS_AUX!A:F,6,0),0)</f>
        <v>0</v>
      </c>
    </row>
    <row r="5269" spans="1:7" ht="21">
      <c r="A5269" s="177">
        <v>43491</v>
      </c>
      <c r="B5269" s="233" t="s">
        <v>145</v>
      </c>
      <c r="C5269" s="176" t="s">
        <v>123</v>
      </c>
      <c r="D5269" s="176" t="s">
        <v>134</v>
      </c>
      <c r="E5269" s="177">
        <v>0.13619999999999999</v>
      </c>
      <c r="F5269" s="107">
        <f>IF(C5269="MAT.",VLOOKUP(A5269,INSUMOS_AUX!A:F,6,0),0)</f>
        <v>1.39</v>
      </c>
      <c r="G5269" s="106">
        <f>IF(C5269="M.O.",VLOOKUP(A5269,INSUMOS_AUX!A:F,6,0),0)</f>
        <v>0</v>
      </c>
    </row>
    <row r="5270" spans="1:7">
      <c r="A5270" s="182"/>
      <c r="B5270" s="230"/>
      <c r="C5270" s="183"/>
      <c r="D5270" s="183"/>
      <c r="E5270" s="183"/>
      <c r="F5270" s="183"/>
      <c r="G5270" s="183"/>
    </row>
    <row r="5271" spans="1:7" ht="31.5">
      <c r="A5271" s="179" t="s">
        <v>760</v>
      </c>
      <c r="B5271" s="232" t="s">
        <v>761</v>
      </c>
      <c r="C5271" s="180" t="s">
        <v>46</v>
      </c>
      <c r="D5271" s="180" t="s">
        <v>53</v>
      </c>
      <c r="E5271" s="181">
        <v>17.64</v>
      </c>
      <c r="F5271" s="181">
        <f>SUMPRODUCT($E5272:$E5280,F5272:F5280)</f>
        <v>363.28999999999996</v>
      </c>
      <c r="G5271" s="181">
        <f>SUMPRODUCT($E5272:$E5280,G5272:G5280)</f>
        <v>56.459105100000002</v>
      </c>
    </row>
    <row r="5272" spans="1:7">
      <c r="A5272" s="177">
        <v>252</v>
      </c>
      <c r="B5272" s="233" t="s">
        <v>533</v>
      </c>
      <c r="C5272" s="176" t="s">
        <v>124</v>
      </c>
      <c r="D5272" s="176" t="s">
        <v>134</v>
      </c>
      <c r="E5272" s="177">
        <v>1.5173099999999999</v>
      </c>
      <c r="F5272" s="107">
        <f>IF(C5272="MAT.",VLOOKUP(A5272,INSUMOS_AUX!A:F,6,0),0)</f>
        <v>0</v>
      </c>
      <c r="G5272" s="106">
        <f>IF(C5272="M.O.",VLOOKUP(A5272,INSUMOS_AUX!A:F,6,0),0)</f>
        <v>14.73</v>
      </c>
    </row>
    <row r="5273" spans="1:7" ht="21">
      <c r="A5273" s="177">
        <v>37370</v>
      </c>
      <c r="B5273" s="233" t="s">
        <v>494</v>
      </c>
      <c r="C5273" s="176" t="s">
        <v>123</v>
      </c>
      <c r="D5273" s="176" t="s">
        <v>134</v>
      </c>
      <c r="E5273" s="177">
        <v>3</v>
      </c>
      <c r="F5273" s="107">
        <f>IF(C5273="MAT.",VLOOKUP(A5273,INSUMOS_AUX!A:F,6,0),0)</f>
        <v>3.32</v>
      </c>
      <c r="G5273" s="106">
        <f>IF(C5273="M.O.",VLOOKUP(A5273,INSUMOS_AUX!A:F,6,0),0)</f>
        <v>0</v>
      </c>
    </row>
    <row r="5274" spans="1:7" ht="21">
      <c r="A5274" s="177">
        <v>37371</v>
      </c>
      <c r="B5274" s="233" t="s">
        <v>495</v>
      </c>
      <c r="C5274" s="176" t="s">
        <v>123</v>
      </c>
      <c r="D5274" s="176" t="s">
        <v>134</v>
      </c>
      <c r="E5274" s="177">
        <v>3</v>
      </c>
      <c r="F5274" s="107">
        <f>IF(C5274="MAT.",VLOOKUP(A5274,INSUMOS_AUX!A:F,6,0),0)</f>
        <v>0.59</v>
      </c>
      <c r="G5274" s="106">
        <f>IF(C5274="M.O.",VLOOKUP(A5274,INSUMOS_AUX!A:F,6,0),0)</f>
        <v>0</v>
      </c>
    </row>
    <row r="5275" spans="1:7" ht="21">
      <c r="A5275" s="177">
        <v>37372</v>
      </c>
      <c r="B5275" s="233" t="s">
        <v>496</v>
      </c>
      <c r="C5275" s="176" t="s">
        <v>123</v>
      </c>
      <c r="D5275" s="176" t="s">
        <v>134</v>
      </c>
      <c r="E5275" s="177">
        <v>3</v>
      </c>
      <c r="F5275" s="107">
        <f>IF(C5275="MAT.",VLOOKUP(A5275,INSUMOS_AUX!A:F,6,0),0)</f>
        <v>1.43</v>
      </c>
      <c r="G5275" s="106">
        <f>IF(C5275="M.O.",VLOOKUP(A5275,INSUMOS_AUX!A:F,6,0),0)</f>
        <v>0</v>
      </c>
    </row>
    <row r="5276" spans="1:7" ht="21">
      <c r="A5276" s="177">
        <v>37373</v>
      </c>
      <c r="B5276" s="233" t="s">
        <v>497</v>
      </c>
      <c r="C5276" s="176" t="s">
        <v>123</v>
      </c>
      <c r="D5276" s="176" t="s">
        <v>134</v>
      </c>
      <c r="E5276" s="177">
        <v>3</v>
      </c>
      <c r="F5276" s="107">
        <f>IF(C5276="MAT.",VLOOKUP(A5276,INSUMOS_AUX!A:F,6,0),0)</f>
        <v>0.08</v>
      </c>
      <c r="G5276" s="106">
        <f>IF(C5276="M.O.",VLOOKUP(A5276,INSUMOS_AUX!A:F,6,0),0)</f>
        <v>0</v>
      </c>
    </row>
    <row r="5277" spans="1:7" ht="21">
      <c r="A5277" s="177">
        <v>43465</v>
      </c>
      <c r="B5277" s="233" t="s">
        <v>151</v>
      </c>
      <c r="C5277" s="176" t="s">
        <v>123</v>
      </c>
      <c r="D5277" s="176" t="s">
        <v>134</v>
      </c>
      <c r="E5277" s="177">
        <v>3</v>
      </c>
      <c r="F5277" s="107">
        <f>IF(C5277="MAT.",VLOOKUP(A5277,INSUMOS_AUX!A:F,6,0),0)</f>
        <v>0.78</v>
      </c>
      <c r="G5277" s="106">
        <f>IF(C5277="M.O.",VLOOKUP(A5277,INSUMOS_AUX!A:F,6,0),0)</f>
        <v>0</v>
      </c>
    </row>
    <row r="5278" spans="1:7" ht="21">
      <c r="A5278" s="177">
        <v>43489</v>
      </c>
      <c r="B5278" s="233" t="s">
        <v>152</v>
      </c>
      <c r="C5278" s="176" t="s">
        <v>123</v>
      </c>
      <c r="D5278" s="176" t="s">
        <v>134</v>
      </c>
      <c r="E5278" s="177">
        <v>3</v>
      </c>
      <c r="F5278" s="107">
        <f>IF(C5278="MAT.",VLOOKUP(A5278,INSUMOS_AUX!A:F,6,0),0)</f>
        <v>1.31</v>
      </c>
      <c r="G5278" s="106">
        <f>IF(C5278="M.O.",VLOOKUP(A5278,INSUMOS_AUX!A:F,6,0),0)</f>
        <v>0</v>
      </c>
    </row>
    <row r="5279" spans="1:7" ht="21">
      <c r="A5279" s="177">
        <v>4948</v>
      </c>
      <c r="B5279" s="233" t="s">
        <v>1282</v>
      </c>
      <c r="C5279" s="176" t="s">
        <v>123</v>
      </c>
      <c r="D5279" s="176" t="s">
        <v>53</v>
      </c>
      <c r="E5279" s="177">
        <v>1</v>
      </c>
      <c r="F5279" s="107">
        <f>IF(C5279="MAT.",VLOOKUP(A5279,INSUMOS_AUX!A:F,6,0),0)</f>
        <v>340.76</v>
      </c>
      <c r="G5279" s="106">
        <f>IF(C5279="M.O.",VLOOKUP(A5279,INSUMOS_AUX!A:F,6,0),0)</f>
        <v>0</v>
      </c>
    </row>
    <row r="5280" spans="1:7">
      <c r="A5280" s="177">
        <v>6110</v>
      </c>
      <c r="B5280" s="233" t="s">
        <v>534</v>
      </c>
      <c r="C5280" s="176" t="s">
        <v>124</v>
      </c>
      <c r="D5280" s="176" t="s">
        <v>134</v>
      </c>
      <c r="E5280" s="177">
        <v>1.5173099999999999</v>
      </c>
      <c r="F5280" s="107">
        <f>IF(C5280="MAT.",VLOOKUP(A5280,INSUMOS_AUX!A:F,6,0),0)</f>
        <v>0</v>
      </c>
      <c r="G5280" s="106">
        <f>IF(C5280="M.O.",VLOOKUP(A5280,INSUMOS_AUX!A:F,6,0),0)</f>
        <v>22.48</v>
      </c>
    </row>
    <row r="5281" spans="1:7">
      <c r="A5281" s="182"/>
      <c r="B5281" s="230"/>
      <c r="C5281" s="183"/>
      <c r="D5281" s="183"/>
      <c r="E5281" s="183"/>
      <c r="F5281" s="183"/>
      <c r="G5281" s="183"/>
    </row>
    <row r="5282" spans="1:7" ht="31.5">
      <c r="A5282" s="179" t="s">
        <v>762</v>
      </c>
      <c r="B5282" s="232" t="s">
        <v>763</v>
      </c>
      <c r="C5282" s="180" t="s">
        <v>46</v>
      </c>
      <c r="D5282" s="180" t="s">
        <v>65</v>
      </c>
      <c r="E5282" s="181">
        <v>122.01</v>
      </c>
      <c r="F5282" s="181">
        <f>SUMPRODUCT($E5283:$E5305,F5283:F5305)</f>
        <v>472.71227899999997</v>
      </c>
      <c r="G5282" s="181">
        <f>SUMPRODUCT($E5283:$E5305,G5283:G5305)</f>
        <v>57.513387862080002</v>
      </c>
    </row>
    <row r="5283" spans="1:7">
      <c r="A5283" s="177">
        <v>1379</v>
      </c>
      <c r="B5283" s="233" t="s">
        <v>135</v>
      </c>
      <c r="C5283" s="176" t="s">
        <v>123</v>
      </c>
      <c r="D5283" s="176" t="s">
        <v>63</v>
      </c>
      <c r="E5283" s="177">
        <v>9.3439999999999994</v>
      </c>
      <c r="F5283" s="107">
        <f>IF(C5283="MAT.",VLOOKUP(A5283,INSUMOS_AUX!A:F,6,0),0)</f>
        <v>0.72</v>
      </c>
      <c r="G5283" s="106">
        <f>IF(C5283="M.O.",VLOOKUP(A5283,INSUMOS_AUX!A:F,6,0),0)</f>
        <v>0</v>
      </c>
    </row>
    <row r="5284" spans="1:7">
      <c r="A5284" s="177" t="s">
        <v>1283</v>
      </c>
      <c r="B5284" s="233" t="s">
        <v>1284</v>
      </c>
      <c r="C5284" s="176" t="s">
        <v>123</v>
      </c>
      <c r="D5284" s="176" t="s">
        <v>63</v>
      </c>
      <c r="E5284" s="177">
        <v>7.8899999999999998E-2</v>
      </c>
      <c r="F5284" s="107">
        <f>IF(C5284="MAT.",VLOOKUP(A5284,INSUMOS_AUX!A:F,6,0),0)</f>
        <v>26.83</v>
      </c>
      <c r="G5284" s="106">
        <f>IF(C5284="M.O.",VLOOKUP(A5284,INSUMOS_AUX!A:F,6,0),0)</f>
        <v>0</v>
      </c>
    </row>
    <row r="5285" spans="1:7">
      <c r="A5285" s="177" t="s">
        <v>1285</v>
      </c>
      <c r="B5285" s="233" t="s">
        <v>1286</v>
      </c>
      <c r="C5285" s="176" t="s">
        <v>123</v>
      </c>
      <c r="D5285" s="176" t="s">
        <v>63</v>
      </c>
      <c r="E5285" s="177">
        <v>0.63839999999999997</v>
      </c>
      <c r="F5285" s="107">
        <f>IF(C5285="MAT.",VLOOKUP(A5285,INSUMOS_AUX!A:F,6,0),0)</f>
        <v>7.78</v>
      </c>
      <c r="G5285" s="106">
        <f>IF(C5285="M.O.",VLOOKUP(A5285,INSUMOS_AUX!A:F,6,0),0)</f>
        <v>0</v>
      </c>
    </row>
    <row r="5286" spans="1:7">
      <c r="A5286" s="177">
        <v>32</v>
      </c>
      <c r="B5286" s="233" t="s">
        <v>1251</v>
      </c>
      <c r="C5286" s="176" t="s">
        <v>123</v>
      </c>
      <c r="D5286" s="176" t="s">
        <v>63</v>
      </c>
      <c r="E5286" s="177">
        <v>1.05</v>
      </c>
      <c r="F5286" s="107">
        <f>IF(C5286="MAT.",VLOOKUP(A5286,INSUMOS_AUX!A:F,6,0),0)</f>
        <v>8.67</v>
      </c>
      <c r="G5286" s="106">
        <f>IF(C5286="M.O.",VLOOKUP(A5286,INSUMOS_AUX!A:F,6,0),0)</f>
        <v>0</v>
      </c>
    </row>
    <row r="5287" spans="1:7">
      <c r="A5287" s="177">
        <v>345</v>
      </c>
      <c r="B5287" s="233" t="s">
        <v>1287</v>
      </c>
      <c r="C5287" s="176" t="s">
        <v>123</v>
      </c>
      <c r="D5287" s="176" t="s">
        <v>63</v>
      </c>
      <c r="E5287" s="177">
        <v>3.2800000000000003E-2</v>
      </c>
      <c r="F5287" s="107">
        <f>IF(C5287="MAT.",VLOOKUP(A5287,INSUMOS_AUX!A:F,6,0),0)</f>
        <v>36.869999999999997</v>
      </c>
      <c r="G5287" s="106">
        <f>IF(C5287="M.O.",VLOOKUP(A5287,INSUMOS_AUX!A:F,6,0),0)</f>
        <v>0</v>
      </c>
    </row>
    <row r="5288" spans="1:7" ht="21">
      <c r="A5288" s="177">
        <v>367</v>
      </c>
      <c r="B5288" s="233" t="s">
        <v>1288</v>
      </c>
      <c r="C5288" s="176" t="s">
        <v>123</v>
      </c>
      <c r="D5288" s="176" t="s">
        <v>58</v>
      </c>
      <c r="E5288" s="177">
        <v>1.9099999999999999E-2</v>
      </c>
      <c r="F5288" s="107">
        <f>IF(C5288="MAT.",VLOOKUP(A5288,INSUMOS_AUX!A:F,6,0),0)</f>
        <v>151.96</v>
      </c>
      <c r="G5288" s="106">
        <f>IF(C5288="M.O.",VLOOKUP(A5288,INSUMOS_AUX!A:F,6,0),0)</f>
        <v>0</v>
      </c>
    </row>
    <row r="5289" spans="1:7" ht="21">
      <c r="A5289" s="177">
        <v>37370</v>
      </c>
      <c r="B5289" s="233" t="s">
        <v>494</v>
      </c>
      <c r="C5289" s="176" t="s">
        <v>123</v>
      </c>
      <c r="D5289" s="176" t="s">
        <v>134</v>
      </c>
      <c r="E5289" s="177">
        <v>3.1640000000000001</v>
      </c>
      <c r="F5289" s="107">
        <f>IF(C5289="MAT.",VLOOKUP(A5289,INSUMOS_AUX!A:F,6,0),0)</f>
        <v>3.32</v>
      </c>
      <c r="G5289" s="106">
        <f>IF(C5289="M.O.",VLOOKUP(A5289,INSUMOS_AUX!A:F,6,0),0)</f>
        <v>0</v>
      </c>
    </row>
    <row r="5290" spans="1:7" ht="21">
      <c r="A5290" s="177">
        <v>37371</v>
      </c>
      <c r="B5290" s="233" t="s">
        <v>495</v>
      </c>
      <c r="C5290" s="176" t="s">
        <v>123</v>
      </c>
      <c r="D5290" s="176" t="s">
        <v>134</v>
      </c>
      <c r="E5290" s="177">
        <v>3.1640000000000001</v>
      </c>
      <c r="F5290" s="107">
        <f>IF(C5290="MAT.",VLOOKUP(A5290,INSUMOS_AUX!A:F,6,0),0)</f>
        <v>0.59</v>
      </c>
      <c r="G5290" s="106">
        <f>IF(C5290="M.O.",VLOOKUP(A5290,INSUMOS_AUX!A:F,6,0),0)</f>
        <v>0</v>
      </c>
    </row>
    <row r="5291" spans="1:7" ht="21">
      <c r="A5291" s="177">
        <v>37372</v>
      </c>
      <c r="B5291" s="233" t="s">
        <v>496</v>
      </c>
      <c r="C5291" s="176" t="s">
        <v>123</v>
      </c>
      <c r="D5291" s="176" t="s">
        <v>134</v>
      </c>
      <c r="E5291" s="177">
        <v>3.1640000000000001</v>
      </c>
      <c r="F5291" s="107">
        <f>IF(C5291="MAT.",VLOOKUP(A5291,INSUMOS_AUX!A:F,6,0),0)</f>
        <v>1.43</v>
      </c>
      <c r="G5291" s="106">
        <f>IF(C5291="M.O.",VLOOKUP(A5291,INSUMOS_AUX!A:F,6,0),0)</f>
        <v>0</v>
      </c>
    </row>
    <row r="5292" spans="1:7" ht="21">
      <c r="A5292" s="177">
        <v>37373</v>
      </c>
      <c r="B5292" s="233" t="s">
        <v>497</v>
      </c>
      <c r="C5292" s="176" t="s">
        <v>123</v>
      </c>
      <c r="D5292" s="176" t="s">
        <v>134</v>
      </c>
      <c r="E5292" s="177">
        <v>3.1640000000000001</v>
      </c>
      <c r="F5292" s="107">
        <f>IF(C5292="MAT.",VLOOKUP(A5292,INSUMOS_AUX!A:F,6,0),0)</f>
        <v>0.08</v>
      </c>
      <c r="G5292" s="106">
        <f>IF(C5292="M.O.",VLOOKUP(A5292,INSUMOS_AUX!A:F,6,0),0)</f>
        <v>0</v>
      </c>
    </row>
    <row r="5293" spans="1:7">
      <c r="A5293" s="177">
        <v>378</v>
      </c>
      <c r="B5293" s="233" t="s">
        <v>1252</v>
      </c>
      <c r="C5293" s="176" t="s">
        <v>124</v>
      </c>
      <c r="D5293" s="176" t="s">
        <v>134</v>
      </c>
      <c r="E5293" s="177">
        <v>1.3831797960000001</v>
      </c>
      <c r="F5293" s="107">
        <f>IF(C5293="MAT.",VLOOKUP(A5293,INSUMOS_AUX!A:F,6,0),0)</f>
        <v>0</v>
      </c>
      <c r="G5293" s="106">
        <f>IF(C5293="M.O.",VLOOKUP(A5293,INSUMOS_AUX!A:F,6,0),0)</f>
        <v>22.48</v>
      </c>
    </row>
    <row r="5294" spans="1:7" ht="21">
      <c r="A5294" s="177">
        <v>43130</v>
      </c>
      <c r="B5294" s="233" t="s">
        <v>1289</v>
      </c>
      <c r="C5294" s="176" t="s">
        <v>123</v>
      </c>
      <c r="D5294" s="176" t="s">
        <v>63</v>
      </c>
      <c r="E5294" s="177">
        <v>3.1199999999999999E-2</v>
      </c>
      <c r="F5294" s="107">
        <f>IF(C5294="MAT.",VLOOKUP(A5294,INSUMOS_AUX!A:F,6,0),0)</f>
        <v>25.85</v>
      </c>
      <c r="G5294" s="106">
        <f>IF(C5294="M.O.",VLOOKUP(A5294,INSUMOS_AUX!A:F,6,0),0)</f>
        <v>0</v>
      </c>
    </row>
    <row r="5295" spans="1:7" ht="31.5">
      <c r="A5295" s="177">
        <v>43131</v>
      </c>
      <c r="B5295" s="233" t="s">
        <v>180</v>
      </c>
      <c r="C5295" s="176" t="s">
        <v>123</v>
      </c>
      <c r="D5295" s="176" t="s">
        <v>63</v>
      </c>
      <c r="E5295" s="177">
        <v>0.21940000000000001</v>
      </c>
      <c r="F5295" s="107">
        <f>IF(C5295="MAT.",VLOOKUP(A5295,INSUMOS_AUX!A:F,6,0),0)</f>
        <v>30.03</v>
      </c>
      <c r="G5295" s="106">
        <f>IF(C5295="M.O.",VLOOKUP(A5295,INSUMOS_AUX!A:F,6,0),0)</f>
        <v>0</v>
      </c>
    </row>
    <row r="5296" spans="1:7" ht="21">
      <c r="A5296" s="177">
        <v>43465</v>
      </c>
      <c r="B5296" s="233" t="s">
        <v>151</v>
      </c>
      <c r="C5296" s="176" t="s">
        <v>123</v>
      </c>
      <c r="D5296" s="176" t="s">
        <v>134</v>
      </c>
      <c r="E5296" s="177">
        <v>1.3673999999999999</v>
      </c>
      <c r="F5296" s="107">
        <f>IF(C5296="MAT.",VLOOKUP(A5296,INSUMOS_AUX!A:F,6,0),0)</f>
        <v>0.78</v>
      </c>
      <c r="G5296" s="106">
        <f>IF(C5296="M.O.",VLOOKUP(A5296,INSUMOS_AUX!A:F,6,0),0)</f>
        <v>0</v>
      </c>
    </row>
    <row r="5297" spans="1:7" ht="21">
      <c r="A5297" s="177">
        <v>43467</v>
      </c>
      <c r="B5297" s="233" t="s">
        <v>142</v>
      </c>
      <c r="C5297" s="176" t="s">
        <v>123</v>
      </c>
      <c r="D5297" s="176" t="s">
        <v>134</v>
      </c>
      <c r="E5297" s="177">
        <v>1.7966</v>
      </c>
      <c r="F5297" s="107">
        <f>IF(C5297="MAT.",VLOOKUP(A5297,INSUMOS_AUX!A:F,6,0),0)</f>
        <v>0.61</v>
      </c>
      <c r="G5297" s="106">
        <f>IF(C5297="M.O.",VLOOKUP(A5297,INSUMOS_AUX!A:F,6,0),0)</f>
        <v>0</v>
      </c>
    </row>
    <row r="5298" spans="1:7" ht="21">
      <c r="A5298" s="177">
        <v>43489</v>
      </c>
      <c r="B5298" s="233" t="s">
        <v>152</v>
      </c>
      <c r="C5298" s="176" t="s">
        <v>123</v>
      </c>
      <c r="D5298" s="176" t="s">
        <v>134</v>
      </c>
      <c r="E5298" s="177">
        <v>1.3673999999999999</v>
      </c>
      <c r="F5298" s="107">
        <f>IF(C5298="MAT.",VLOOKUP(A5298,INSUMOS_AUX!A:F,6,0),0)</f>
        <v>1.31</v>
      </c>
      <c r="G5298" s="106">
        <f>IF(C5298="M.O.",VLOOKUP(A5298,INSUMOS_AUX!A:F,6,0),0)</f>
        <v>0</v>
      </c>
    </row>
    <row r="5299" spans="1:7" ht="21">
      <c r="A5299" s="177">
        <v>43491</v>
      </c>
      <c r="B5299" s="233" t="s">
        <v>145</v>
      </c>
      <c r="C5299" s="176" t="s">
        <v>123</v>
      </c>
      <c r="D5299" s="176" t="s">
        <v>134</v>
      </c>
      <c r="E5299" s="177">
        <v>1.7966</v>
      </c>
      <c r="F5299" s="107">
        <f>IF(C5299="MAT.",VLOOKUP(A5299,INSUMOS_AUX!A:F,6,0),0)</f>
        <v>1.39</v>
      </c>
      <c r="G5299" s="106">
        <f>IF(C5299="M.O.",VLOOKUP(A5299,INSUMOS_AUX!A:F,6,0),0)</f>
        <v>0</v>
      </c>
    </row>
    <row r="5300" spans="1:7" ht="31.5">
      <c r="A5300" s="177">
        <v>4430</v>
      </c>
      <c r="B5300" s="233" t="s">
        <v>1290</v>
      </c>
      <c r="C5300" s="176" t="s">
        <v>123</v>
      </c>
      <c r="D5300" s="176" t="s">
        <v>65</v>
      </c>
      <c r="E5300" s="177">
        <v>0.2</v>
      </c>
      <c r="F5300" s="107">
        <f>IF(C5300="MAT.",VLOOKUP(A5300,INSUMOS_AUX!A:F,6,0),0)</f>
        <v>11</v>
      </c>
      <c r="G5300" s="106">
        <f>IF(C5300="M.O.",VLOOKUP(A5300,INSUMOS_AUX!A:F,6,0),0)</f>
        <v>0</v>
      </c>
    </row>
    <row r="5301" spans="1:7" ht="21">
      <c r="A5301" s="177">
        <v>4720</v>
      </c>
      <c r="B5301" s="233" t="s">
        <v>1291</v>
      </c>
      <c r="C5301" s="176" t="s">
        <v>123</v>
      </c>
      <c r="D5301" s="176" t="s">
        <v>58</v>
      </c>
      <c r="E5301" s="177">
        <v>1.2999999999999999E-2</v>
      </c>
      <c r="F5301" s="107">
        <f>IF(C5301="MAT.",VLOOKUP(A5301,INSUMOS_AUX!A:F,6,0),0)</f>
        <v>133.58000000000001</v>
      </c>
      <c r="G5301" s="106">
        <f>IF(C5301="M.O.",VLOOKUP(A5301,INSUMOS_AUX!A:F,6,0),0)</f>
        <v>0</v>
      </c>
    </row>
    <row r="5302" spans="1:7" ht="21">
      <c r="A5302" s="177">
        <v>4721</v>
      </c>
      <c r="B5302" s="233" t="s">
        <v>147</v>
      </c>
      <c r="C5302" s="176" t="s">
        <v>123</v>
      </c>
      <c r="D5302" s="176" t="s">
        <v>58</v>
      </c>
      <c r="E5302" s="177">
        <v>1.2999999999999999E-2</v>
      </c>
      <c r="F5302" s="107">
        <f>IF(C5302="MAT.",VLOOKUP(A5302,INSUMOS_AUX!A:F,6,0),0)</f>
        <v>115.7</v>
      </c>
      <c r="G5302" s="106">
        <f>IF(C5302="M.O.",VLOOKUP(A5302,INSUMOS_AUX!A:F,6,0),0)</f>
        <v>0</v>
      </c>
    </row>
    <row r="5303" spans="1:7">
      <c r="A5303" s="177">
        <v>6111</v>
      </c>
      <c r="B5303" s="233" t="s">
        <v>498</v>
      </c>
      <c r="C5303" s="176" t="s">
        <v>124</v>
      </c>
      <c r="D5303" s="176" t="s">
        <v>134</v>
      </c>
      <c r="E5303" s="177">
        <v>1.8346879199999999</v>
      </c>
      <c r="F5303" s="107">
        <f>IF(C5303="MAT.",VLOOKUP(A5303,INSUMOS_AUX!A:F,6,0),0)</f>
        <v>0</v>
      </c>
      <c r="G5303" s="106">
        <f>IF(C5303="M.O.",VLOOKUP(A5303,INSUMOS_AUX!A:F,6,0),0)</f>
        <v>14.4</v>
      </c>
    </row>
    <row r="5304" spans="1:7" ht="21">
      <c r="A5304" s="177">
        <v>6212</v>
      </c>
      <c r="B5304" s="233" t="s">
        <v>1247</v>
      </c>
      <c r="C5304" s="176" t="s">
        <v>123</v>
      </c>
      <c r="D5304" s="176" t="s">
        <v>65</v>
      </c>
      <c r="E5304" s="177">
        <v>0.15</v>
      </c>
      <c r="F5304" s="107">
        <f>IF(C5304="MAT.",VLOOKUP(A5304,INSUMOS_AUX!A:F,6,0),0)</f>
        <v>17</v>
      </c>
      <c r="G5304" s="106">
        <f>IF(C5304="M.O.",VLOOKUP(A5304,INSUMOS_AUX!A:F,6,0),0)</f>
        <v>0</v>
      </c>
    </row>
    <row r="5305" spans="1:7" ht="52.5">
      <c r="A5305" s="177" t="s">
        <v>1292</v>
      </c>
      <c r="B5305" s="233" t="s">
        <v>1293</v>
      </c>
      <c r="C5305" s="176" t="s">
        <v>123</v>
      </c>
      <c r="D5305" s="176" t="s">
        <v>65</v>
      </c>
      <c r="E5305" s="177">
        <v>1</v>
      </c>
      <c r="F5305" s="107">
        <f>IF(C5305="MAT.",VLOOKUP(A5305,INSUMOS_AUX!A:F,6,0),0)</f>
        <v>406.7</v>
      </c>
      <c r="G5305" s="106">
        <f>IF(C5305="M.O.",VLOOKUP(A5305,INSUMOS_AUX!A:F,6,0),0)</f>
        <v>0</v>
      </c>
    </row>
    <row r="5306" spans="1:7">
      <c r="A5306" s="182"/>
      <c r="B5306" s="230"/>
      <c r="C5306" s="183"/>
      <c r="D5306" s="183"/>
      <c r="E5306" s="183"/>
      <c r="F5306" s="183"/>
      <c r="G5306" s="183"/>
    </row>
    <row r="5307" spans="1:7" ht="21">
      <c r="A5307" s="179" t="s">
        <v>764</v>
      </c>
      <c r="B5307" s="232" t="s">
        <v>765</v>
      </c>
      <c r="C5307" s="180" t="s">
        <v>46</v>
      </c>
      <c r="D5307" s="180" t="s">
        <v>65</v>
      </c>
      <c r="E5307" s="181">
        <v>81.099999999999994</v>
      </c>
      <c r="F5307" s="181">
        <f>SUMPRODUCT($E5308:$E5334,F5308:F5334)</f>
        <v>179.370879</v>
      </c>
      <c r="G5307" s="181">
        <f>SUMPRODUCT($E5308:$E5334,G5308:G5334)</f>
        <v>57.513387862080002</v>
      </c>
    </row>
    <row r="5308" spans="1:7" ht="21">
      <c r="A5308" s="177" t="s">
        <v>1294</v>
      </c>
      <c r="B5308" s="233" t="s">
        <v>1295</v>
      </c>
      <c r="C5308" s="176" t="s">
        <v>123</v>
      </c>
      <c r="D5308" s="176" t="s">
        <v>23</v>
      </c>
      <c r="E5308" s="177">
        <v>0.1</v>
      </c>
      <c r="F5308" s="107">
        <f>IF(C5308="MAT.",VLOOKUP(A5308,INSUMOS_AUX!A:F,6,0),0)</f>
        <v>87.12</v>
      </c>
      <c r="G5308" s="106">
        <f>IF(C5308="M.O.",VLOOKUP(A5308,INSUMOS_AUX!A:F,6,0),0)</f>
        <v>0</v>
      </c>
    </row>
    <row r="5309" spans="1:7">
      <c r="A5309" s="177">
        <v>1379</v>
      </c>
      <c r="B5309" s="233" t="s">
        <v>135</v>
      </c>
      <c r="C5309" s="176" t="s">
        <v>123</v>
      </c>
      <c r="D5309" s="176" t="s">
        <v>63</v>
      </c>
      <c r="E5309" s="177">
        <v>9.3439999999999994</v>
      </c>
      <c r="F5309" s="107">
        <f>IF(C5309="MAT.",VLOOKUP(A5309,INSUMOS_AUX!A:F,6,0),0)</f>
        <v>0.72</v>
      </c>
      <c r="G5309" s="106">
        <f>IF(C5309="M.O.",VLOOKUP(A5309,INSUMOS_AUX!A:F,6,0),0)</f>
        <v>0</v>
      </c>
    </row>
    <row r="5310" spans="1:7" ht="21">
      <c r="A5310" s="177" t="s">
        <v>1296</v>
      </c>
      <c r="B5310" s="233" t="s">
        <v>1297</v>
      </c>
      <c r="C5310" s="176" t="s">
        <v>123</v>
      </c>
      <c r="D5310" s="176" t="s">
        <v>23</v>
      </c>
      <c r="E5310" s="177">
        <v>0.4</v>
      </c>
      <c r="F5310" s="107">
        <f>IF(C5310="MAT.",VLOOKUP(A5310,INSUMOS_AUX!A:F,6,0),0)</f>
        <v>75.06</v>
      </c>
      <c r="G5310" s="106">
        <f>IF(C5310="M.O.",VLOOKUP(A5310,INSUMOS_AUX!A:F,6,0),0)</f>
        <v>0</v>
      </c>
    </row>
    <row r="5311" spans="1:7">
      <c r="A5311" s="177" t="s">
        <v>1283</v>
      </c>
      <c r="B5311" s="233" t="s">
        <v>1284</v>
      </c>
      <c r="C5311" s="176" t="s">
        <v>123</v>
      </c>
      <c r="D5311" s="176" t="s">
        <v>63</v>
      </c>
      <c r="E5311" s="177">
        <v>7.8899999999999998E-2</v>
      </c>
      <c r="F5311" s="107">
        <f>IF(C5311="MAT.",VLOOKUP(A5311,INSUMOS_AUX!A:F,6,0),0)</f>
        <v>26.83</v>
      </c>
      <c r="G5311" s="106">
        <f>IF(C5311="M.O.",VLOOKUP(A5311,INSUMOS_AUX!A:F,6,0),0)</f>
        <v>0</v>
      </c>
    </row>
    <row r="5312" spans="1:7">
      <c r="A5312" s="177" t="s">
        <v>1298</v>
      </c>
      <c r="B5312" s="233" t="s">
        <v>1299</v>
      </c>
      <c r="C5312" s="176" t="s">
        <v>123</v>
      </c>
      <c r="D5312" s="176" t="s">
        <v>53</v>
      </c>
      <c r="E5312" s="177">
        <v>1.78</v>
      </c>
      <c r="F5312" s="107">
        <f>IF(C5312="MAT.",VLOOKUP(A5312,INSUMOS_AUX!A:F,6,0),0)</f>
        <v>34</v>
      </c>
      <c r="G5312" s="106">
        <f>IF(C5312="M.O.",VLOOKUP(A5312,INSUMOS_AUX!A:F,6,0),0)</f>
        <v>0</v>
      </c>
    </row>
    <row r="5313" spans="1:7" ht="21">
      <c r="A5313" s="177" t="s">
        <v>1300</v>
      </c>
      <c r="B5313" s="233" t="s">
        <v>1301</v>
      </c>
      <c r="C5313" s="176" t="s">
        <v>123</v>
      </c>
      <c r="D5313" s="176" t="s">
        <v>23</v>
      </c>
      <c r="E5313" s="177">
        <v>0.2</v>
      </c>
      <c r="F5313" s="107">
        <f>IF(C5313="MAT.",VLOOKUP(A5313,INSUMOS_AUX!A:F,6,0),0)</f>
        <v>49</v>
      </c>
      <c r="G5313" s="106">
        <f>IF(C5313="M.O.",VLOOKUP(A5313,INSUMOS_AUX!A:F,6,0),0)</f>
        <v>0</v>
      </c>
    </row>
    <row r="5314" spans="1:7">
      <c r="A5314" s="177" t="s">
        <v>1285</v>
      </c>
      <c r="B5314" s="233" t="s">
        <v>1286</v>
      </c>
      <c r="C5314" s="176" t="s">
        <v>123</v>
      </c>
      <c r="D5314" s="176" t="s">
        <v>63</v>
      </c>
      <c r="E5314" s="177">
        <v>0.63839999999999997</v>
      </c>
      <c r="F5314" s="107">
        <f>IF(C5314="MAT.",VLOOKUP(A5314,INSUMOS_AUX!A:F,6,0),0)</f>
        <v>7.78</v>
      </c>
      <c r="G5314" s="106">
        <f>IF(C5314="M.O.",VLOOKUP(A5314,INSUMOS_AUX!A:F,6,0),0)</f>
        <v>0</v>
      </c>
    </row>
    <row r="5315" spans="1:7">
      <c r="A5315" s="177">
        <v>32</v>
      </c>
      <c r="B5315" s="233" t="s">
        <v>1251</v>
      </c>
      <c r="C5315" s="176" t="s">
        <v>123</v>
      </c>
      <c r="D5315" s="176" t="s">
        <v>63</v>
      </c>
      <c r="E5315" s="177">
        <v>1.05</v>
      </c>
      <c r="F5315" s="107">
        <f>IF(C5315="MAT.",VLOOKUP(A5315,INSUMOS_AUX!A:F,6,0),0)</f>
        <v>8.67</v>
      </c>
      <c r="G5315" s="106">
        <f>IF(C5315="M.O.",VLOOKUP(A5315,INSUMOS_AUX!A:F,6,0),0)</f>
        <v>0</v>
      </c>
    </row>
    <row r="5316" spans="1:7">
      <c r="A5316" s="177">
        <v>340</v>
      </c>
      <c r="B5316" s="233" t="s">
        <v>1302</v>
      </c>
      <c r="C5316" s="176" t="s">
        <v>123</v>
      </c>
      <c r="D5316" s="176" t="s">
        <v>65</v>
      </c>
      <c r="E5316" s="177">
        <v>3.03</v>
      </c>
      <c r="F5316" s="107">
        <f>IF(C5316="MAT.",VLOOKUP(A5316,INSUMOS_AUX!A:F,6,0),0)</f>
        <v>1.42</v>
      </c>
      <c r="G5316" s="106">
        <f>IF(C5316="M.O.",VLOOKUP(A5316,INSUMOS_AUX!A:F,6,0),0)</f>
        <v>0</v>
      </c>
    </row>
    <row r="5317" spans="1:7">
      <c r="A5317" s="177">
        <v>345</v>
      </c>
      <c r="B5317" s="233" t="s">
        <v>1287</v>
      </c>
      <c r="C5317" s="176" t="s">
        <v>123</v>
      </c>
      <c r="D5317" s="176" t="s">
        <v>63</v>
      </c>
      <c r="E5317" s="177">
        <v>3.2800000000000003E-2</v>
      </c>
      <c r="F5317" s="107">
        <f>IF(C5317="MAT.",VLOOKUP(A5317,INSUMOS_AUX!A:F,6,0),0)</f>
        <v>36.869999999999997</v>
      </c>
      <c r="G5317" s="106">
        <f>IF(C5317="M.O.",VLOOKUP(A5317,INSUMOS_AUX!A:F,6,0),0)</f>
        <v>0</v>
      </c>
    </row>
    <row r="5318" spans="1:7" ht="21">
      <c r="A5318" s="177">
        <v>367</v>
      </c>
      <c r="B5318" s="233" t="s">
        <v>1288</v>
      </c>
      <c r="C5318" s="176" t="s">
        <v>123</v>
      </c>
      <c r="D5318" s="176" t="s">
        <v>58</v>
      </c>
      <c r="E5318" s="177">
        <v>1.9099999999999999E-2</v>
      </c>
      <c r="F5318" s="107">
        <f>IF(C5318="MAT.",VLOOKUP(A5318,INSUMOS_AUX!A:F,6,0),0)</f>
        <v>151.96</v>
      </c>
      <c r="G5318" s="106">
        <f>IF(C5318="M.O.",VLOOKUP(A5318,INSUMOS_AUX!A:F,6,0),0)</f>
        <v>0</v>
      </c>
    </row>
    <row r="5319" spans="1:7" ht="21">
      <c r="A5319" s="177">
        <v>37370</v>
      </c>
      <c r="B5319" s="233" t="s">
        <v>494</v>
      </c>
      <c r="C5319" s="176" t="s">
        <v>123</v>
      </c>
      <c r="D5319" s="176" t="s">
        <v>134</v>
      </c>
      <c r="E5319" s="177">
        <v>3.1640000000000001</v>
      </c>
      <c r="F5319" s="107">
        <f>IF(C5319="MAT.",VLOOKUP(A5319,INSUMOS_AUX!A:F,6,0),0)</f>
        <v>3.32</v>
      </c>
      <c r="G5319" s="106">
        <f>IF(C5319="M.O.",VLOOKUP(A5319,INSUMOS_AUX!A:F,6,0),0)</f>
        <v>0</v>
      </c>
    </row>
    <row r="5320" spans="1:7" ht="21">
      <c r="A5320" s="177">
        <v>37371</v>
      </c>
      <c r="B5320" s="233" t="s">
        <v>495</v>
      </c>
      <c r="C5320" s="176" t="s">
        <v>123</v>
      </c>
      <c r="D5320" s="176" t="s">
        <v>134</v>
      </c>
      <c r="E5320" s="177">
        <v>3.1640000000000001</v>
      </c>
      <c r="F5320" s="107">
        <f>IF(C5320="MAT.",VLOOKUP(A5320,INSUMOS_AUX!A:F,6,0),0)</f>
        <v>0.59</v>
      </c>
      <c r="G5320" s="106">
        <f>IF(C5320="M.O.",VLOOKUP(A5320,INSUMOS_AUX!A:F,6,0),0)</f>
        <v>0</v>
      </c>
    </row>
    <row r="5321" spans="1:7" ht="21">
      <c r="A5321" s="177">
        <v>37372</v>
      </c>
      <c r="B5321" s="233" t="s">
        <v>496</v>
      </c>
      <c r="C5321" s="176" t="s">
        <v>123</v>
      </c>
      <c r="D5321" s="176" t="s">
        <v>134</v>
      </c>
      <c r="E5321" s="177">
        <v>3.1640000000000001</v>
      </c>
      <c r="F5321" s="107">
        <f>IF(C5321="MAT.",VLOOKUP(A5321,INSUMOS_AUX!A:F,6,0),0)</f>
        <v>1.43</v>
      </c>
      <c r="G5321" s="106">
        <f>IF(C5321="M.O.",VLOOKUP(A5321,INSUMOS_AUX!A:F,6,0),0)</f>
        <v>0</v>
      </c>
    </row>
    <row r="5322" spans="1:7" ht="21">
      <c r="A5322" s="177">
        <v>37373</v>
      </c>
      <c r="B5322" s="233" t="s">
        <v>497</v>
      </c>
      <c r="C5322" s="176" t="s">
        <v>123</v>
      </c>
      <c r="D5322" s="176" t="s">
        <v>134</v>
      </c>
      <c r="E5322" s="177">
        <v>3.1640000000000001</v>
      </c>
      <c r="F5322" s="107">
        <f>IF(C5322="MAT.",VLOOKUP(A5322,INSUMOS_AUX!A:F,6,0),0)</f>
        <v>0.08</v>
      </c>
      <c r="G5322" s="106">
        <f>IF(C5322="M.O.",VLOOKUP(A5322,INSUMOS_AUX!A:F,6,0),0)</f>
        <v>0</v>
      </c>
    </row>
    <row r="5323" spans="1:7">
      <c r="A5323" s="177">
        <v>378</v>
      </c>
      <c r="B5323" s="233" t="s">
        <v>1252</v>
      </c>
      <c r="C5323" s="176" t="s">
        <v>124</v>
      </c>
      <c r="D5323" s="176" t="s">
        <v>134</v>
      </c>
      <c r="E5323" s="177">
        <v>1.3831797960000001</v>
      </c>
      <c r="F5323" s="107">
        <f>IF(C5323="MAT.",VLOOKUP(A5323,INSUMOS_AUX!A:F,6,0),0)</f>
        <v>0</v>
      </c>
      <c r="G5323" s="106">
        <f>IF(C5323="M.O.",VLOOKUP(A5323,INSUMOS_AUX!A:F,6,0),0)</f>
        <v>22.48</v>
      </c>
    </row>
    <row r="5324" spans="1:7" ht="21">
      <c r="A5324" s="177">
        <v>43130</v>
      </c>
      <c r="B5324" s="233" t="s">
        <v>1289</v>
      </c>
      <c r="C5324" s="176" t="s">
        <v>123</v>
      </c>
      <c r="D5324" s="176" t="s">
        <v>63</v>
      </c>
      <c r="E5324" s="177">
        <v>3.1199999999999999E-2</v>
      </c>
      <c r="F5324" s="107">
        <f>IF(C5324="MAT.",VLOOKUP(A5324,INSUMOS_AUX!A:F,6,0),0)</f>
        <v>25.85</v>
      </c>
      <c r="G5324" s="106">
        <f>IF(C5324="M.O.",VLOOKUP(A5324,INSUMOS_AUX!A:F,6,0),0)</f>
        <v>0</v>
      </c>
    </row>
    <row r="5325" spans="1:7" ht="31.5">
      <c r="A5325" s="177">
        <v>43131</v>
      </c>
      <c r="B5325" s="233" t="s">
        <v>180</v>
      </c>
      <c r="C5325" s="176" t="s">
        <v>123</v>
      </c>
      <c r="D5325" s="176" t="s">
        <v>63</v>
      </c>
      <c r="E5325" s="177">
        <v>0.21940000000000001</v>
      </c>
      <c r="F5325" s="107">
        <f>IF(C5325="MAT.",VLOOKUP(A5325,INSUMOS_AUX!A:F,6,0),0)</f>
        <v>30.03</v>
      </c>
      <c r="G5325" s="106">
        <f>IF(C5325="M.O.",VLOOKUP(A5325,INSUMOS_AUX!A:F,6,0),0)</f>
        <v>0</v>
      </c>
    </row>
    <row r="5326" spans="1:7" ht="21">
      <c r="A5326" s="177">
        <v>43465</v>
      </c>
      <c r="B5326" s="233" t="s">
        <v>151</v>
      </c>
      <c r="C5326" s="176" t="s">
        <v>123</v>
      </c>
      <c r="D5326" s="176" t="s">
        <v>134</v>
      </c>
      <c r="E5326" s="177">
        <v>1.3673999999999999</v>
      </c>
      <c r="F5326" s="107">
        <f>IF(C5326="MAT.",VLOOKUP(A5326,INSUMOS_AUX!A:F,6,0),0)</f>
        <v>0.78</v>
      </c>
      <c r="G5326" s="106">
        <f>IF(C5326="M.O.",VLOOKUP(A5326,INSUMOS_AUX!A:F,6,0),0)</f>
        <v>0</v>
      </c>
    </row>
    <row r="5327" spans="1:7" ht="21">
      <c r="A5327" s="177">
        <v>43467</v>
      </c>
      <c r="B5327" s="233" t="s">
        <v>142</v>
      </c>
      <c r="C5327" s="176" t="s">
        <v>123</v>
      </c>
      <c r="D5327" s="176" t="s">
        <v>134</v>
      </c>
      <c r="E5327" s="177">
        <v>1.7966</v>
      </c>
      <c r="F5327" s="107">
        <f>IF(C5327="MAT.",VLOOKUP(A5327,INSUMOS_AUX!A:F,6,0),0)</f>
        <v>0.61</v>
      </c>
      <c r="G5327" s="106">
        <f>IF(C5327="M.O.",VLOOKUP(A5327,INSUMOS_AUX!A:F,6,0),0)</f>
        <v>0</v>
      </c>
    </row>
    <row r="5328" spans="1:7" ht="21">
      <c r="A5328" s="177">
        <v>43489</v>
      </c>
      <c r="B5328" s="233" t="s">
        <v>152</v>
      </c>
      <c r="C5328" s="176" t="s">
        <v>123</v>
      </c>
      <c r="D5328" s="176" t="s">
        <v>134</v>
      </c>
      <c r="E5328" s="177">
        <v>1.3673999999999999</v>
      </c>
      <c r="F5328" s="107">
        <f>IF(C5328="MAT.",VLOOKUP(A5328,INSUMOS_AUX!A:F,6,0),0)</f>
        <v>1.31</v>
      </c>
      <c r="G5328" s="106">
        <f>IF(C5328="M.O.",VLOOKUP(A5328,INSUMOS_AUX!A:F,6,0),0)</f>
        <v>0</v>
      </c>
    </row>
    <row r="5329" spans="1:7" ht="21">
      <c r="A5329" s="177">
        <v>43491</v>
      </c>
      <c r="B5329" s="233" t="s">
        <v>145</v>
      </c>
      <c r="C5329" s="176" t="s">
        <v>123</v>
      </c>
      <c r="D5329" s="176" t="s">
        <v>134</v>
      </c>
      <c r="E5329" s="177">
        <v>1.7966</v>
      </c>
      <c r="F5329" s="107">
        <f>IF(C5329="MAT.",VLOOKUP(A5329,INSUMOS_AUX!A:F,6,0),0)</f>
        <v>1.39</v>
      </c>
      <c r="G5329" s="106">
        <f>IF(C5329="M.O.",VLOOKUP(A5329,INSUMOS_AUX!A:F,6,0),0)</f>
        <v>0</v>
      </c>
    </row>
    <row r="5330" spans="1:7" ht="31.5">
      <c r="A5330" s="177">
        <v>4430</v>
      </c>
      <c r="B5330" s="233" t="s">
        <v>1290</v>
      </c>
      <c r="C5330" s="176" t="s">
        <v>123</v>
      </c>
      <c r="D5330" s="176" t="s">
        <v>65</v>
      </c>
      <c r="E5330" s="177">
        <v>0.2</v>
      </c>
      <c r="F5330" s="107">
        <f>IF(C5330="MAT.",VLOOKUP(A5330,INSUMOS_AUX!A:F,6,0),0)</f>
        <v>11</v>
      </c>
      <c r="G5330" s="106">
        <f>IF(C5330="M.O.",VLOOKUP(A5330,INSUMOS_AUX!A:F,6,0),0)</f>
        <v>0</v>
      </c>
    </row>
    <row r="5331" spans="1:7" ht="21">
      <c r="A5331" s="177">
        <v>4720</v>
      </c>
      <c r="B5331" s="233" t="s">
        <v>1291</v>
      </c>
      <c r="C5331" s="176" t="s">
        <v>123</v>
      </c>
      <c r="D5331" s="176" t="s">
        <v>58</v>
      </c>
      <c r="E5331" s="177">
        <v>1.2999999999999999E-2</v>
      </c>
      <c r="F5331" s="107">
        <f>IF(C5331="MAT.",VLOOKUP(A5331,INSUMOS_AUX!A:F,6,0),0)</f>
        <v>133.58000000000001</v>
      </c>
      <c r="G5331" s="106">
        <f>IF(C5331="M.O.",VLOOKUP(A5331,INSUMOS_AUX!A:F,6,0),0)</f>
        <v>0</v>
      </c>
    </row>
    <row r="5332" spans="1:7" ht="21">
      <c r="A5332" s="177">
        <v>4721</v>
      </c>
      <c r="B5332" s="233" t="s">
        <v>147</v>
      </c>
      <c r="C5332" s="176" t="s">
        <v>123</v>
      </c>
      <c r="D5332" s="176" t="s">
        <v>58</v>
      </c>
      <c r="E5332" s="177">
        <v>1.2999999999999999E-2</v>
      </c>
      <c r="F5332" s="107">
        <f>IF(C5332="MAT.",VLOOKUP(A5332,INSUMOS_AUX!A:F,6,0),0)</f>
        <v>115.7</v>
      </c>
      <c r="G5332" s="106">
        <f>IF(C5332="M.O.",VLOOKUP(A5332,INSUMOS_AUX!A:F,6,0),0)</f>
        <v>0</v>
      </c>
    </row>
    <row r="5333" spans="1:7">
      <c r="A5333" s="177">
        <v>6111</v>
      </c>
      <c r="B5333" s="233" t="s">
        <v>498</v>
      </c>
      <c r="C5333" s="176" t="s">
        <v>124</v>
      </c>
      <c r="D5333" s="176" t="s">
        <v>134</v>
      </c>
      <c r="E5333" s="177">
        <v>1.8346879199999999</v>
      </c>
      <c r="F5333" s="107">
        <f>IF(C5333="MAT.",VLOOKUP(A5333,INSUMOS_AUX!A:F,6,0),0)</f>
        <v>0</v>
      </c>
      <c r="G5333" s="106">
        <f>IF(C5333="M.O.",VLOOKUP(A5333,INSUMOS_AUX!A:F,6,0),0)</f>
        <v>14.4</v>
      </c>
    </row>
    <row r="5334" spans="1:7" ht="21">
      <c r="A5334" s="177">
        <v>6212</v>
      </c>
      <c r="B5334" s="233" t="s">
        <v>1247</v>
      </c>
      <c r="C5334" s="176" t="s">
        <v>123</v>
      </c>
      <c r="D5334" s="176" t="s">
        <v>65</v>
      </c>
      <c r="E5334" s="177">
        <v>0.15</v>
      </c>
      <c r="F5334" s="107">
        <f>IF(C5334="MAT.",VLOOKUP(A5334,INSUMOS_AUX!A:F,6,0),0)</f>
        <v>17</v>
      </c>
      <c r="G5334" s="106">
        <f>IF(C5334="M.O.",VLOOKUP(A5334,INSUMOS_AUX!A:F,6,0),0)</f>
        <v>0</v>
      </c>
    </row>
    <row r="5335" spans="1:7">
      <c r="A5335" s="182"/>
      <c r="B5335" s="230"/>
      <c r="C5335" s="183"/>
      <c r="D5335" s="183"/>
      <c r="E5335" s="183"/>
      <c r="F5335" s="183"/>
      <c r="G5335" s="183"/>
    </row>
    <row r="5336" spans="1:7">
      <c r="A5336" s="178" t="s">
        <v>1666</v>
      </c>
      <c r="B5336" s="231" t="s">
        <v>1108</v>
      </c>
      <c r="C5336" s="184"/>
      <c r="D5336" s="184"/>
      <c r="E5336" s="184"/>
      <c r="F5336" s="184"/>
      <c r="G5336" s="184"/>
    </row>
    <row r="5337" spans="1:7">
      <c r="A5337" s="182"/>
      <c r="B5337" s="230"/>
      <c r="C5337" s="183"/>
      <c r="D5337" s="183"/>
      <c r="E5337" s="183"/>
      <c r="F5337" s="183"/>
      <c r="G5337" s="183"/>
    </row>
    <row r="5338" spans="1:7">
      <c r="A5338" s="179" t="s">
        <v>463</v>
      </c>
      <c r="B5338" s="232" t="s">
        <v>464</v>
      </c>
      <c r="C5338" s="180" t="s">
        <v>46</v>
      </c>
      <c r="D5338" s="180" t="s">
        <v>53</v>
      </c>
      <c r="E5338" s="181">
        <v>446.87</v>
      </c>
      <c r="F5338" s="181">
        <f>SUMPRODUCT($E5339:$E5346,F5339:F5346)</f>
        <v>1.8372999999999999</v>
      </c>
      <c r="G5338" s="181">
        <f>SUMPRODUCT($E5339:$E5346,G5339:G5346)</f>
        <v>2.0587392000000002</v>
      </c>
    </row>
    <row r="5339" spans="1:7">
      <c r="A5339" s="177">
        <v>3</v>
      </c>
      <c r="B5339" s="233" t="s">
        <v>544</v>
      </c>
      <c r="C5339" s="176" t="s">
        <v>123</v>
      </c>
      <c r="D5339" s="176" t="s">
        <v>168</v>
      </c>
      <c r="E5339" s="177">
        <v>0.05</v>
      </c>
      <c r="F5339" s="107">
        <f>IF(C5339="MAT.",VLOOKUP(A5339,INSUMOS_AUX!A:F,6,0),0)</f>
        <v>15.97</v>
      </c>
      <c r="G5339" s="106">
        <f>IF(C5339="M.O.",VLOOKUP(A5339,INSUMOS_AUX!A:F,6,0),0)</f>
        <v>0</v>
      </c>
    </row>
    <row r="5340" spans="1:7" ht="21">
      <c r="A5340" s="177">
        <v>37370</v>
      </c>
      <c r="B5340" s="233" t="s">
        <v>494</v>
      </c>
      <c r="C5340" s="176" t="s">
        <v>123</v>
      </c>
      <c r="D5340" s="176" t="s">
        <v>134</v>
      </c>
      <c r="E5340" s="177">
        <v>0.14000000000000001</v>
      </c>
      <c r="F5340" s="107">
        <f>IF(C5340="MAT.",VLOOKUP(A5340,INSUMOS_AUX!A:F,6,0),0)</f>
        <v>3.32</v>
      </c>
      <c r="G5340" s="106">
        <f>IF(C5340="M.O.",VLOOKUP(A5340,INSUMOS_AUX!A:F,6,0),0)</f>
        <v>0</v>
      </c>
    </row>
    <row r="5341" spans="1:7" ht="21">
      <c r="A5341" s="177">
        <v>37371</v>
      </c>
      <c r="B5341" s="233" t="s">
        <v>495</v>
      </c>
      <c r="C5341" s="176" t="s">
        <v>123</v>
      </c>
      <c r="D5341" s="176" t="s">
        <v>134</v>
      </c>
      <c r="E5341" s="177">
        <v>0.14000000000000001</v>
      </c>
      <c r="F5341" s="107">
        <f>IF(C5341="MAT.",VLOOKUP(A5341,INSUMOS_AUX!A:F,6,0),0)</f>
        <v>0.59</v>
      </c>
      <c r="G5341" s="106">
        <f>IF(C5341="M.O.",VLOOKUP(A5341,INSUMOS_AUX!A:F,6,0),0)</f>
        <v>0</v>
      </c>
    </row>
    <row r="5342" spans="1:7" ht="21">
      <c r="A5342" s="177">
        <v>37372</v>
      </c>
      <c r="B5342" s="233" t="s">
        <v>496</v>
      </c>
      <c r="C5342" s="176" t="s">
        <v>123</v>
      </c>
      <c r="D5342" s="176" t="s">
        <v>134</v>
      </c>
      <c r="E5342" s="177">
        <v>0.14000000000000001</v>
      </c>
      <c r="F5342" s="107">
        <f>IF(C5342="MAT.",VLOOKUP(A5342,INSUMOS_AUX!A:F,6,0),0)</f>
        <v>1.43</v>
      </c>
      <c r="G5342" s="106">
        <f>IF(C5342="M.O.",VLOOKUP(A5342,INSUMOS_AUX!A:F,6,0),0)</f>
        <v>0</v>
      </c>
    </row>
    <row r="5343" spans="1:7" ht="21">
      <c r="A5343" s="177">
        <v>37373</v>
      </c>
      <c r="B5343" s="233" t="s">
        <v>497</v>
      </c>
      <c r="C5343" s="176" t="s">
        <v>123</v>
      </c>
      <c r="D5343" s="176" t="s">
        <v>134</v>
      </c>
      <c r="E5343" s="177">
        <v>0.14000000000000001</v>
      </c>
      <c r="F5343" s="107">
        <f>IF(C5343="MAT.",VLOOKUP(A5343,INSUMOS_AUX!A:F,6,0),0)</f>
        <v>0.08</v>
      </c>
      <c r="G5343" s="106">
        <f>IF(C5343="M.O.",VLOOKUP(A5343,INSUMOS_AUX!A:F,6,0),0)</f>
        <v>0</v>
      </c>
    </row>
    <row r="5344" spans="1:7" ht="21">
      <c r="A5344" s="177">
        <v>43467</v>
      </c>
      <c r="B5344" s="233" t="s">
        <v>142</v>
      </c>
      <c r="C5344" s="176" t="s">
        <v>123</v>
      </c>
      <c r="D5344" s="176" t="s">
        <v>134</v>
      </c>
      <c r="E5344" s="177">
        <v>0.14000000000000001</v>
      </c>
      <c r="F5344" s="107">
        <f>IF(C5344="MAT.",VLOOKUP(A5344,INSUMOS_AUX!A:F,6,0),0)</f>
        <v>0.61</v>
      </c>
      <c r="G5344" s="106">
        <f>IF(C5344="M.O.",VLOOKUP(A5344,INSUMOS_AUX!A:F,6,0),0)</f>
        <v>0</v>
      </c>
    </row>
    <row r="5345" spans="1:7" ht="21">
      <c r="A5345" s="177">
        <v>43491</v>
      </c>
      <c r="B5345" s="233" t="s">
        <v>145</v>
      </c>
      <c r="C5345" s="176" t="s">
        <v>123</v>
      </c>
      <c r="D5345" s="176" t="s">
        <v>134</v>
      </c>
      <c r="E5345" s="177">
        <v>0.14000000000000001</v>
      </c>
      <c r="F5345" s="107">
        <f>IF(C5345="MAT.",VLOOKUP(A5345,INSUMOS_AUX!A:F,6,0),0)</f>
        <v>1.39</v>
      </c>
      <c r="G5345" s="106">
        <f>IF(C5345="M.O.",VLOOKUP(A5345,INSUMOS_AUX!A:F,6,0),0)</f>
        <v>0</v>
      </c>
    </row>
    <row r="5346" spans="1:7">
      <c r="A5346" s="177">
        <v>6111</v>
      </c>
      <c r="B5346" s="233" t="s">
        <v>498</v>
      </c>
      <c r="C5346" s="176" t="s">
        <v>124</v>
      </c>
      <c r="D5346" s="176" t="s">
        <v>134</v>
      </c>
      <c r="E5346" s="177">
        <v>0.14296800000000001</v>
      </c>
      <c r="F5346" s="107">
        <f>IF(C5346="MAT.",VLOOKUP(A5346,INSUMOS_AUX!A:F,6,0),0)</f>
        <v>0</v>
      </c>
      <c r="G5346" s="106">
        <f>IF(C5346="M.O.",VLOOKUP(A5346,INSUMOS_AUX!A:F,6,0),0)</f>
        <v>14.4</v>
      </c>
    </row>
    <row r="5347" spans="1:7">
      <c r="A5347" s="182"/>
      <c r="B5347" s="230"/>
      <c r="C5347" s="183"/>
      <c r="D5347" s="183"/>
      <c r="E5347" s="183"/>
      <c r="F5347" s="183"/>
      <c r="G5347" s="183"/>
    </row>
    <row r="5348" spans="1:7">
      <c r="A5348" s="179" t="s">
        <v>465</v>
      </c>
      <c r="B5348" s="232" t="s">
        <v>466</v>
      </c>
      <c r="C5348" s="180" t="s">
        <v>46</v>
      </c>
      <c r="D5348" s="180" t="s">
        <v>23</v>
      </c>
      <c r="E5348" s="181">
        <v>43</v>
      </c>
      <c r="F5348" s="181">
        <f>SUMPRODUCT($E5349:$E5359,F5349:F5359)</f>
        <v>98.665000000000006</v>
      </c>
      <c r="G5348" s="181">
        <f>SUMPRODUCT($E5349:$E5359,G5349:G5359)</f>
        <v>18.830928</v>
      </c>
    </row>
    <row r="5349" spans="1:7" ht="21">
      <c r="A5349" s="177">
        <v>10853</v>
      </c>
      <c r="B5349" s="233" t="s">
        <v>329</v>
      </c>
      <c r="C5349" s="176" t="s">
        <v>123</v>
      </c>
      <c r="D5349" s="176" t="s">
        <v>23</v>
      </c>
      <c r="E5349" s="177">
        <v>1</v>
      </c>
      <c r="F5349" s="107">
        <f>IF(C5349="MAT.",VLOOKUP(A5349,INSUMOS_AUX!A:F,6,0),0)</f>
        <v>91.2</v>
      </c>
      <c r="G5349" s="106">
        <f>IF(C5349="M.O.",VLOOKUP(A5349,INSUMOS_AUX!A:F,6,0),0)</f>
        <v>0</v>
      </c>
    </row>
    <row r="5350" spans="1:7" ht="21">
      <c r="A5350" s="177">
        <v>37370</v>
      </c>
      <c r="B5350" s="233" t="s">
        <v>494</v>
      </c>
      <c r="C5350" s="176" t="s">
        <v>123</v>
      </c>
      <c r="D5350" s="176" t="s">
        <v>134</v>
      </c>
      <c r="E5350" s="177">
        <v>1</v>
      </c>
      <c r="F5350" s="107">
        <f>IF(C5350="MAT.",VLOOKUP(A5350,INSUMOS_AUX!A:F,6,0),0)</f>
        <v>3.32</v>
      </c>
      <c r="G5350" s="106">
        <f>IF(C5350="M.O.",VLOOKUP(A5350,INSUMOS_AUX!A:F,6,0),0)</f>
        <v>0</v>
      </c>
    </row>
    <row r="5351" spans="1:7" ht="21">
      <c r="A5351" s="177">
        <v>37371</v>
      </c>
      <c r="B5351" s="233" t="s">
        <v>495</v>
      </c>
      <c r="C5351" s="176" t="s">
        <v>123</v>
      </c>
      <c r="D5351" s="176" t="s">
        <v>134</v>
      </c>
      <c r="E5351" s="177">
        <v>1</v>
      </c>
      <c r="F5351" s="107">
        <f>IF(C5351="MAT.",VLOOKUP(A5351,INSUMOS_AUX!A:F,6,0),0)</f>
        <v>0.59</v>
      </c>
      <c r="G5351" s="106">
        <f>IF(C5351="M.O.",VLOOKUP(A5351,INSUMOS_AUX!A:F,6,0),0)</f>
        <v>0</v>
      </c>
    </row>
    <row r="5352" spans="1:7" ht="21">
      <c r="A5352" s="177">
        <v>37372</v>
      </c>
      <c r="B5352" s="233" t="s">
        <v>496</v>
      </c>
      <c r="C5352" s="176" t="s">
        <v>123</v>
      </c>
      <c r="D5352" s="176" t="s">
        <v>134</v>
      </c>
      <c r="E5352" s="177">
        <v>1</v>
      </c>
      <c r="F5352" s="107">
        <f>IF(C5352="MAT.",VLOOKUP(A5352,INSUMOS_AUX!A:F,6,0),0)</f>
        <v>1.43</v>
      </c>
      <c r="G5352" s="106">
        <f>IF(C5352="M.O.",VLOOKUP(A5352,INSUMOS_AUX!A:F,6,0),0)</f>
        <v>0</v>
      </c>
    </row>
    <row r="5353" spans="1:7" ht="21">
      <c r="A5353" s="177">
        <v>37373</v>
      </c>
      <c r="B5353" s="233" t="s">
        <v>497</v>
      </c>
      <c r="C5353" s="176" t="s">
        <v>123</v>
      </c>
      <c r="D5353" s="176" t="s">
        <v>134</v>
      </c>
      <c r="E5353" s="177">
        <v>1</v>
      </c>
      <c r="F5353" s="107">
        <f>IF(C5353="MAT.",VLOOKUP(A5353,INSUMOS_AUX!A:F,6,0),0)</f>
        <v>0.08</v>
      </c>
      <c r="G5353" s="106">
        <f>IF(C5353="M.O.",VLOOKUP(A5353,INSUMOS_AUX!A:F,6,0),0)</f>
        <v>0</v>
      </c>
    </row>
    <row r="5354" spans="1:7" ht="21">
      <c r="A5354" s="177">
        <v>43465</v>
      </c>
      <c r="B5354" s="233" t="s">
        <v>151</v>
      </c>
      <c r="C5354" s="176" t="s">
        <v>123</v>
      </c>
      <c r="D5354" s="176" t="s">
        <v>134</v>
      </c>
      <c r="E5354" s="177">
        <v>0.5</v>
      </c>
      <c r="F5354" s="107">
        <f>IF(C5354="MAT.",VLOOKUP(A5354,INSUMOS_AUX!A:F,6,0),0)</f>
        <v>0.78</v>
      </c>
      <c r="G5354" s="106">
        <f>IF(C5354="M.O.",VLOOKUP(A5354,INSUMOS_AUX!A:F,6,0),0)</f>
        <v>0</v>
      </c>
    </row>
    <row r="5355" spans="1:7" ht="21">
      <c r="A5355" s="177">
        <v>43467</v>
      </c>
      <c r="B5355" s="233" t="s">
        <v>142</v>
      </c>
      <c r="C5355" s="176" t="s">
        <v>123</v>
      </c>
      <c r="D5355" s="176" t="s">
        <v>134</v>
      </c>
      <c r="E5355" s="177">
        <v>0.5</v>
      </c>
      <c r="F5355" s="107">
        <f>IF(C5355="MAT.",VLOOKUP(A5355,INSUMOS_AUX!A:F,6,0),0)</f>
        <v>0.61</v>
      </c>
      <c r="G5355" s="106">
        <f>IF(C5355="M.O.",VLOOKUP(A5355,INSUMOS_AUX!A:F,6,0),0)</f>
        <v>0</v>
      </c>
    </row>
    <row r="5356" spans="1:7" ht="21">
      <c r="A5356" s="177">
        <v>43489</v>
      </c>
      <c r="B5356" s="233" t="s">
        <v>152</v>
      </c>
      <c r="C5356" s="176" t="s">
        <v>123</v>
      </c>
      <c r="D5356" s="176" t="s">
        <v>134</v>
      </c>
      <c r="E5356" s="177">
        <v>0.5</v>
      </c>
      <c r="F5356" s="107">
        <f>IF(C5356="MAT.",VLOOKUP(A5356,INSUMOS_AUX!A:F,6,0),0)</f>
        <v>1.31</v>
      </c>
      <c r="G5356" s="106">
        <f>IF(C5356="M.O.",VLOOKUP(A5356,INSUMOS_AUX!A:F,6,0),0)</f>
        <v>0</v>
      </c>
    </row>
    <row r="5357" spans="1:7" ht="21">
      <c r="A5357" s="177">
        <v>43491</v>
      </c>
      <c r="B5357" s="233" t="s">
        <v>145</v>
      </c>
      <c r="C5357" s="176" t="s">
        <v>123</v>
      </c>
      <c r="D5357" s="176" t="s">
        <v>134</v>
      </c>
      <c r="E5357" s="177">
        <v>0.5</v>
      </c>
      <c r="F5357" s="107">
        <f>IF(C5357="MAT.",VLOOKUP(A5357,INSUMOS_AUX!A:F,6,0),0)</f>
        <v>1.39</v>
      </c>
      <c r="G5357" s="106">
        <f>IF(C5357="M.O.",VLOOKUP(A5357,INSUMOS_AUX!A:F,6,0),0)</f>
        <v>0</v>
      </c>
    </row>
    <row r="5358" spans="1:7">
      <c r="A5358" s="177">
        <v>4750</v>
      </c>
      <c r="B5358" s="233" t="s">
        <v>153</v>
      </c>
      <c r="C5358" s="176" t="s">
        <v>124</v>
      </c>
      <c r="D5358" s="176" t="s">
        <v>134</v>
      </c>
      <c r="E5358" s="177">
        <v>0.51060000000000005</v>
      </c>
      <c r="F5358" s="107">
        <f>IF(C5358="MAT.",VLOOKUP(A5358,INSUMOS_AUX!A:F,6,0),0)</f>
        <v>0</v>
      </c>
      <c r="G5358" s="106">
        <f>IF(C5358="M.O.",VLOOKUP(A5358,INSUMOS_AUX!A:F,6,0),0)</f>
        <v>22.48</v>
      </c>
    </row>
    <row r="5359" spans="1:7">
      <c r="A5359" s="177">
        <v>6111</v>
      </c>
      <c r="B5359" s="233" t="s">
        <v>498</v>
      </c>
      <c r="C5359" s="176" t="s">
        <v>124</v>
      </c>
      <c r="D5359" s="176" t="s">
        <v>134</v>
      </c>
      <c r="E5359" s="177">
        <v>0.51060000000000005</v>
      </c>
      <c r="F5359" s="107">
        <f>IF(C5359="MAT.",VLOOKUP(A5359,INSUMOS_AUX!A:F,6,0),0)</f>
        <v>0</v>
      </c>
      <c r="G5359" s="106">
        <f>IF(C5359="M.O.",VLOOKUP(A5359,INSUMOS_AUX!A:F,6,0),0)</f>
        <v>14.4</v>
      </c>
    </row>
    <row r="5360" spans="1:7">
      <c r="A5360" s="182"/>
      <c r="B5360" s="230"/>
      <c r="C5360" s="183"/>
      <c r="D5360" s="183"/>
      <c r="E5360" s="183"/>
      <c r="F5360" s="183"/>
      <c r="G5360" s="183"/>
    </row>
    <row r="5361" spans="1:7" ht="31.5">
      <c r="A5361" s="179" t="s">
        <v>1109</v>
      </c>
      <c r="B5361" s="232" t="s">
        <v>6456</v>
      </c>
      <c r="C5361" s="180" t="s">
        <v>1110</v>
      </c>
      <c r="D5361" s="180" t="s">
        <v>53</v>
      </c>
      <c r="E5361" s="181">
        <v>446.87</v>
      </c>
      <c r="F5361" s="181">
        <f>SUMPRODUCT($E5362:$E5365,F5362:F5365)</f>
        <v>8.0000000000000002E-3</v>
      </c>
      <c r="G5361" s="181">
        <f>SUMPRODUCT($E5362:$E5365,G5362:G5365)</f>
        <v>19.867100000000001</v>
      </c>
    </row>
    <row r="5362" spans="1:7">
      <c r="A5362" s="177">
        <v>11851</v>
      </c>
      <c r="B5362" s="233" t="s">
        <v>1667</v>
      </c>
      <c r="C5362" s="176" t="s">
        <v>123</v>
      </c>
      <c r="D5362" s="176" t="s">
        <v>1668</v>
      </c>
      <c r="E5362" s="177">
        <v>0.2</v>
      </c>
      <c r="F5362" s="107">
        <f>IF(C5362="MAT.",VLOOKUP(A5362,INSUMOS_AUX!A:F,6,0),0)</f>
        <v>0.04</v>
      </c>
      <c r="G5362" s="106">
        <f>IF(C5362="M.O.",VLOOKUP(A5362,INSUMOS_AUX!A:F,6,0),0)</f>
        <v>0</v>
      </c>
    </row>
    <row r="5363" spans="1:7">
      <c r="A5363" s="177">
        <v>2355</v>
      </c>
      <c r="B5363" s="233" t="s">
        <v>1669</v>
      </c>
      <c r="C5363" s="176" t="s">
        <v>124</v>
      </c>
      <c r="D5363" s="176" t="s">
        <v>134</v>
      </c>
      <c r="E5363" s="177">
        <v>0.02</v>
      </c>
      <c r="F5363" s="107">
        <f>IF(C5363="MAT.",VLOOKUP(A5363,INSUMOS_AUX!A:F,6,0),0)</f>
        <v>0</v>
      </c>
      <c r="G5363" s="106">
        <f>IF(C5363="M.O.",VLOOKUP(A5363,INSUMOS_AUX!A:F,6,0),0)</f>
        <v>15.4</v>
      </c>
    </row>
    <row r="5364" spans="1:7">
      <c r="A5364" s="177">
        <v>2358</v>
      </c>
      <c r="B5364" s="233" t="s">
        <v>1670</v>
      </c>
      <c r="C5364" s="176" t="s">
        <v>124</v>
      </c>
      <c r="D5364" s="176" t="s">
        <v>134</v>
      </c>
      <c r="E5364" s="177">
        <v>0.01</v>
      </c>
      <c r="F5364" s="107">
        <f>IF(C5364="MAT.",VLOOKUP(A5364,INSUMOS_AUX!A:F,6,0),0)</f>
        <v>0</v>
      </c>
      <c r="G5364" s="106">
        <f>IF(C5364="M.O.",VLOOKUP(A5364,INSUMOS_AUX!A:F,6,0),0)</f>
        <v>16.86</v>
      </c>
    </row>
    <row r="5365" spans="1:7">
      <c r="A5365" s="177">
        <v>2707</v>
      </c>
      <c r="B5365" s="233" t="s">
        <v>1671</v>
      </c>
      <c r="C5365" s="176" t="s">
        <v>124</v>
      </c>
      <c r="D5365" s="176" t="s">
        <v>134</v>
      </c>
      <c r="E5365" s="177">
        <v>0.15</v>
      </c>
      <c r="F5365" s="107">
        <f>IF(C5365="MAT.",VLOOKUP(A5365,INSUMOS_AUX!A:F,6,0),0)</f>
        <v>0</v>
      </c>
      <c r="G5365" s="106">
        <f>IF(C5365="M.O.",VLOOKUP(A5365,INSUMOS_AUX!A:F,6,0),0)</f>
        <v>129.27000000000001</v>
      </c>
    </row>
    <row r="5366" spans="1:7">
      <c r="A5366" s="182"/>
      <c r="B5366" s="230"/>
      <c r="C5366" s="183"/>
      <c r="D5366" s="183"/>
      <c r="E5366" s="183"/>
      <c r="F5366" s="183"/>
      <c r="G5366" s="183"/>
    </row>
    <row r="5367" spans="1:7" ht="21">
      <c r="A5367" s="179" t="s">
        <v>1111</v>
      </c>
      <c r="B5367" s="232" t="s">
        <v>1112</v>
      </c>
      <c r="C5367" s="180" t="s">
        <v>46</v>
      </c>
      <c r="D5367" s="180" t="s">
        <v>23</v>
      </c>
      <c r="E5367" s="181">
        <v>2</v>
      </c>
      <c r="F5367" s="181">
        <f>SUMPRODUCT($E5368:$E5383,F5368:F5383)</f>
        <v>457.50389043999996</v>
      </c>
      <c r="G5367" s="181">
        <f>SUMPRODUCT($E5368:$E5383,G5368:G5383)</f>
        <v>24.729439516799999</v>
      </c>
    </row>
    <row r="5368" spans="1:7">
      <c r="A5368" s="177">
        <v>1213</v>
      </c>
      <c r="B5368" s="233" t="s">
        <v>133</v>
      </c>
      <c r="C5368" s="176" t="s">
        <v>124</v>
      </c>
      <c r="D5368" s="176" t="s">
        <v>134</v>
      </c>
      <c r="E5368" s="177">
        <v>0.20230799999999999</v>
      </c>
      <c r="F5368" s="107">
        <f>IF(C5368="MAT.",VLOOKUP(A5368,INSUMOS_AUX!A:F,6,0),0)</f>
        <v>0</v>
      </c>
      <c r="G5368" s="106">
        <f>IF(C5368="M.O.",VLOOKUP(A5368,INSUMOS_AUX!A:F,6,0),0)</f>
        <v>22.48</v>
      </c>
    </row>
    <row r="5369" spans="1:7">
      <c r="A5369" s="177">
        <v>1379</v>
      </c>
      <c r="B5369" s="233" t="s">
        <v>135</v>
      </c>
      <c r="C5369" s="176" t="s">
        <v>123</v>
      </c>
      <c r="D5369" s="176" t="s">
        <v>63</v>
      </c>
      <c r="E5369" s="177">
        <v>16.670490000000001</v>
      </c>
      <c r="F5369" s="107">
        <f>IF(C5369="MAT.",VLOOKUP(A5369,INSUMOS_AUX!A:F,6,0),0)</f>
        <v>0.72</v>
      </c>
      <c r="G5369" s="106">
        <f>IF(C5369="M.O.",VLOOKUP(A5369,INSUMOS_AUX!A:F,6,0),0)</f>
        <v>0</v>
      </c>
    </row>
    <row r="5370" spans="1:7" ht="21">
      <c r="A5370" s="177">
        <v>21012</v>
      </c>
      <c r="B5370" s="233" t="s">
        <v>1641</v>
      </c>
      <c r="C5370" s="176" t="s">
        <v>123</v>
      </c>
      <c r="D5370" s="176" t="s">
        <v>65</v>
      </c>
      <c r="E5370" s="177">
        <v>1.8</v>
      </c>
      <c r="F5370" s="107">
        <f>IF(C5370="MAT.",VLOOKUP(A5370,INSUMOS_AUX!A:F,6,0),0)</f>
        <v>53.87</v>
      </c>
      <c r="G5370" s="106">
        <f>IF(C5370="M.O.",VLOOKUP(A5370,INSUMOS_AUX!A:F,6,0),0)</f>
        <v>0</v>
      </c>
    </row>
    <row r="5371" spans="1:7" ht="21">
      <c r="A5371" s="177">
        <v>34723</v>
      </c>
      <c r="B5371" s="233" t="s">
        <v>1672</v>
      </c>
      <c r="C5371" s="176" t="s">
        <v>123</v>
      </c>
      <c r="D5371" s="176" t="s">
        <v>53</v>
      </c>
      <c r="E5371" s="177">
        <v>0.35</v>
      </c>
      <c r="F5371" s="107">
        <f>IF(C5371="MAT.",VLOOKUP(A5371,INSUMOS_AUX!A:F,6,0),0)</f>
        <v>924</v>
      </c>
      <c r="G5371" s="106">
        <f>IF(C5371="M.O.",VLOOKUP(A5371,INSUMOS_AUX!A:F,6,0),0)</f>
        <v>0</v>
      </c>
    </row>
    <row r="5372" spans="1:7" ht="21">
      <c r="A5372" s="177">
        <v>370</v>
      </c>
      <c r="B5372" s="233" t="s">
        <v>138</v>
      </c>
      <c r="C5372" s="176" t="s">
        <v>123</v>
      </c>
      <c r="D5372" s="176" t="s">
        <v>58</v>
      </c>
      <c r="E5372" s="177">
        <v>4.9121999999999999E-2</v>
      </c>
      <c r="F5372" s="107">
        <f>IF(C5372="MAT.",VLOOKUP(A5372,INSUMOS_AUX!A:F,6,0),0)</f>
        <v>150</v>
      </c>
      <c r="G5372" s="106">
        <f>IF(C5372="M.O.",VLOOKUP(A5372,INSUMOS_AUX!A:F,6,0),0)</f>
        <v>0</v>
      </c>
    </row>
    <row r="5373" spans="1:7" ht="21">
      <c r="A5373" s="177">
        <v>37370</v>
      </c>
      <c r="B5373" s="233" t="s">
        <v>494</v>
      </c>
      <c r="C5373" s="176" t="s">
        <v>123</v>
      </c>
      <c r="D5373" s="176" t="s">
        <v>134</v>
      </c>
      <c r="E5373" s="177">
        <v>1.5724020000000001</v>
      </c>
      <c r="F5373" s="107">
        <f>IF(C5373="MAT.",VLOOKUP(A5373,INSUMOS_AUX!A:F,6,0),0)</f>
        <v>3.32</v>
      </c>
      <c r="G5373" s="106">
        <f>IF(C5373="M.O.",VLOOKUP(A5373,INSUMOS_AUX!A:F,6,0),0)</f>
        <v>0</v>
      </c>
    </row>
    <row r="5374" spans="1:7" ht="21">
      <c r="A5374" s="177">
        <v>37371</v>
      </c>
      <c r="B5374" s="233" t="s">
        <v>495</v>
      </c>
      <c r="C5374" s="176" t="s">
        <v>123</v>
      </c>
      <c r="D5374" s="176" t="s">
        <v>134</v>
      </c>
      <c r="E5374" s="177">
        <v>1.5724020000000001</v>
      </c>
      <c r="F5374" s="107">
        <f>IF(C5374="MAT.",VLOOKUP(A5374,INSUMOS_AUX!A:F,6,0),0)</f>
        <v>0.59</v>
      </c>
      <c r="G5374" s="106">
        <f>IF(C5374="M.O.",VLOOKUP(A5374,INSUMOS_AUX!A:F,6,0),0)</f>
        <v>0</v>
      </c>
    </row>
    <row r="5375" spans="1:7" ht="21">
      <c r="A5375" s="177">
        <v>37372</v>
      </c>
      <c r="B5375" s="233" t="s">
        <v>496</v>
      </c>
      <c r="C5375" s="176" t="s">
        <v>123</v>
      </c>
      <c r="D5375" s="176" t="s">
        <v>134</v>
      </c>
      <c r="E5375" s="177">
        <v>1.5724020000000001</v>
      </c>
      <c r="F5375" s="107">
        <f>IF(C5375="MAT.",VLOOKUP(A5375,INSUMOS_AUX!A:F,6,0),0)</f>
        <v>1.43</v>
      </c>
      <c r="G5375" s="106">
        <f>IF(C5375="M.O.",VLOOKUP(A5375,INSUMOS_AUX!A:F,6,0),0)</f>
        <v>0</v>
      </c>
    </row>
    <row r="5376" spans="1:7" ht="21">
      <c r="A5376" s="177">
        <v>37373</v>
      </c>
      <c r="B5376" s="233" t="s">
        <v>497</v>
      </c>
      <c r="C5376" s="176" t="s">
        <v>123</v>
      </c>
      <c r="D5376" s="176" t="s">
        <v>134</v>
      </c>
      <c r="E5376" s="177">
        <v>1.5724020000000001</v>
      </c>
      <c r="F5376" s="107">
        <f>IF(C5376="MAT.",VLOOKUP(A5376,INSUMOS_AUX!A:F,6,0),0)</f>
        <v>0.08</v>
      </c>
      <c r="G5376" s="106">
        <f>IF(C5376="M.O.",VLOOKUP(A5376,INSUMOS_AUX!A:F,6,0),0)</f>
        <v>0</v>
      </c>
    </row>
    <row r="5377" spans="1:7" ht="21">
      <c r="A5377" s="177">
        <v>43459</v>
      </c>
      <c r="B5377" s="233" t="s">
        <v>140</v>
      </c>
      <c r="C5377" s="176" t="s">
        <v>123</v>
      </c>
      <c r="D5377" s="176" t="s">
        <v>134</v>
      </c>
      <c r="E5377" s="177">
        <v>0.2</v>
      </c>
      <c r="F5377" s="107">
        <f>IF(C5377="MAT.",VLOOKUP(A5377,INSUMOS_AUX!A:F,6,0),0)</f>
        <v>0.44</v>
      </c>
      <c r="G5377" s="106">
        <f>IF(C5377="M.O.",VLOOKUP(A5377,INSUMOS_AUX!A:F,6,0),0)</f>
        <v>0</v>
      </c>
    </row>
    <row r="5378" spans="1:7" ht="21">
      <c r="A5378" s="177">
        <v>43467</v>
      </c>
      <c r="B5378" s="233" t="s">
        <v>142</v>
      </c>
      <c r="C5378" s="176" t="s">
        <v>123</v>
      </c>
      <c r="D5378" s="176" t="s">
        <v>134</v>
      </c>
      <c r="E5378" s="177">
        <v>1.3724019999999999</v>
      </c>
      <c r="F5378" s="107">
        <f>IF(C5378="MAT.",VLOOKUP(A5378,INSUMOS_AUX!A:F,6,0),0)</f>
        <v>0.61</v>
      </c>
      <c r="G5378" s="106">
        <f>IF(C5378="M.O.",VLOOKUP(A5378,INSUMOS_AUX!A:F,6,0),0)</f>
        <v>0</v>
      </c>
    </row>
    <row r="5379" spans="1:7" ht="21">
      <c r="A5379" s="177">
        <v>43483</v>
      </c>
      <c r="B5379" s="233" t="s">
        <v>143</v>
      </c>
      <c r="C5379" s="176" t="s">
        <v>123</v>
      </c>
      <c r="D5379" s="176" t="s">
        <v>134</v>
      </c>
      <c r="E5379" s="177">
        <v>0.2</v>
      </c>
      <c r="F5379" s="107">
        <f>IF(C5379="MAT.",VLOOKUP(A5379,INSUMOS_AUX!A:F,6,0),0)</f>
        <v>1.43</v>
      </c>
      <c r="G5379" s="106">
        <f>IF(C5379="M.O.",VLOOKUP(A5379,INSUMOS_AUX!A:F,6,0),0)</f>
        <v>0</v>
      </c>
    </row>
    <row r="5380" spans="1:7" ht="21">
      <c r="A5380" s="177">
        <v>43491</v>
      </c>
      <c r="B5380" s="233" t="s">
        <v>145</v>
      </c>
      <c r="C5380" s="176" t="s">
        <v>123</v>
      </c>
      <c r="D5380" s="176" t="s">
        <v>134</v>
      </c>
      <c r="E5380" s="177">
        <v>1.3724019999999999</v>
      </c>
      <c r="F5380" s="107">
        <f>IF(C5380="MAT.",VLOOKUP(A5380,INSUMOS_AUX!A:F,6,0),0)</f>
        <v>1.39</v>
      </c>
      <c r="G5380" s="106">
        <f>IF(C5380="M.O.",VLOOKUP(A5380,INSUMOS_AUX!A:F,6,0),0)</f>
        <v>0</v>
      </c>
    </row>
    <row r="5381" spans="1:7" ht="21">
      <c r="A5381" s="177">
        <v>4721</v>
      </c>
      <c r="B5381" s="233" t="s">
        <v>147</v>
      </c>
      <c r="C5381" s="176" t="s">
        <v>123</v>
      </c>
      <c r="D5381" s="176" t="s">
        <v>58</v>
      </c>
      <c r="E5381" s="177">
        <v>3.5364E-2</v>
      </c>
      <c r="F5381" s="107">
        <f>IF(C5381="MAT.",VLOOKUP(A5381,INSUMOS_AUX!A:F,6,0),0)</f>
        <v>115.7</v>
      </c>
      <c r="G5381" s="106">
        <f>IF(C5381="M.O.",VLOOKUP(A5381,INSUMOS_AUX!A:F,6,0),0)</f>
        <v>0</v>
      </c>
    </row>
    <row r="5382" spans="1:7">
      <c r="A5382" s="177">
        <v>5075</v>
      </c>
      <c r="B5382" s="233" t="s">
        <v>148</v>
      </c>
      <c r="C5382" s="176" t="s">
        <v>123</v>
      </c>
      <c r="D5382" s="176" t="s">
        <v>63</v>
      </c>
      <c r="E5382" s="177">
        <v>0.1</v>
      </c>
      <c r="F5382" s="107">
        <f>IF(C5382="MAT.",VLOOKUP(A5382,INSUMOS_AUX!A:F,6,0),0)</f>
        <v>20.34</v>
      </c>
      <c r="G5382" s="106">
        <f>IF(C5382="M.O.",VLOOKUP(A5382,INSUMOS_AUX!A:F,6,0),0)</f>
        <v>0</v>
      </c>
    </row>
    <row r="5383" spans="1:7">
      <c r="A5383" s="177">
        <v>6111</v>
      </c>
      <c r="B5383" s="233" t="s">
        <v>498</v>
      </c>
      <c r="C5383" s="176" t="s">
        <v>124</v>
      </c>
      <c r="D5383" s="176" t="s">
        <v>134</v>
      </c>
      <c r="E5383" s="177">
        <v>1.401496922</v>
      </c>
      <c r="F5383" s="107">
        <f>IF(C5383="MAT.",VLOOKUP(A5383,INSUMOS_AUX!A:F,6,0),0)</f>
        <v>0</v>
      </c>
      <c r="G5383" s="106">
        <f>IF(C5383="M.O.",VLOOKUP(A5383,INSUMOS_AUX!A:F,6,0),0)</f>
        <v>14.4</v>
      </c>
    </row>
    <row r="5384" spans="1:7">
      <c r="A5384" s="182"/>
      <c r="B5384" s="230"/>
      <c r="C5384" s="183"/>
      <c r="D5384" s="183"/>
      <c r="E5384" s="183"/>
      <c r="F5384" s="183"/>
      <c r="G5384" s="183"/>
    </row>
    <row r="5385" spans="1:7">
      <c r="A5385" s="179" t="s">
        <v>104</v>
      </c>
      <c r="B5385" s="232" t="s">
        <v>467</v>
      </c>
      <c r="C5385" s="180" t="s">
        <v>46</v>
      </c>
      <c r="D5385" s="180" t="s">
        <v>23</v>
      </c>
      <c r="E5385" s="181">
        <v>1</v>
      </c>
      <c r="F5385" s="181">
        <f>SUMPRODUCT($E5386:$E5394,F5386:F5394)</f>
        <v>560.19800000000009</v>
      </c>
      <c r="G5385" s="181">
        <f>SUMPRODUCT($E5386:$E5394,G5386:G5394)</f>
        <v>14.705280000000002</v>
      </c>
    </row>
    <row r="5386" spans="1:7">
      <c r="A5386" s="177" t="s">
        <v>1673</v>
      </c>
      <c r="B5386" s="233" t="s">
        <v>1674</v>
      </c>
      <c r="C5386" s="176" t="s">
        <v>123</v>
      </c>
      <c r="D5386" s="176" t="s">
        <v>23</v>
      </c>
      <c r="E5386" s="177">
        <v>1</v>
      </c>
      <c r="F5386" s="107">
        <f>IF(C5386="MAT.",VLOOKUP(A5386,INSUMOS_AUX!A:F,6,0),0)</f>
        <v>551.11</v>
      </c>
      <c r="G5386" s="106">
        <f>IF(C5386="M.O.",VLOOKUP(A5386,INSUMOS_AUX!A:F,6,0),0)</f>
        <v>0</v>
      </c>
    </row>
    <row r="5387" spans="1:7" ht="21">
      <c r="A5387" s="177">
        <v>37370</v>
      </c>
      <c r="B5387" s="233" t="s">
        <v>494</v>
      </c>
      <c r="C5387" s="176" t="s">
        <v>123</v>
      </c>
      <c r="D5387" s="176" t="s">
        <v>134</v>
      </c>
      <c r="E5387" s="177">
        <v>1</v>
      </c>
      <c r="F5387" s="107">
        <f>IF(C5387="MAT.",VLOOKUP(A5387,INSUMOS_AUX!A:F,6,0),0)</f>
        <v>3.32</v>
      </c>
      <c r="G5387" s="106">
        <f>IF(C5387="M.O.",VLOOKUP(A5387,INSUMOS_AUX!A:F,6,0),0)</f>
        <v>0</v>
      </c>
    </row>
    <row r="5388" spans="1:7" ht="21">
      <c r="A5388" s="177">
        <v>37371</v>
      </c>
      <c r="B5388" s="233" t="s">
        <v>495</v>
      </c>
      <c r="C5388" s="176" t="s">
        <v>123</v>
      </c>
      <c r="D5388" s="176" t="s">
        <v>134</v>
      </c>
      <c r="E5388" s="177">
        <v>1</v>
      </c>
      <c r="F5388" s="107">
        <f>IF(C5388="MAT.",VLOOKUP(A5388,INSUMOS_AUX!A:F,6,0),0)</f>
        <v>0.59</v>
      </c>
      <c r="G5388" s="106">
        <f>IF(C5388="M.O.",VLOOKUP(A5388,INSUMOS_AUX!A:F,6,0),0)</f>
        <v>0</v>
      </c>
    </row>
    <row r="5389" spans="1:7" ht="21">
      <c r="A5389" s="177">
        <v>37372</v>
      </c>
      <c r="B5389" s="233" t="s">
        <v>496</v>
      </c>
      <c r="C5389" s="176" t="s">
        <v>123</v>
      </c>
      <c r="D5389" s="176" t="s">
        <v>134</v>
      </c>
      <c r="E5389" s="177">
        <v>1</v>
      </c>
      <c r="F5389" s="107">
        <f>IF(C5389="MAT.",VLOOKUP(A5389,INSUMOS_AUX!A:F,6,0),0)</f>
        <v>1.43</v>
      </c>
      <c r="G5389" s="106">
        <f>IF(C5389="M.O.",VLOOKUP(A5389,INSUMOS_AUX!A:F,6,0),0)</f>
        <v>0</v>
      </c>
    </row>
    <row r="5390" spans="1:7" ht="21">
      <c r="A5390" s="177">
        <v>37373</v>
      </c>
      <c r="B5390" s="233" t="s">
        <v>497</v>
      </c>
      <c r="C5390" s="176" t="s">
        <v>123</v>
      </c>
      <c r="D5390" s="176" t="s">
        <v>134</v>
      </c>
      <c r="E5390" s="177">
        <v>1</v>
      </c>
      <c r="F5390" s="107">
        <f>IF(C5390="MAT.",VLOOKUP(A5390,INSUMOS_AUX!A:F,6,0),0)</f>
        <v>0.08</v>
      </c>
      <c r="G5390" s="106">
        <f>IF(C5390="M.O.",VLOOKUP(A5390,INSUMOS_AUX!A:F,6,0),0)</f>
        <v>0</v>
      </c>
    </row>
    <row r="5391" spans="1:7" ht="21">
      <c r="A5391" s="177">
        <v>43467</v>
      </c>
      <c r="B5391" s="233" t="s">
        <v>142</v>
      </c>
      <c r="C5391" s="176" t="s">
        <v>123</v>
      </c>
      <c r="D5391" s="176" t="s">
        <v>134</v>
      </c>
      <c r="E5391" s="177">
        <v>1</v>
      </c>
      <c r="F5391" s="107">
        <f>IF(C5391="MAT.",VLOOKUP(A5391,INSUMOS_AUX!A:F,6,0),0)</f>
        <v>0.61</v>
      </c>
      <c r="G5391" s="106">
        <f>IF(C5391="M.O.",VLOOKUP(A5391,INSUMOS_AUX!A:F,6,0),0)</f>
        <v>0</v>
      </c>
    </row>
    <row r="5392" spans="1:7" ht="21">
      <c r="A5392" s="177">
        <v>43491</v>
      </c>
      <c r="B5392" s="233" t="s">
        <v>145</v>
      </c>
      <c r="C5392" s="176" t="s">
        <v>123</v>
      </c>
      <c r="D5392" s="176" t="s">
        <v>134</v>
      </c>
      <c r="E5392" s="177">
        <v>1</v>
      </c>
      <c r="F5392" s="107">
        <f>IF(C5392="MAT.",VLOOKUP(A5392,INSUMOS_AUX!A:F,6,0),0)</f>
        <v>1.39</v>
      </c>
      <c r="G5392" s="106">
        <f>IF(C5392="M.O.",VLOOKUP(A5392,INSUMOS_AUX!A:F,6,0),0)</f>
        <v>0</v>
      </c>
    </row>
    <row r="5393" spans="1:7" ht="21">
      <c r="A5393" s="177">
        <v>44397</v>
      </c>
      <c r="B5393" s="233" t="s">
        <v>319</v>
      </c>
      <c r="C5393" s="176" t="s">
        <v>123</v>
      </c>
      <c r="D5393" s="176" t="s">
        <v>65</v>
      </c>
      <c r="E5393" s="177">
        <v>0.4</v>
      </c>
      <c r="F5393" s="107">
        <f>IF(C5393="MAT.",VLOOKUP(A5393,INSUMOS_AUX!A:F,6,0),0)</f>
        <v>4.17</v>
      </c>
      <c r="G5393" s="106">
        <f>IF(C5393="M.O.",VLOOKUP(A5393,INSUMOS_AUX!A:F,6,0),0)</f>
        <v>0</v>
      </c>
    </row>
    <row r="5394" spans="1:7">
      <c r="A5394" s="177">
        <v>6111</v>
      </c>
      <c r="B5394" s="233" t="s">
        <v>498</v>
      </c>
      <c r="C5394" s="176" t="s">
        <v>124</v>
      </c>
      <c r="D5394" s="176" t="s">
        <v>134</v>
      </c>
      <c r="E5394" s="177">
        <v>1.0212000000000001</v>
      </c>
      <c r="F5394" s="107">
        <f>IF(C5394="MAT.",VLOOKUP(A5394,INSUMOS_AUX!A:F,6,0),0)</f>
        <v>0</v>
      </c>
      <c r="G5394" s="106">
        <f>IF(C5394="M.O.",VLOOKUP(A5394,INSUMOS_AUX!A:F,6,0),0)</f>
        <v>14.4</v>
      </c>
    </row>
    <row r="5395" spans="1:7">
      <c r="A5395" s="182"/>
      <c r="B5395" s="230"/>
      <c r="C5395" s="183"/>
      <c r="D5395" s="183"/>
      <c r="E5395" s="183"/>
      <c r="F5395" s="183"/>
      <c r="G5395" s="183"/>
    </row>
    <row r="5396" spans="1:7" ht="21">
      <c r="A5396" s="179" t="s">
        <v>468</v>
      </c>
      <c r="B5396" s="232" t="s">
        <v>469</v>
      </c>
      <c r="C5396" s="180" t="s">
        <v>46</v>
      </c>
      <c r="D5396" s="180" t="s">
        <v>23</v>
      </c>
      <c r="E5396" s="181">
        <v>3</v>
      </c>
      <c r="F5396" s="181">
        <f>SUMPRODUCT($E5397:$E5402,F5397:F5402)</f>
        <v>196.30350000000001</v>
      </c>
      <c r="G5396" s="181">
        <f>SUMPRODUCT($E5397:$E5402,G5397:G5402)</f>
        <v>18.637082159999999</v>
      </c>
    </row>
    <row r="5397" spans="1:7">
      <c r="A5397" s="177">
        <v>2706</v>
      </c>
      <c r="B5397" s="233" t="s">
        <v>311</v>
      </c>
      <c r="C5397" s="176" t="s">
        <v>124</v>
      </c>
      <c r="D5397" s="176" t="s">
        <v>134</v>
      </c>
      <c r="E5397" s="177">
        <v>0.15221399999999999</v>
      </c>
      <c r="F5397" s="107">
        <f>IF(C5397="MAT.",VLOOKUP(A5397,INSUMOS_AUX!A:F,6,0),0)</f>
        <v>0</v>
      </c>
      <c r="G5397" s="106">
        <f>IF(C5397="M.O.",VLOOKUP(A5397,INSUMOS_AUX!A:F,6,0),0)</f>
        <v>122.44</v>
      </c>
    </row>
    <row r="5398" spans="1:7" ht="21">
      <c r="A5398" s="177">
        <v>37372</v>
      </c>
      <c r="B5398" s="233" t="s">
        <v>496</v>
      </c>
      <c r="C5398" s="176" t="s">
        <v>123</v>
      </c>
      <c r="D5398" s="176" t="s">
        <v>134</v>
      </c>
      <c r="E5398" s="177">
        <v>0.15</v>
      </c>
      <c r="F5398" s="107">
        <f>IF(C5398="MAT.",VLOOKUP(A5398,INSUMOS_AUX!A:F,6,0),0)</f>
        <v>1.43</v>
      </c>
      <c r="G5398" s="106">
        <f>IF(C5398="M.O.",VLOOKUP(A5398,INSUMOS_AUX!A:F,6,0),0)</f>
        <v>0</v>
      </c>
    </row>
    <row r="5399" spans="1:7" ht="21">
      <c r="A5399" s="177">
        <v>37373</v>
      </c>
      <c r="B5399" s="233" t="s">
        <v>497</v>
      </c>
      <c r="C5399" s="176" t="s">
        <v>123</v>
      </c>
      <c r="D5399" s="176" t="s">
        <v>134</v>
      </c>
      <c r="E5399" s="177">
        <v>0.15</v>
      </c>
      <c r="F5399" s="107">
        <f>IF(C5399="MAT.",VLOOKUP(A5399,INSUMOS_AUX!A:F,6,0),0)</f>
        <v>0.08</v>
      </c>
      <c r="G5399" s="106">
        <f>IF(C5399="M.O.",VLOOKUP(A5399,INSUMOS_AUX!A:F,6,0),0)</f>
        <v>0</v>
      </c>
    </row>
    <row r="5400" spans="1:7" ht="21">
      <c r="A5400" s="177">
        <v>43462</v>
      </c>
      <c r="B5400" s="233" t="s">
        <v>317</v>
      </c>
      <c r="C5400" s="176" t="s">
        <v>123</v>
      </c>
      <c r="D5400" s="176" t="s">
        <v>134</v>
      </c>
      <c r="E5400" s="177">
        <v>0.15</v>
      </c>
      <c r="F5400" s="107">
        <f>IF(C5400="MAT.",VLOOKUP(A5400,INSUMOS_AUX!A:F,6,0),0)</f>
        <v>0.01</v>
      </c>
      <c r="G5400" s="106">
        <f>IF(C5400="M.O.",VLOOKUP(A5400,INSUMOS_AUX!A:F,6,0),0)</f>
        <v>0</v>
      </c>
    </row>
    <row r="5401" spans="1:7" ht="21">
      <c r="A5401" s="177">
        <v>43486</v>
      </c>
      <c r="B5401" s="233" t="s">
        <v>313</v>
      </c>
      <c r="C5401" s="176" t="s">
        <v>123</v>
      </c>
      <c r="D5401" s="176" t="s">
        <v>134</v>
      </c>
      <c r="E5401" s="177">
        <v>0.15</v>
      </c>
      <c r="F5401" s="107">
        <f>IF(C5401="MAT.",VLOOKUP(A5401,INSUMOS_AUX!A:F,6,0),0)</f>
        <v>0.77</v>
      </c>
      <c r="G5401" s="106">
        <f>IF(C5401="M.O.",VLOOKUP(A5401,INSUMOS_AUX!A:F,6,0),0)</f>
        <v>0</v>
      </c>
    </row>
    <row r="5402" spans="1:7" ht="21">
      <c r="A5402" s="177" t="s">
        <v>1675</v>
      </c>
      <c r="B5402" s="233" t="s">
        <v>547</v>
      </c>
      <c r="C5402" s="176" t="s">
        <v>123</v>
      </c>
      <c r="D5402" s="176" t="s">
        <v>23</v>
      </c>
      <c r="E5402" s="177">
        <v>1</v>
      </c>
      <c r="F5402" s="107">
        <f>IF(C5402="MAT.",VLOOKUP(A5402,INSUMOS_AUX!A:F,6,0),0)</f>
        <v>195.96</v>
      </c>
      <c r="G5402" s="106">
        <f>IF(C5402="M.O.",VLOOKUP(A5402,INSUMOS_AUX!A:F,6,0),0)</f>
        <v>0</v>
      </c>
    </row>
    <row r="5403" spans="1:7">
      <c r="A5403" s="182"/>
      <c r="B5403" s="230"/>
      <c r="C5403" s="183"/>
      <c r="D5403" s="183"/>
      <c r="E5403" s="183"/>
      <c r="F5403" s="183"/>
      <c r="G5403" s="183"/>
    </row>
    <row r="5404" spans="1:7" ht="21">
      <c r="A5404" s="179" t="s">
        <v>1113</v>
      </c>
      <c r="B5404" s="232" t="s">
        <v>1114</v>
      </c>
      <c r="C5404" s="180" t="s">
        <v>46</v>
      </c>
      <c r="D5404" s="180" t="s">
        <v>23</v>
      </c>
      <c r="E5404" s="181">
        <v>11</v>
      </c>
      <c r="F5404" s="181">
        <f>SUMPRODUCT($E5405:$E5413,F5405:F5413)</f>
        <v>65.933500000000009</v>
      </c>
      <c r="G5404" s="181">
        <f>SUMPRODUCT($E5405:$E5413,G5405:G5413)</f>
        <v>2.2956900300000003</v>
      </c>
    </row>
    <row r="5405" spans="1:7" ht="31.5">
      <c r="A5405" s="177">
        <v>10851</v>
      </c>
      <c r="B5405" s="233" t="s">
        <v>1676</v>
      </c>
      <c r="C5405" s="176" t="s">
        <v>123</v>
      </c>
      <c r="D5405" s="176" t="s">
        <v>23</v>
      </c>
      <c r="E5405" s="177">
        <v>1</v>
      </c>
      <c r="F5405" s="107">
        <f>IF(C5405="MAT.",VLOOKUP(A5405,INSUMOS_AUX!A:F,6,0),0)</f>
        <v>64.39</v>
      </c>
      <c r="G5405" s="106">
        <f>IF(C5405="M.O.",VLOOKUP(A5405,INSUMOS_AUX!A:F,6,0),0)</f>
        <v>0</v>
      </c>
    </row>
    <row r="5406" spans="1:7">
      <c r="A5406" s="177">
        <v>248</v>
      </c>
      <c r="B5406" s="233" t="s">
        <v>1619</v>
      </c>
      <c r="C5406" s="176" t="s">
        <v>124</v>
      </c>
      <c r="D5406" s="176" t="s">
        <v>134</v>
      </c>
      <c r="E5406" s="177">
        <v>0.151731</v>
      </c>
      <c r="F5406" s="107">
        <f>IF(C5406="MAT.",VLOOKUP(A5406,INSUMOS_AUX!A:F,6,0),0)</f>
        <v>0</v>
      </c>
      <c r="G5406" s="106">
        <f>IF(C5406="M.O.",VLOOKUP(A5406,INSUMOS_AUX!A:F,6,0),0)</f>
        <v>15.13</v>
      </c>
    </row>
    <row r="5407" spans="1:7" ht="21">
      <c r="A5407" s="177">
        <v>37370</v>
      </c>
      <c r="B5407" s="233" t="s">
        <v>494</v>
      </c>
      <c r="C5407" s="176" t="s">
        <v>123</v>
      </c>
      <c r="D5407" s="176" t="s">
        <v>134</v>
      </c>
      <c r="E5407" s="177">
        <v>0.15</v>
      </c>
      <c r="F5407" s="107">
        <f>IF(C5407="MAT.",VLOOKUP(A5407,INSUMOS_AUX!A:F,6,0),0)</f>
        <v>3.32</v>
      </c>
      <c r="G5407" s="106">
        <f>IF(C5407="M.O.",VLOOKUP(A5407,INSUMOS_AUX!A:F,6,0),0)</f>
        <v>0</v>
      </c>
    </row>
    <row r="5408" spans="1:7" ht="21">
      <c r="A5408" s="177">
        <v>37371</v>
      </c>
      <c r="B5408" s="233" t="s">
        <v>495</v>
      </c>
      <c r="C5408" s="176" t="s">
        <v>123</v>
      </c>
      <c r="D5408" s="176" t="s">
        <v>134</v>
      </c>
      <c r="E5408" s="177">
        <v>0.15</v>
      </c>
      <c r="F5408" s="107">
        <f>IF(C5408="MAT.",VLOOKUP(A5408,INSUMOS_AUX!A:F,6,0),0)</f>
        <v>0.59</v>
      </c>
      <c r="G5408" s="106">
        <f>IF(C5408="M.O.",VLOOKUP(A5408,INSUMOS_AUX!A:F,6,0),0)</f>
        <v>0</v>
      </c>
    </row>
    <row r="5409" spans="1:7" ht="21">
      <c r="A5409" s="177">
        <v>37372</v>
      </c>
      <c r="B5409" s="233" t="s">
        <v>496</v>
      </c>
      <c r="C5409" s="176" t="s">
        <v>123</v>
      </c>
      <c r="D5409" s="176" t="s">
        <v>134</v>
      </c>
      <c r="E5409" s="177">
        <v>0.15</v>
      </c>
      <c r="F5409" s="107">
        <f>IF(C5409="MAT.",VLOOKUP(A5409,INSUMOS_AUX!A:F,6,0),0)</f>
        <v>1.43</v>
      </c>
      <c r="G5409" s="106">
        <f>IF(C5409="M.O.",VLOOKUP(A5409,INSUMOS_AUX!A:F,6,0),0)</f>
        <v>0</v>
      </c>
    </row>
    <row r="5410" spans="1:7" ht="21">
      <c r="A5410" s="177">
        <v>37373</v>
      </c>
      <c r="B5410" s="233" t="s">
        <v>497</v>
      </c>
      <c r="C5410" s="176" t="s">
        <v>123</v>
      </c>
      <c r="D5410" s="176" t="s">
        <v>134</v>
      </c>
      <c r="E5410" s="177">
        <v>0.15</v>
      </c>
      <c r="F5410" s="107">
        <f>IF(C5410="MAT.",VLOOKUP(A5410,INSUMOS_AUX!A:F,6,0),0)</f>
        <v>0.08</v>
      </c>
      <c r="G5410" s="106">
        <f>IF(C5410="M.O.",VLOOKUP(A5410,INSUMOS_AUX!A:F,6,0),0)</f>
        <v>0</v>
      </c>
    </row>
    <row r="5411" spans="1:7" ht="21">
      <c r="A5411" s="177">
        <v>43465</v>
      </c>
      <c r="B5411" s="233" t="s">
        <v>151</v>
      </c>
      <c r="C5411" s="176" t="s">
        <v>123</v>
      </c>
      <c r="D5411" s="176" t="s">
        <v>134</v>
      </c>
      <c r="E5411" s="177">
        <v>0.15</v>
      </c>
      <c r="F5411" s="107">
        <f>IF(C5411="MAT.",VLOOKUP(A5411,INSUMOS_AUX!A:F,6,0),0)</f>
        <v>0.78</v>
      </c>
      <c r="G5411" s="106">
        <f>IF(C5411="M.O.",VLOOKUP(A5411,INSUMOS_AUX!A:F,6,0),0)</f>
        <v>0</v>
      </c>
    </row>
    <row r="5412" spans="1:7" ht="21">
      <c r="A5412" s="177">
        <v>43489</v>
      </c>
      <c r="B5412" s="233" t="s">
        <v>152</v>
      </c>
      <c r="C5412" s="176" t="s">
        <v>123</v>
      </c>
      <c r="D5412" s="176" t="s">
        <v>134</v>
      </c>
      <c r="E5412" s="177">
        <v>0.15</v>
      </c>
      <c r="F5412" s="107">
        <f>IF(C5412="MAT.",VLOOKUP(A5412,INSUMOS_AUX!A:F,6,0),0)</f>
        <v>1.31</v>
      </c>
      <c r="G5412" s="106">
        <f>IF(C5412="M.O.",VLOOKUP(A5412,INSUMOS_AUX!A:F,6,0),0)</f>
        <v>0</v>
      </c>
    </row>
    <row r="5413" spans="1:7" ht="21">
      <c r="A5413" s="177">
        <v>44397</v>
      </c>
      <c r="B5413" s="233" t="s">
        <v>319</v>
      </c>
      <c r="C5413" s="176" t="s">
        <v>123</v>
      </c>
      <c r="D5413" s="176" t="s">
        <v>65</v>
      </c>
      <c r="E5413" s="177">
        <v>0.1</v>
      </c>
      <c r="F5413" s="107">
        <f>IF(C5413="MAT.",VLOOKUP(A5413,INSUMOS_AUX!A:F,6,0),0)</f>
        <v>4.17</v>
      </c>
      <c r="G5413" s="106">
        <f>IF(C5413="M.O.",VLOOKUP(A5413,INSUMOS_AUX!A:F,6,0),0)</f>
        <v>0</v>
      </c>
    </row>
  </sheetData>
  <autoFilter ref="A4:G5230" xr:uid="{00000000-0001-0000-0300-000000000000}"/>
  <mergeCells count="3">
    <mergeCell ref="A1:B3"/>
    <mergeCell ref="C1:G1"/>
    <mergeCell ref="C2:F3"/>
  </mergeCells>
  <pageMargins left="0.51180555555555496" right="0.51180555555555496" top="0.78749999999999998" bottom="0.78749999999999998" header="0.51180555555555496" footer="0.51180555555555496"/>
  <pageSetup scale="57" firstPageNumber="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tabColor rgb="FF558ED5"/>
    <pageSetUpPr fitToPage="1"/>
  </sheetPr>
  <dimension ref="A1:AMK221"/>
  <sheetViews>
    <sheetView view="pageBreakPreview" zoomScale="85" zoomScaleNormal="85" zoomScalePageLayoutView="85" workbookViewId="0"/>
  </sheetViews>
  <sheetFormatPr defaultRowHeight="15"/>
  <cols>
    <col min="1" max="1" width="32.85546875" style="50" customWidth="1"/>
    <col min="2" max="2" width="79.7109375" style="50" customWidth="1"/>
    <col min="3" max="3" width="65.85546875" style="50" customWidth="1"/>
    <col min="4" max="4" width="15.140625" style="50" customWidth="1"/>
    <col min="5" max="5" width="14.42578125" style="50" customWidth="1"/>
    <col min="6" max="6" width="16.5703125" style="50" customWidth="1"/>
    <col min="7" max="7" width="21.85546875" style="50" customWidth="1"/>
    <col min="8" max="9" width="9.140625" style="108" customWidth="1"/>
    <col min="10" max="10" width="20.140625" style="108" customWidth="1"/>
    <col min="11" max="11" width="25.42578125" style="108" customWidth="1"/>
    <col min="12" max="1025" width="9.140625" style="108" customWidth="1"/>
  </cols>
  <sheetData>
    <row r="1" spans="1:13" ht="12.75" customHeight="1">
      <c r="A1" s="370" t="s">
        <v>110</v>
      </c>
      <c r="B1" s="370"/>
      <c r="C1" s="370"/>
      <c r="D1" s="370" t="s">
        <v>15</v>
      </c>
      <c r="E1" s="370"/>
      <c r="F1" s="370"/>
      <c r="G1" s="370"/>
    </row>
    <row r="2" spans="1:13">
      <c r="A2" s="370"/>
      <c r="B2" s="370"/>
      <c r="C2" s="370"/>
      <c r="D2" s="378" t="str">
        <f>'01_SINTETICO'!D2</f>
        <v>OBRA: CONSTRUÇÃO NOVA SEDE DA VT DE GOIÁS</v>
      </c>
      <c r="E2" s="378"/>
      <c r="F2" s="378"/>
      <c r="G2" s="109">
        <f>'01_SINTETICO'!J2</f>
        <v>45726</v>
      </c>
      <c r="J2" s="110"/>
    </row>
    <row r="3" spans="1:13" ht="27" customHeight="1">
      <c r="A3" s="370"/>
      <c r="B3" s="370"/>
      <c r="C3" s="370"/>
      <c r="D3" s="378"/>
      <c r="E3" s="378"/>
      <c r="F3" s="378"/>
      <c r="G3" s="111" t="str">
        <f>'CAPA-DADOS'!E16</f>
        <v>SINAPI-JANEIRO-2025-NDES</v>
      </c>
    </row>
    <row r="4" spans="1:13" ht="12.75" customHeight="1">
      <c r="A4" s="379" t="s">
        <v>212</v>
      </c>
      <c r="B4" s="379"/>
      <c r="C4" s="379"/>
      <c r="D4" s="379"/>
      <c r="E4" s="379"/>
      <c r="F4" s="379"/>
      <c r="G4" s="379"/>
    </row>
    <row r="5" spans="1:13">
      <c r="A5" s="379"/>
      <c r="B5" s="379"/>
      <c r="C5" s="379"/>
      <c r="D5" s="379"/>
      <c r="E5" s="379"/>
      <c r="F5" s="379"/>
      <c r="G5" s="379"/>
    </row>
    <row r="6" spans="1:13">
      <c r="A6" s="112"/>
      <c r="B6" s="112"/>
      <c r="C6" s="112"/>
      <c r="D6" s="113"/>
      <c r="E6" s="113"/>
      <c r="F6" s="113"/>
    </row>
    <row r="7" spans="1:13">
      <c r="A7" s="114" t="s">
        <v>20</v>
      </c>
      <c r="B7" s="114" t="s">
        <v>213</v>
      </c>
      <c r="C7" s="372" t="s">
        <v>214</v>
      </c>
      <c r="D7" s="372"/>
      <c r="E7" s="372"/>
      <c r="F7" s="114" t="s">
        <v>215</v>
      </c>
      <c r="G7" s="114" t="s">
        <v>216</v>
      </c>
      <c r="H7" s="115"/>
      <c r="I7" s="115"/>
      <c r="J7" s="115"/>
      <c r="K7" s="115"/>
      <c r="L7" s="115"/>
      <c r="M7" s="115"/>
    </row>
    <row r="8" spans="1:13">
      <c r="A8" s="197" t="s">
        <v>130</v>
      </c>
      <c r="B8" s="198" t="s">
        <v>123</v>
      </c>
      <c r="C8" s="382" t="s">
        <v>51</v>
      </c>
      <c r="D8" s="382"/>
      <c r="E8" s="382"/>
      <c r="F8" s="119" t="s">
        <v>23</v>
      </c>
      <c r="G8" s="122">
        <f>F11</f>
        <v>271.47000000000003</v>
      </c>
    </row>
    <row r="9" spans="1:13" ht="12.75" customHeight="1">
      <c r="A9" s="383" t="s">
        <v>217</v>
      </c>
      <c r="B9" s="383" t="s">
        <v>218</v>
      </c>
      <c r="C9" s="383" t="s">
        <v>219</v>
      </c>
      <c r="D9" s="383" t="s">
        <v>220</v>
      </c>
      <c r="E9" s="384" t="s">
        <v>221</v>
      </c>
      <c r="F9" s="383" t="s">
        <v>222</v>
      </c>
      <c r="G9" s="383"/>
    </row>
    <row r="10" spans="1:13">
      <c r="A10" s="383"/>
      <c r="B10" s="383"/>
      <c r="C10" s="383"/>
      <c r="D10" s="383"/>
      <c r="E10" s="384"/>
      <c r="F10" s="116" t="s">
        <v>223</v>
      </c>
      <c r="G10" s="117" t="s">
        <v>224</v>
      </c>
    </row>
    <row r="11" spans="1:13">
      <c r="A11" s="118" t="s">
        <v>226</v>
      </c>
      <c r="B11" s="119" t="s">
        <v>227</v>
      </c>
      <c r="C11" s="119" t="s">
        <v>228</v>
      </c>
      <c r="D11" s="120">
        <v>262.55</v>
      </c>
      <c r="E11" s="380">
        <v>271.47000000000003</v>
      </c>
      <c r="F11" s="380">
        <f>E11</f>
        <v>271.47000000000003</v>
      </c>
      <c r="G11" s="381" t="s">
        <v>225</v>
      </c>
    </row>
    <row r="12" spans="1:13">
      <c r="A12" s="118"/>
      <c r="B12" s="119" t="s">
        <v>6455</v>
      </c>
      <c r="C12" s="119"/>
      <c r="D12" s="120"/>
      <c r="E12" s="380"/>
      <c r="F12" s="380"/>
      <c r="G12" s="381"/>
    </row>
    <row r="13" spans="1:13">
      <c r="A13" s="118"/>
      <c r="B13" s="119"/>
      <c r="C13" s="119"/>
      <c r="D13" s="120"/>
      <c r="E13" s="380"/>
      <c r="F13" s="380"/>
      <c r="G13" s="381"/>
    </row>
    <row r="14" spans="1:13">
      <c r="A14" s="108"/>
      <c r="B14" s="121"/>
      <c r="C14" s="123" t="s">
        <v>229</v>
      </c>
      <c r="D14" s="124"/>
      <c r="E14" s="125"/>
      <c r="F14" s="125"/>
      <c r="G14" s="121"/>
    </row>
    <row r="16" spans="1:13">
      <c r="A16" s="114" t="s">
        <v>20</v>
      </c>
      <c r="B16" s="114" t="s">
        <v>213</v>
      </c>
      <c r="C16" s="372" t="s">
        <v>214</v>
      </c>
      <c r="D16" s="372"/>
      <c r="E16" s="372"/>
      <c r="F16" s="114" t="s">
        <v>215</v>
      </c>
      <c r="G16" s="114" t="s">
        <v>216</v>
      </c>
    </row>
    <row r="17" spans="1:7">
      <c r="A17" s="235" t="s">
        <v>6337</v>
      </c>
      <c r="B17" s="236" t="s">
        <v>123</v>
      </c>
      <c r="C17" s="396" t="s">
        <v>6338</v>
      </c>
      <c r="D17" s="397"/>
      <c r="E17" s="398"/>
      <c r="F17" s="237" t="s">
        <v>23</v>
      </c>
      <c r="G17" s="238">
        <f>F20</f>
        <v>2.9600000000000004</v>
      </c>
    </row>
    <row r="18" spans="1:7">
      <c r="A18" s="399" t="s">
        <v>217</v>
      </c>
      <c r="B18" s="399" t="s">
        <v>218</v>
      </c>
      <c r="C18" s="401" t="s">
        <v>219</v>
      </c>
      <c r="D18" s="399" t="s">
        <v>220</v>
      </c>
      <c r="E18" s="399" t="s">
        <v>221</v>
      </c>
      <c r="F18" s="385" t="s">
        <v>222</v>
      </c>
      <c r="G18" s="386"/>
    </row>
    <row r="19" spans="1:7">
      <c r="A19" s="400"/>
      <c r="B19" s="400"/>
      <c r="C19" s="402"/>
      <c r="D19" s="400"/>
      <c r="E19" s="400"/>
      <c r="F19" s="239" t="s">
        <v>223</v>
      </c>
      <c r="G19" s="240" t="s">
        <v>224</v>
      </c>
    </row>
    <row r="20" spans="1:7">
      <c r="A20" s="241" t="s">
        <v>6339</v>
      </c>
      <c r="B20" s="242"/>
      <c r="C20" s="243"/>
      <c r="D20" s="244">
        <v>2.64</v>
      </c>
      <c r="E20" s="387">
        <f>AVERAGE(D20:D22)</f>
        <v>2.9600000000000004</v>
      </c>
      <c r="F20" s="390">
        <f>E20</f>
        <v>2.9600000000000004</v>
      </c>
      <c r="G20" s="393" t="s">
        <v>225</v>
      </c>
    </row>
    <row r="21" spans="1:7">
      <c r="A21" s="241" t="s">
        <v>6340</v>
      </c>
      <c r="B21" s="242"/>
      <c r="C21" s="243"/>
      <c r="D21" s="244">
        <v>3.5</v>
      </c>
      <c r="E21" s="388"/>
      <c r="F21" s="391"/>
      <c r="G21" s="394"/>
    </row>
    <row r="22" spans="1:7">
      <c r="A22" s="241" t="s">
        <v>6341</v>
      </c>
      <c r="B22" s="242"/>
      <c r="C22" s="243"/>
      <c r="D22" s="244">
        <v>2.74</v>
      </c>
      <c r="E22" s="389"/>
      <c r="F22" s="392"/>
      <c r="G22" s="395"/>
    </row>
    <row r="23" spans="1:7">
      <c r="A23" s="250"/>
      <c r="B23" s="250"/>
      <c r="C23" s="243"/>
      <c r="D23" s="250"/>
      <c r="E23" s="250"/>
      <c r="F23" s="250"/>
      <c r="G23" s="250"/>
    </row>
    <row r="24" spans="1:7">
      <c r="A24" s="114" t="s">
        <v>20</v>
      </c>
      <c r="B24" s="114" t="s">
        <v>213</v>
      </c>
      <c r="C24" s="372" t="s">
        <v>214</v>
      </c>
      <c r="D24" s="372"/>
      <c r="E24" s="372"/>
      <c r="F24" s="114" t="s">
        <v>215</v>
      </c>
      <c r="G24" s="114" t="s">
        <v>216</v>
      </c>
    </row>
    <row r="25" spans="1:7">
      <c r="A25" s="197" t="s">
        <v>1616</v>
      </c>
      <c r="B25" s="198" t="s">
        <v>123</v>
      </c>
      <c r="C25" s="251" t="s">
        <v>1071</v>
      </c>
      <c r="D25" s="252"/>
      <c r="E25" s="253"/>
      <c r="F25" s="242" t="s">
        <v>23</v>
      </c>
      <c r="G25" s="254">
        <f>F28</f>
        <v>48.589999999999996</v>
      </c>
    </row>
    <row r="26" spans="1:7">
      <c r="A26" s="405" t="s">
        <v>217</v>
      </c>
      <c r="B26" s="405" t="s">
        <v>218</v>
      </c>
      <c r="C26" s="407" t="s">
        <v>219</v>
      </c>
      <c r="D26" s="405" t="s">
        <v>220</v>
      </c>
      <c r="E26" s="399" t="s">
        <v>221</v>
      </c>
      <c r="F26" s="403" t="s">
        <v>222</v>
      </c>
      <c r="G26" s="404"/>
    </row>
    <row r="27" spans="1:7">
      <c r="A27" s="406"/>
      <c r="B27" s="406"/>
      <c r="C27" s="408"/>
      <c r="D27" s="406"/>
      <c r="E27" s="400"/>
      <c r="F27" s="239" t="s">
        <v>223</v>
      </c>
      <c r="G27" s="240" t="s">
        <v>224</v>
      </c>
    </row>
    <row r="28" spans="1:7">
      <c r="A28" s="255" t="s">
        <v>6342</v>
      </c>
      <c r="B28" s="242"/>
      <c r="C28" s="256" t="s">
        <v>6343</v>
      </c>
      <c r="D28" s="244">
        <v>54.61</v>
      </c>
      <c r="E28" s="387">
        <f>AVERAGE(D28:D30)</f>
        <v>48.589999999999996</v>
      </c>
      <c r="F28" s="390">
        <f>E28</f>
        <v>48.589999999999996</v>
      </c>
      <c r="G28" s="393" t="s">
        <v>225</v>
      </c>
    </row>
    <row r="29" spans="1:7">
      <c r="A29" s="255" t="s">
        <v>6344</v>
      </c>
      <c r="B29" s="242"/>
      <c r="C29" s="256" t="s">
        <v>6343</v>
      </c>
      <c r="D29" s="244">
        <v>53.41</v>
      </c>
      <c r="E29" s="388"/>
      <c r="F29" s="391"/>
      <c r="G29" s="394"/>
    </row>
    <row r="30" spans="1:7">
      <c r="A30" s="255" t="s">
        <v>6345</v>
      </c>
      <c r="B30" s="242"/>
      <c r="C30" s="256" t="s">
        <v>6343</v>
      </c>
      <c r="D30" s="244">
        <v>37.75</v>
      </c>
      <c r="E30" s="388"/>
      <c r="F30" s="391"/>
      <c r="G30" s="394"/>
    </row>
    <row r="31" spans="1:7">
      <c r="A31" s="250"/>
      <c r="B31" s="250"/>
      <c r="C31" s="257"/>
      <c r="D31" s="250"/>
      <c r="E31" s="250"/>
      <c r="F31" s="250"/>
      <c r="G31" s="250"/>
    </row>
    <row r="32" spans="1:7">
      <c r="A32" s="114" t="s">
        <v>20</v>
      </c>
      <c r="B32" s="114" t="s">
        <v>213</v>
      </c>
      <c r="C32" s="372" t="s">
        <v>214</v>
      </c>
      <c r="D32" s="372"/>
      <c r="E32" s="372"/>
      <c r="F32" s="114" t="s">
        <v>215</v>
      </c>
      <c r="G32" s="114" t="s">
        <v>216</v>
      </c>
    </row>
    <row r="33" spans="1:7">
      <c r="A33" s="197" t="s">
        <v>520</v>
      </c>
      <c r="B33" s="198" t="s">
        <v>123</v>
      </c>
      <c r="C33" s="251" t="s">
        <v>6346</v>
      </c>
      <c r="D33" s="252"/>
      <c r="E33" s="253"/>
      <c r="F33" s="242" t="s">
        <v>23</v>
      </c>
      <c r="G33" s="254">
        <f>F36</f>
        <v>16.093333333333334</v>
      </c>
    </row>
    <row r="34" spans="1:7">
      <c r="A34" s="405" t="s">
        <v>217</v>
      </c>
      <c r="B34" s="405" t="s">
        <v>218</v>
      </c>
      <c r="C34" s="407" t="s">
        <v>219</v>
      </c>
      <c r="D34" s="405" t="s">
        <v>220</v>
      </c>
      <c r="E34" s="399" t="s">
        <v>221</v>
      </c>
      <c r="F34" s="403" t="s">
        <v>222</v>
      </c>
      <c r="G34" s="404"/>
    </row>
    <row r="35" spans="1:7">
      <c r="A35" s="406"/>
      <c r="B35" s="406"/>
      <c r="C35" s="408"/>
      <c r="D35" s="406"/>
      <c r="E35" s="400"/>
      <c r="F35" s="239" t="s">
        <v>223</v>
      </c>
      <c r="G35" s="240" t="s">
        <v>224</v>
      </c>
    </row>
    <row r="36" spans="1:7">
      <c r="A36" s="255" t="s">
        <v>6347</v>
      </c>
      <c r="B36" s="242"/>
      <c r="C36" s="256" t="s">
        <v>6343</v>
      </c>
      <c r="D36" s="244">
        <v>18.2</v>
      </c>
      <c r="E36" s="387">
        <f>AVERAGE(D36:D38)</f>
        <v>16.093333333333334</v>
      </c>
      <c r="F36" s="390">
        <f>E36</f>
        <v>16.093333333333334</v>
      </c>
      <c r="G36" s="393" t="s">
        <v>225</v>
      </c>
    </row>
    <row r="37" spans="1:7">
      <c r="A37" s="255" t="s">
        <v>6348</v>
      </c>
      <c r="B37" s="242"/>
      <c r="C37" s="256" t="s">
        <v>6343</v>
      </c>
      <c r="D37" s="244">
        <v>9.25</v>
      </c>
      <c r="E37" s="388"/>
      <c r="F37" s="391"/>
      <c r="G37" s="394"/>
    </row>
    <row r="38" spans="1:7">
      <c r="A38" s="255" t="s">
        <v>6349</v>
      </c>
      <c r="B38" s="242"/>
      <c r="C38" s="256"/>
      <c r="D38" s="244">
        <v>20.83</v>
      </c>
      <c r="E38" s="388"/>
      <c r="F38" s="391"/>
      <c r="G38" s="394"/>
    </row>
    <row r="39" spans="1:7">
      <c r="A39" s="250"/>
      <c r="B39" s="250"/>
      <c r="C39" s="257"/>
      <c r="D39" s="250"/>
      <c r="E39" s="250"/>
      <c r="F39" s="250"/>
      <c r="G39" s="250"/>
    </row>
    <row r="40" spans="1:7">
      <c r="A40" s="114" t="s">
        <v>20</v>
      </c>
      <c r="B40" s="114" t="s">
        <v>213</v>
      </c>
      <c r="C40" s="372" t="s">
        <v>214</v>
      </c>
      <c r="D40" s="372"/>
      <c r="E40" s="372"/>
      <c r="F40" s="114" t="s">
        <v>215</v>
      </c>
      <c r="G40" s="114" t="s">
        <v>216</v>
      </c>
    </row>
    <row r="41" spans="1:7">
      <c r="A41" s="197" t="s">
        <v>1518</v>
      </c>
      <c r="B41" s="198" t="s">
        <v>123</v>
      </c>
      <c r="C41" s="251" t="s">
        <v>986</v>
      </c>
      <c r="D41" s="252"/>
      <c r="E41" s="253"/>
      <c r="F41" s="242" t="s">
        <v>23</v>
      </c>
      <c r="G41" s="254">
        <f>F44</f>
        <v>24.423333333333332</v>
      </c>
    </row>
    <row r="42" spans="1:7">
      <c r="A42" s="405" t="s">
        <v>217</v>
      </c>
      <c r="B42" s="405" t="s">
        <v>218</v>
      </c>
      <c r="C42" s="407" t="s">
        <v>219</v>
      </c>
      <c r="D42" s="405" t="s">
        <v>220</v>
      </c>
      <c r="E42" s="399" t="s">
        <v>221</v>
      </c>
      <c r="F42" s="403" t="s">
        <v>222</v>
      </c>
      <c r="G42" s="404"/>
    </row>
    <row r="43" spans="1:7">
      <c r="A43" s="406"/>
      <c r="B43" s="406"/>
      <c r="C43" s="408"/>
      <c r="D43" s="406"/>
      <c r="E43" s="400"/>
      <c r="F43" s="239" t="s">
        <v>223</v>
      </c>
      <c r="G43" s="240" t="s">
        <v>224</v>
      </c>
    </row>
    <row r="44" spans="1:7">
      <c r="A44" s="255" t="s">
        <v>6350</v>
      </c>
      <c r="B44" s="242"/>
      <c r="C44" s="256" t="s">
        <v>6343</v>
      </c>
      <c r="D44" s="244">
        <v>23.52</v>
      </c>
      <c r="E44" s="387">
        <f>AVERAGE(D44:D46)</f>
        <v>24.423333333333332</v>
      </c>
      <c r="F44" s="390">
        <f>E44</f>
        <v>24.423333333333332</v>
      </c>
      <c r="G44" s="393" t="s">
        <v>225</v>
      </c>
    </row>
    <row r="45" spans="1:7">
      <c r="A45" s="255" t="s">
        <v>6351</v>
      </c>
      <c r="B45" s="242"/>
      <c r="C45" s="256" t="s">
        <v>6343</v>
      </c>
      <c r="D45" s="244">
        <v>28.88</v>
      </c>
      <c r="E45" s="388"/>
      <c r="F45" s="391"/>
      <c r="G45" s="394"/>
    </row>
    <row r="46" spans="1:7">
      <c r="A46" s="255" t="s">
        <v>6352</v>
      </c>
      <c r="B46" s="242"/>
      <c r="C46" s="256" t="s">
        <v>6343</v>
      </c>
      <c r="D46" s="244">
        <v>20.87</v>
      </c>
      <c r="E46" s="388"/>
      <c r="F46" s="391"/>
      <c r="G46" s="394"/>
    </row>
    <row r="47" spans="1:7">
      <c r="A47" s="250"/>
      <c r="B47" s="250"/>
      <c r="C47" s="257"/>
      <c r="D47" s="250"/>
      <c r="E47" s="250"/>
      <c r="F47" s="250"/>
      <c r="G47" s="250"/>
    </row>
    <row r="48" spans="1:7">
      <c r="A48" s="114" t="s">
        <v>20</v>
      </c>
      <c r="B48" s="114" t="s">
        <v>213</v>
      </c>
      <c r="C48" s="372" t="s">
        <v>214</v>
      </c>
      <c r="D48" s="372"/>
      <c r="E48" s="372"/>
      <c r="F48" s="114" t="s">
        <v>215</v>
      </c>
      <c r="G48" s="114" t="s">
        <v>216</v>
      </c>
    </row>
    <row r="49" spans="1:7">
      <c r="A49" s="197" t="s">
        <v>531</v>
      </c>
      <c r="B49" s="198" t="s">
        <v>123</v>
      </c>
      <c r="C49" s="251" t="s">
        <v>1562</v>
      </c>
      <c r="D49" s="252"/>
      <c r="E49" s="253"/>
      <c r="F49" s="242" t="s">
        <v>23</v>
      </c>
      <c r="G49" s="254">
        <f>F52</f>
        <v>77.99666666666667</v>
      </c>
    </row>
    <row r="50" spans="1:7">
      <c r="A50" s="405" t="s">
        <v>217</v>
      </c>
      <c r="B50" s="405" t="s">
        <v>218</v>
      </c>
      <c r="C50" s="407" t="s">
        <v>219</v>
      </c>
      <c r="D50" s="405" t="s">
        <v>220</v>
      </c>
      <c r="E50" s="399" t="s">
        <v>221</v>
      </c>
      <c r="F50" s="403" t="s">
        <v>222</v>
      </c>
      <c r="G50" s="404"/>
    </row>
    <row r="51" spans="1:7">
      <c r="A51" s="406"/>
      <c r="B51" s="406"/>
      <c r="C51" s="408"/>
      <c r="D51" s="406"/>
      <c r="E51" s="400"/>
      <c r="F51" s="239" t="s">
        <v>223</v>
      </c>
      <c r="G51" s="240" t="s">
        <v>224</v>
      </c>
    </row>
    <row r="52" spans="1:7">
      <c r="A52" s="255" t="s">
        <v>6349</v>
      </c>
      <c r="B52" s="242"/>
      <c r="C52" s="256" t="s">
        <v>6343</v>
      </c>
      <c r="D52" s="244">
        <v>73.040000000000006</v>
      </c>
      <c r="E52" s="387">
        <f>AVERAGE(D52:D54)</f>
        <v>77.99666666666667</v>
      </c>
      <c r="F52" s="390">
        <f>E52</f>
        <v>77.99666666666667</v>
      </c>
      <c r="G52" s="393" t="s">
        <v>225</v>
      </c>
    </row>
    <row r="53" spans="1:7">
      <c r="A53" s="255" t="s">
        <v>6353</v>
      </c>
      <c r="B53" s="242"/>
      <c r="C53" s="256" t="s">
        <v>6343</v>
      </c>
      <c r="D53" s="244">
        <v>88.08</v>
      </c>
      <c r="E53" s="388"/>
      <c r="F53" s="391"/>
      <c r="G53" s="394"/>
    </row>
    <row r="54" spans="1:7">
      <c r="A54" s="255" t="s">
        <v>6351</v>
      </c>
      <c r="B54" s="242"/>
      <c r="C54" s="256" t="s">
        <v>6343</v>
      </c>
      <c r="D54" s="244">
        <v>72.87</v>
      </c>
      <c r="E54" s="388"/>
      <c r="F54" s="391"/>
      <c r="G54" s="394"/>
    </row>
    <row r="55" spans="1:7">
      <c r="A55" s="255"/>
      <c r="B55" s="242"/>
      <c r="C55" s="285"/>
      <c r="D55" s="286"/>
      <c r="E55" s="283"/>
      <c r="F55" s="246"/>
      <c r="G55" s="247"/>
    </row>
    <row r="56" spans="1:7">
      <c r="A56" s="262" t="s">
        <v>20</v>
      </c>
      <c r="B56" s="262" t="s">
        <v>213</v>
      </c>
      <c r="C56" s="409" t="s">
        <v>214</v>
      </c>
      <c r="D56" s="410"/>
      <c r="E56" s="411"/>
      <c r="F56" s="262" t="s">
        <v>281</v>
      </c>
      <c r="G56" s="262" t="s">
        <v>216</v>
      </c>
    </row>
    <row r="57" spans="1:7">
      <c r="A57" s="263" t="s">
        <v>1527</v>
      </c>
      <c r="B57" s="264" t="s">
        <v>29</v>
      </c>
      <c r="C57" s="265" t="s">
        <v>6354</v>
      </c>
      <c r="D57" s="266"/>
      <c r="E57" s="266"/>
      <c r="F57" s="267" t="s">
        <v>23</v>
      </c>
      <c r="G57" s="268">
        <f>F60</f>
        <v>215.41333333333333</v>
      </c>
    </row>
    <row r="58" spans="1:7">
      <c r="A58" s="416" t="s">
        <v>217</v>
      </c>
      <c r="B58" s="416" t="s">
        <v>218</v>
      </c>
      <c r="C58" s="418" t="s">
        <v>219</v>
      </c>
      <c r="D58" s="416" t="s">
        <v>220</v>
      </c>
      <c r="E58" s="416" t="s">
        <v>221</v>
      </c>
      <c r="F58" s="412" t="s">
        <v>222</v>
      </c>
      <c r="G58" s="413"/>
    </row>
    <row r="59" spans="1:7">
      <c r="A59" s="417"/>
      <c r="B59" s="417"/>
      <c r="C59" s="419"/>
      <c r="D59" s="417"/>
      <c r="E59" s="417"/>
      <c r="F59" s="269" t="s">
        <v>223</v>
      </c>
      <c r="G59" s="270" t="s">
        <v>224</v>
      </c>
    </row>
    <row r="60" spans="1:7">
      <c r="A60" s="258" t="s">
        <v>6355</v>
      </c>
      <c r="B60" s="259"/>
      <c r="C60" s="243"/>
      <c r="D60" s="260">
        <v>213.88</v>
      </c>
      <c r="E60" s="387">
        <f>AVERAGE(D60:D62)</f>
        <v>215.41333333333333</v>
      </c>
      <c r="F60" s="414">
        <f>E60</f>
        <v>215.41333333333333</v>
      </c>
      <c r="G60" s="414" t="s">
        <v>225</v>
      </c>
    </row>
    <row r="61" spans="1:7">
      <c r="A61" s="258" t="s">
        <v>6356</v>
      </c>
      <c r="B61" s="259"/>
      <c r="C61" s="243"/>
      <c r="D61" s="260">
        <v>276.39</v>
      </c>
      <c r="E61" s="388"/>
      <c r="F61" s="415"/>
      <c r="G61" s="415"/>
    </row>
    <row r="62" spans="1:7">
      <c r="A62" s="258" t="s">
        <v>6357</v>
      </c>
      <c r="B62" s="259"/>
      <c r="C62" s="243"/>
      <c r="D62" s="260">
        <v>155.97</v>
      </c>
      <c r="E62" s="388"/>
      <c r="F62" s="415"/>
      <c r="G62" s="415"/>
    </row>
    <row r="63" spans="1:7">
      <c r="A63" s="262" t="s">
        <v>20</v>
      </c>
      <c r="B63" s="262" t="s">
        <v>213</v>
      </c>
      <c r="C63" s="409" t="s">
        <v>214</v>
      </c>
      <c r="D63" s="410"/>
      <c r="E63" s="411"/>
      <c r="F63" s="262" t="s">
        <v>281</v>
      </c>
      <c r="G63" s="262" t="s">
        <v>216</v>
      </c>
    </row>
    <row r="64" spans="1:7">
      <c r="A64" s="263" t="s">
        <v>1587</v>
      </c>
      <c r="B64" s="264" t="s">
        <v>29</v>
      </c>
      <c r="C64" s="265" t="s">
        <v>6358</v>
      </c>
      <c r="D64" s="266"/>
      <c r="E64" s="266"/>
      <c r="F64" s="267" t="s">
        <v>23</v>
      </c>
      <c r="G64" s="268">
        <f>F67</f>
        <v>84.176666666666662</v>
      </c>
    </row>
    <row r="65" spans="1:7">
      <c r="A65" s="416" t="s">
        <v>217</v>
      </c>
      <c r="B65" s="416" t="s">
        <v>218</v>
      </c>
      <c r="C65" s="418" t="s">
        <v>219</v>
      </c>
      <c r="D65" s="416" t="s">
        <v>220</v>
      </c>
      <c r="E65" s="416" t="s">
        <v>221</v>
      </c>
      <c r="F65" s="412" t="s">
        <v>222</v>
      </c>
      <c r="G65" s="413"/>
    </row>
    <row r="66" spans="1:7">
      <c r="A66" s="417"/>
      <c r="B66" s="417"/>
      <c r="C66" s="419"/>
      <c r="D66" s="417"/>
      <c r="E66" s="417"/>
      <c r="F66" s="269" t="s">
        <v>223</v>
      </c>
      <c r="G66" s="270" t="s">
        <v>224</v>
      </c>
    </row>
    <row r="67" spans="1:7">
      <c r="A67" s="258" t="s">
        <v>6359</v>
      </c>
      <c r="B67" s="259"/>
      <c r="C67" s="243"/>
      <c r="D67" s="260">
        <v>62.95</v>
      </c>
      <c r="E67" s="387">
        <f>AVERAGE(D67:D69)</f>
        <v>84.176666666666662</v>
      </c>
      <c r="F67" s="414">
        <f>E67</f>
        <v>84.176666666666662</v>
      </c>
      <c r="G67" s="414" t="s">
        <v>225</v>
      </c>
    </row>
    <row r="68" spans="1:7">
      <c r="A68" s="258" t="s">
        <v>6360</v>
      </c>
      <c r="B68" s="259"/>
      <c r="C68" s="243"/>
      <c r="D68" s="260">
        <v>76.25</v>
      </c>
      <c r="E68" s="388"/>
      <c r="F68" s="415"/>
      <c r="G68" s="415"/>
    </row>
    <row r="69" spans="1:7">
      <c r="A69" s="258" t="s">
        <v>6349</v>
      </c>
      <c r="B69" s="259"/>
      <c r="C69" s="243"/>
      <c r="D69" s="260">
        <v>113.33</v>
      </c>
      <c r="E69" s="388"/>
      <c r="F69" s="415"/>
      <c r="G69" s="415"/>
    </row>
    <row r="70" spans="1:7">
      <c r="A70" s="258"/>
      <c r="B70" s="259"/>
      <c r="C70" s="281"/>
      <c r="D70" s="282"/>
      <c r="E70" s="283"/>
      <c r="F70" s="271"/>
      <c r="G70" s="271"/>
    </row>
    <row r="71" spans="1:7">
      <c r="A71" s="262" t="s">
        <v>20</v>
      </c>
      <c r="B71" s="262" t="s">
        <v>213</v>
      </c>
      <c r="C71" s="409" t="s">
        <v>214</v>
      </c>
      <c r="D71" s="410"/>
      <c r="E71" s="411"/>
      <c r="F71" s="262" t="s">
        <v>281</v>
      </c>
      <c r="G71" s="262" t="s">
        <v>216</v>
      </c>
    </row>
    <row r="72" spans="1:7">
      <c r="A72" s="263" t="s">
        <v>1586</v>
      </c>
      <c r="B72" s="264" t="s">
        <v>29</v>
      </c>
      <c r="C72" s="265" t="s">
        <v>1040</v>
      </c>
      <c r="D72" s="266"/>
      <c r="E72" s="266"/>
      <c r="F72" s="267" t="s">
        <v>23</v>
      </c>
      <c r="G72" s="268">
        <f>F75</f>
        <v>43.856666666666662</v>
      </c>
    </row>
    <row r="73" spans="1:7">
      <c r="A73" s="416" t="s">
        <v>217</v>
      </c>
      <c r="B73" s="416" t="s">
        <v>218</v>
      </c>
      <c r="C73" s="418" t="s">
        <v>219</v>
      </c>
      <c r="D73" s="416" t="s">
        <v>220</v>
      </c>
      <c r="E73" s="416" t="s">
        <v>221</v>
      </c>
      <c r="F73" s="412" t="s">
        <v>222</v>
      </c>
      <c r="G73" s="413"/>
    </row>
    <row r="74" spans="1:7">
      <c r="A74" s="417"/>
      <c r="B74" s="417"/>
      <c r="C74" s="419"/>
      <c r="D74" s="417"/>
      <c r="E74" s="417"/>
      <c r="F74" s="269" t="s">
        <v>223</v>
      </c>
      <c r="G74" s="270" t="s">
        <v>224</v>
      </c>
    </row>
    <row r="75" spans="1:7">
      <c r="A75" s="258" t="s">
        <v>6359</v>
      </c>
      <c r="B75" s="259"/>
      <c r="C75" s="243"/>
      <c r="D75" s="260">
        <v>59.95</v>
      </c>
      <c r="E75" s="387">
        <f>AVERAGE(D75:D77)</f>
        <v>43.856666666666662</v>
      </c>
      <c r="F75" s="414">
        <f>E75</f>
        <v>43.856666666666662</v>
      </c>
      <c r="G75" s="414" t="s">
        <v>225</v>
      </c>
    </row>
    <row r="76" spans="1:7">
      <c r="A76" s="258" t="s">
        <v>6340</v>
      </c>
      <c r="B76" s="259"/>
      <c r="C76" s="243"/>
      <c r="D76" s="260">
        <v>31.97</v>
      </c>
      <c r="E76" s="388"/>
      <c r="F76" s="415"/>
      <c r="G76" s="415"/>
    </row>
    <row r="77" spans="1:7">
      <c r="A77" s="258" t="s">
        <v>6349</v>
      </c>
      <c r="B77" s="259"/>
      <c r="C77" s="243"/>
      <c r="D77" s="260">
        <v>39.65</v>
      </c>
      <c r="E77" s="389"/>
      <c r="F77" s="420"/>
      <c r="G77" s="420"/>
    </row>
    <row r="78" spans="1:7">
      <c r="A78" s="258"/>
      <c r="B78" s="259"/>
      <c r="C78" s="281"/>
      <c r="D78" s="282"/>
      <c r="E78" s="284"/>
      <c r="F78" s="261"/>
      <c r="G78" s="261"/>
    </row>
    <row r="79" spans="1:7">
      <c r="A79" s="262" t="s">
        <v>20</v>
      </c>
      <c r="B79" s="262" t="s">
        <v>213</v>
      </c>
      <c r="C79" s="409" t="s">
        <v>214</v>
      </c>
      <c r="D79" s="410"/>
      <c r="E79" s="411"/>
      <c r="F79" s="262" t="s">
        <v>281</v>
      </c>
      <c r="G79" s="262" t="s">
        <v>216</v>
      </c>
    </row>
    <row r="80" spans="1:7">
      <c r="A80" s="263" t="s">
        <v>1522</v>
      </c>
      <c r="B80" s="264" t="s">
        <v>29</v>
      </c>
      <c r="C80" s="272" t="s">
        <v>990</v>
      </c>
      <c r="D80" s="266"/>
      <c r="E80" s="266"/>
      <c r="F80" s="267" t="s">
        <v>23</v>
      </c>
      <c r="G80" s="268">
        <f>F83</f>
        <v>67.653333333333322</v>
      </c>
    </row>
    <row r="81" spans="1:7">
      <c r="A81" s="416" t="s">
        <v>217</v>
      </c>
      <c r="B81" s="416" t="s">
        <v>218</v>
      </c>
      <c r="C81" s="418" t="s">
        <v>219</v>
      </c>
      <c r="D81" s="416" t="s">
        <v>220</v>
      </c>
      <c r="E81" s="416" t="s">
        <v>221</v>
      </c>
      <c r="F81" s="412" t="s">
        <v>222</v>
      </c>
      <c r="G81" s="413"/>
    </row>
    <row r="82" spans="1:7">
      <c r="A82" s="417"/>
      <c r="B82" s="417"/>
      <c r="C82" s="419"/>
      <c r="D82" s="417"/>
      <c r="E82" s="417"/>
      <c r="F82" s="269" t="s">
        <v>223</v>
      </c>
      <c r="G82" s="270" t="s">
        <v>224</v>
      </c>
    </row>
    <row r="83" spans="1:7">
      <c r="A83" s="258" t="s">
        <v>6361</v>
      </c>
      <c r="B83" s="259"/>
      <c r="C83" s="243"/>
      <c r="D83" s="260">
        <v>73.989999999999995</v>
      </c>
      <c r="E83" s="387">
        <f>AVERAGE(D83:D85)</f>
        <v>67.653333333333322</v>
      </c>
      <c r="F83" s="414">
        <f>E83</f>
        <v>67.653333333333322</v>
      </c>
      <c r="G83" s="414" t="s">
        <v>225</v>
      </c>
    </row>
    <row r="84" spans="1:7">
      <c r="A84" s="258" t="s">
        <v>6349</v>
      </c>
      <c r="B84" s="259"/>
      <c r="C84" s="243"/>
      <c r="D84" s="260">
        <v>53.93</v>
      </c>
      <c r="E84" s="388"/>
      <c r="F84" s="415"/>
      <c r="G84" s="415"/>
    </row>
    <row r="85" spans="1:7">
      <c r="A85" s="258" t="s">
        <v>6339</v>
      </c>
      <c r="B85" s="259"/>
      <c r="C85" s="243"/>
      <c r="D85" s="260">
        <v>75.040000000000006</v>
      </c>
      <c r="E85" s="388"/>
      <c r="F85" s="415"/>
      <c r="G85" s="415"/>
    </row>
    <row r="86" spans="1:7">
      <c r="A86" s="258"/>
      <c r="B86" s="259"/>
      <c r="C86" s="281"/>
      <c r="D86" s="282"/>
      <c r="E86" s="283"/>
      <c r="F86" s="271"/>
      <c r="G86" s="271"/>
    </row>
    <row r="87" spans="1:7">
      <c r="A87" s="262" t="s">
        <v>20</v>
      </c>
      <c r="B87" s="262" t="s">
        <v>213</v>
      </c>
      <c r="C87" s="409" t="s">
        <v>214</v>
      </c>
      <c r="D87" s="410"/>
      <c r="E87" s="411"/>
      <c r="F87" s="262" t="s">
        <v>281</v>
      </c>
      <c r="G87" s="262" t="s">
        <v>216</v>
      </c>
    </row>
    <row r="88" spans="1:7">
      <c r="A88" s="263" t="s">
        <v>6362</v>
      </c>
      <c r="B88" s="264" t="s">
        <v>29</v>
      </c>
      <c r="C88" s="265" t="s">
        <v>6363</v>
      </c>
      <c r="D88" s="266"/>
      <c r="E88" s="266"/>
      <c r="F88" s="267" t="s">
        <v>23</v>
      </c>
      <c r="G88" s="268">
        <f>F91</f>
        <v>18.95</v>
      </c>
    </row>
    <row r="89" spans="1:7">
      <c r="A89" s="416" t="s">
        <v>217</v>
      </c>
      <c r="B89" s="416" t="s">
        <v>218</v>
      </c>
      <c r="C89" s="418" t="s">
        <v>219</v>
      </c>
      <c r="D89" s="416" t="s">
        <v>220</v>
      </c>
      <c r="E89" s="416" t="s">
        <v>221</v>
      </c>
      <c r="F89" s="412" t="s">
        <v>222</v>
      </c>
      <c r="G89" s="413"/>
    </row>
    <row r="90" spans="1:7">
      <c r="A90" s="417"/>
      <c r="B90" s="417"/>
      <c r="C90" s="419"/>
      <c r="D90" s="417"/>
      <c r="E90" s="417"/>
      <c r="F90" s="269" t="s">
        <v>223</v>
      </c>
      <c r="G90" s="270" t="s">
        <v>224</v>
      </c>
    </row>
    <row r="91" spans="1:7">
      <c r="A91" s="258" t="s">
        <v>6359</v>
      </c>
      <c r="B91" s="259"/>
      <c r="C91" s="243"/>
      <c r="D91" s="260">
        <v>21</v>
      </c>
      <c r="E91" s="387">
        <f>AVERAGE(D91:D93)</f>
        <v>18.95</v>
      </c>
      <c r="F91" s="414">
        <f>E91</f>
        <v>18.95</v>
      </c>
      <c r="G91" s="414" t="s">
        <v>225</v>
      </c>
    </row>
    <row r="92" spans="1:7">
      <c r="A92" s="258" t="s">
        <v>6349</v>
      </c>
      <c r="B92" s="259"/>
      <c r="C92" s="243"/>
      <c r="D92" s="260">
        <v>16.899999999999999</v>
      </c>
      <c r="E92" s="388"/>
      <c r="F92" s="415"/>
      <c r="G92" s="415"/>
    </row>
    <row r="93" spans="1:7">
      <c r="A93" s="258"/>
      <c r="B93" s="259"/>
      <c r="C93" s="243"/>
      <c r="D93" s="260"/>
      <c r="E93" s="388"/>
      <c r="F93" s="415"/>
      <c r="G93" s="415"/>
    </row>
    <row r="94" spans="1:7">
      <c r="A94" s="114" t="s">
        <v>20</v>
      </c>
      <c r="B94" s="114" t="s">
        <v>213</v>
      </c>
      <c r="C94" s="372" t="s">
        <v>214</v>
      </c>
      <c r="D94" s="372"/>
      <c r="E94" s="372"/>
      <c r="F94" s="114" t="s">
        <v>215</v>
      </c>
      <c r="G94" s="114" t="s">
        <v>216</v>
      </c>
    </row>
    <row r="95" spans="1:7">
      <c r="A95" s="197" t="s">
        <v>1519</v>
      </c>
      <c r="B95" s="198" t="s">
        <v>123</v>
      </c>
      <c r="C95" s="421" t="s">
        <v>6364</v>
      </c>
      <c r="D95" s="422"/>
      <c r="E95" s="423"/>
      <c r="F95" s="242" t="s">
        <v>23</v>
      </c>
      <c r="G95" s="254">
        <f>F98</f>
        <v>1.9666666666666668</v>
      </c>
    </row>
    <row r="96" spans="1:7">
      <c r="A96" s="405" t="s">
        <v>217</v>
      </c>
      <c r="B96" s="405" t="s">
        <v>218</v>
      </c>
      <c r="C96" s="407" t="s">
        <v>219</v>
      </c>
      <c r="D96" s="405" t="s">
        <v>220</v>
      </c>
      <c r="E96" s="399" t="s">
        <v>221</v>
      </c>
      <c r="F96" s="403" t="s">
        <v>222</v>
      </c>
      <c r="G96" s="404"/>
    </row>
    <row r="97" spans="1:7">
      <c r="A97" s="406"/>
      <c r="B97" s="406"/>
      <c r="C97" s="408"/>
      <c r="D97" s="406"/>
      <c r="E97" s="400"/>
      <c r="F97" s="239" t="s">
        <v>223</v>
      </c>
      <c r="G97" s="240" t="s">
        <v>224</v>
      </c>
    </row>
    <row r="98" spans="1:7">
      <c r="A98" s="265" t="s">
        <v>6349</v>
      </c>
      <c r="B98" s="242"/>
      <c r="C98" s="256"/>
      <c r="D98" s="244">
        <v>1.7</v>
      </c>
      <c r="E98" s="387">
        <f>AVERAGE(D98:D100)</f>
        <v>1.9666666666666668</v>
      </c>
      <c r="F98" s="390">
        <f>E98</f>
        <v>1.9666666666666668</v>
      </c>
      <c r="G98" s="393" t="s">
        <v>225</v>
      </c>
    </row>
    <row r="99" spans="1:7">
      <c r="A99" s="255" t="s">
        <v>6340</v>
      </c>
      <c r="B99" s="242"/>
      <c r="C99" s="256"/>
      <c r="D99" s="244">
        <v>1.99</v>
      </c>
      <c r="E99" s="388"/>
      <c r="F99" s="391"/>
      <c r="G99" s="394"/>
    </row>
    <row r="100" spans="1:7">
      <c r="A100" s="255" t="s">
        <v>6365</v>
      </c>
      <c r="B100" s="242"/>
      <c r="C100" s="243"/>
      <c r="D100" s="244">
        <v>2.21</v>
      </c>
      <c r="E100" s="388"/>
      <c r="F100" s="392"/>
      <c r="G100" s="395"/>
    </row>
    <row r="101" spans="1:7">
      <c r="A101" s="255"/>
      <c r="B101" s="242"/>
      <c r="C101" s="243"/>
      <c r="D101" s="244"/>
      <c r="E101" s="245"/>
      <c r="F101" s="248"/>
      <c r="G101" s="249"/>
    </row>
    <row r="102" spans="1:7">
      <c r="A102" s="114" t="s">
        <v>20</v>
      </c>
      <c r="B102" s="114" t="s">
        <v>213</v>
      </c>
      <c r="C102" s="372" t="s">
        <v>214</v>
      </c>
      <c r="D102" s="372"/>
      <c r="E102" s="372"/>
      <c r="F102" s="114" t="s">
        <v>215</v>
      </c>
      <c r="G102" s="114" t="s">
        <v>216</v>
      </c>
    </row>
    <row r="103" spans="1:7">
      <c r="A103" s="197" t="s">
        <v>1528</v>
      </c>
      <c r="B103" s="198" t="s">
        <v>123</v>
      </c>
      <c r="C103" s="421" t="s">
        <v>6366</v>
      </c>
      <c r="D103" s="422"/>
      <c r="E103" s="423"/>
      <c r="F103" s="242" t="s">
        <v>65</v>
      </c>
      <c r="G103" s="254">
        <f>F106</f>
        <v>54.68</v>
      </c>
    </row>
    <row r="104" spans="1:7">
      <c r="A104" s="405" t="s">
        <v>217</v>
      </c>
      <c r="B104" s="405" t="s">
        <v>218</v>
      </c>
      <c r="C104" s="407" t="s">
        <v>219</v>
      </c>
      <c r="D104" s="405" t="s">
        <v>220</v>
      </c>
      <c r="E104" s="399" t="s">
        <v>221</v>
      </c>
      <c r="F104" s="403" t="s">
        <v>222</v>
      </c>
      <c r="G104" s="404"/>
    </row>
    <row r="105" spans="1:7">
      <c r="A105" s="406"/>
      <c r="B105" s="406"/>
      <c r="C105" s="408"/>
      <c r="D105" s="406"/>
      <c r="E105" s="400"/>
      <c r="F105" s="239" t="s">
        <v>223</v>
      </c>
      <c r="G105" s="240" t="s">
        <v>224</v>
      </c>
    </row>
    <row r="106" spans="1:7">
      <c r="A106" s="265" t="s">
        <v>6367</v>
      </c>
      <c r="B106" s="242"/>
      <c r="C106" s="256"/>
      <c r="D106" s="244">
        <v>51.58</v>
      </c>
      <c r="E106" s="387">
        <f>AVERAGE(D106:D108)</f>
        <v>54.68</v>
      </c>
      <c r="F106" s="390">
        <f>E106</f>
        <v>54.68</v>
      </c>
      <c r="G106" s="393" t="s">
        <v>225</v>
      </c>
    </row>
    <row r="107" spans="1:7">
      <c r="A107" s="255" t="s">
        <v>6368</v>
      </c>
      <c r="B107" s="242"/>
      <c r="C107" s="256"/>
      <c r="D107" s="244">
        <v>57.78</v>
      </c>
      <c r="E107" s="388"/>
      <c r="F107" s="391"/>
      <c r="G107" s="394"/>
    </row>
    <row r="108" spans="1:7">
      <c r="A108" s="255"/>
      <c r="B108" s="242"/>
      <c r="C108" s="243"/>
      <c r="D108" s="244"/>
      <c r="E108" s="389"/>
      <c r="F108" s="392"/>
      <c r="G108" s="395"/>
    </row>
    <row r="109" spans="1:7">
      <c r="A109" s="273"/>
      <c r="B109" s="273"/>
      <c r="C109" s="243"/>
      <c r="D109" s="273"/>
      <c r="E109" s="273"/>
      <c r="F109" s="273"/>
      <c r="G109" s="273"/>
    </row>
    <row r="110" spans="1:7">
      <c r="A110" s="114" t="s">
        <v>20</v>
      </c>
      <c r="B110" s="114" t="s">
        <v>213</v>
      </c>
      <c r="C110" s="372" t="s">
        <v>214</v>
      </c>
      <c r="D110" s="372"/>
      <c r="E110" s="372"/>
      <c r="F110" s="114" t="s">
        <v>215</v>
      </c>
      <c r="G110" s="114" t="s">
        <v>216</v>
      </c>
    </row>
    <row r="111" spans="1:7" ht="25.5">
      <c r="A111" s="197" t="s">
        <v>1601</v>
      </c>
      <c r="B111" s="198" t="s">
        <v>123</v>
      </c>
      <c r="C111" s="274" t="s">
        <v>6369</v>
      </c>
      <c r="D111" s="252"/>
      <c r="E111" s="253"/>
      <c r="F111" s="242" t="s">
        <v>23</v>
      </c>
      <c r="G111" s="254">
        <f>F114</f>
        <v>2588.9549999999999</v>
      </c>
    </row>
    <row r="112" spans="1:7">
      <c r="A112" s="405" t="s">
        <v>217</v>
      </c>
      <c r="B112" s="405" t="s">
        <v>218</v>
      </c>
      <c r="C112" s="407" t="s">
        <v>219</v>
      </c>
      <c r="D112" s="405" t="s">
        <v>220</v>
      </c>
      <c r="E112" s="399" t="s">
        <v>221</v>
      </c>
      <c r="F112" s="403" t="s">
        <v>222</v>
      </c>
      <c r="G112" s="404"/>
    </row>
    <row r="113" spans="1:7">
      <c r="A113" s="406"/>
      <c r="B113" s="406"/>
      <c r="C113" s="408"/>
      <c r="D113" s="406"/>
      <c r="E113" s="400"/>
      <c r="F113" s="239" t="s">
        <v>223</v>
      </c>
      <c r="G113" s="240" t="s">
        <v>224</v>
      </c>
    </row>
    <row r="114" spans="1:7">
      <c r="A114" s="255" t="s">
        <v>6370</v>
      </c>
      <c r="B114" s="242"/>
      <c r="C114" s="256" t="s">
        <v>6343</v>
      </c>
      <c r="D114" s="244">
        <v>2250.34</v>
      </c>
      <c r="E114" s="387">
        <f>AVERAGE(D114:D116)</f>
        <v>2588.9549999999999</v>
      </c>
      <c r="F114" s="390">
        <f>E114</f>
        <v>2588.9549999999999</v>
      </c>
      <c r="G114" s="393" t="s">
        <v>225</v>
      </c>
    </row>
    <row r="115" spans="1:7">
      <c r="A115" s="255" t="s">
        <v>6371</v>
      </c>
      <c r="B115" s="242"/>
      <c r="C115" s="256" t="s">
        <v>6343</v>
      </c>
      <c r="D115" s="244">
        <v>2927.57</v>
      </c>
      <c r="E115" s="388"/>
      <c r="F115" s="391"/>
      <c r="G115" s="394"/>
    </row>
    <row r="116" spans="1:7">
      <c r="A116" s="255"/>
      <c r="B116" s="242"/>
      <c r="C116" s="256"/>
      <c r="D116" s="244"/>
      <c r="E116" s="388"/>
      <c r="F116" s="391"/>
      <c r="G116" s="394"/>
    </row>
    <row r="117" spans="1:7">
      <c r="A117" s="114" t="s">
        <v>20</v>
      </c>
      <c r="B117" s="114" t="s">
        <v>213</v>
      </c>
      <c r="C117" s="372" t="s">
        <v>214</v>
      </c>
      <c r="D117" s="372"/>
      <c r="E117" s="372"/>
      <c r="F117" s="114" t="s">
        <v>215</v>
      </c>
      <c r="G117" s="114" t="s">
        <v>216</v>
      </c>
    </row>
    <row r="118" spans="1:7">
      <c r="A118" s="197" t="s">
        <v>1603</v>
      </c>
      <c r="B118" s="198" t="s">
        <v>123</v>
      </c>
      <c r="C118" s="274" t="s">
        <v>6372</v>
      </c>
      <c r="D118" s="252"/>
      <c r="E118" s="253"/>
      <c r="F118" s="242" t="s">
        <v>23</v>
      </c>
      <c r="G118" s="254">
        <f>F121</f>
        <v>1451.905</v>
      </c>
    </row>
    <row r="119" spans="1:7">
      <c r="A119" s="405" t="s">
        <v>217</v>
      </c>
      <c r="B119" s="405" t="s">
        <v>218</v>
      </c>
      <c r="C119" s="407" t="s">
        <v>219</v>
      </c>
      <c r="D119" s="405" t="s">
        <v>220</v>
      </c>
      <c r="E119" s="399" t="s">
        <v>221</v>
      </c>
      <c r="F119" s="403" t="s">
        <v>222</v>
      </c>
      <c r="G119" s="404"/>
    </row>
    <row r="120" spans="1:7">
      <c r="A120" s="406"/>
      <c r="B120" s="406"/>
      <c r="C120" s="408"/>
      <c r="D120" s="406"/>
      <c r="E120" s="400"/>
      <c r="F120" s="239" t="s">
        <v>223</v>
      </c>
      <c r="G120" s="240" t="s">
        <v>224</v>
      </c>
    </row>
    <row r="121" spans="1:7">
      <c r="A121" s="255" t="s">
        <v>6373</v>
      </c>
      <c r="B121" s="242"/>
      <c r="C121" s="256" t="s">
        <v>6343</v>
      </c>
      <c r="D121" s="244">
        <v>1537.08</v>
      </c>
      <c r="E121" s="387">
        <f>AVERAGE(D121:D123)</f>
        <v>1451.905</v>
      </c>
      <c r="F121" s="390">
        <f>E121</f>
        <v>1451.905</v>
      </c>
      <c r="G121" s="393" t="s">
        <v>225</v>
      </c>
    </row>
    <row r="122" spans="1:7">
      <c r="A122" s="255" t="s">
        <v>6374</v>
      </c>
      <c r="B122" s="242"/>
      <c r="C122" s="256" t="s">
        <v>6343</v>
      </c>
      <c r="D122" s="244">
        <v>1366.73</v>
      </c>
      <c r="E122" s="388"/>
      <c r="F122" s="391"/>
      <c r="G122" s="394"/>
    </row>
    <row r="123" spans="1:7">
      <c r="A123" s="255"/>
      <c r="B123" s="242"/>
      <c r="C123" s="256" t="s">
        <v>6343</v>
      </c>
      <c r="D123" s="244"/>
      <c r="E123" s="388"/>
      <c r="F123" s="391"/>
      <c r="G123" s="394"/>
    </row>
    <row r="124" spans="1:7">
      <c r="A124" s="114" t="s">
        <v>20</v>
      </c>
      <c r="B124" s="114" t="s">
        <v>213</v>
      </c>
      <c r="C124" s="372" t="s">
        <v>214</v>
      </c>
      <c r="D124" s="372"/>
      <c r="E124" s="372"/>
      <c r="F124" s="114" t="s">
        <v>215</v>
      </c>
      <c r="G124" s="114" t="s">
        <v>216</v>
      </c>
    </row>
    <row r="125" spans="1:7">
      <c r="A125" s="197" t="s">
        <v>1564</v>
      </c>
      <c r="B125" s="198" t="s">
        <v>123</v>
      </c>
      <c r="C125" s="275" t="s">
        <v>6375</v>
      </c>
      <c r="D125" s="252"/>
      <c r="E125" s="253"/>
      <c r="F125" s="242" t="s">
        <v>65</v>
      </c>
      <c r="G125" s="254">
        <f>F128</f>
        <v>0.52</v>
      </c>
    </row>
    <row r="126" spans="1:7">
      <c r="A126" s="405" t="s">
        <v>217</v>
      </c>
      <c r="B126" s="405" t="s">
        <v>218</v>
      </c>
      <c r="C126" s="407" t="s">
        <v>219</v>
      </c>
      <c r="D126" s="405" t="s">
        <v>220</v>
      </c>
      <c r="E126" s="399" t="s">
        <v>221</v>
      </c>
      <c r="F126" s="403" t="s">
        <v>222</v>
      </c>
      <c r="G126" s="404"/>
    </row>
    <row r="127" spans="1:7">
      <c r="A127" s="406"/>
      <c r="B127" s="406"/>
      <c r="C127" s="408"/>
      <c r="D127" s="406"/>
      <c r="E127" s="400"/>
      <c r="F127" s="239" t="s">
        <v>223</v>
      </c>
      <c r="G127" s="240" t="s">
        <v>224</v>
      </c>
    </row>
    <row r="128" spans="1:7">
      <c r="A128" s="255" t="s">
        <v>6376</v>
      </c>
      <c r="B128" s="242"/>
      <c r="C128" s="256" t="s">
        <v>6343</v>
      </c>
      <c r="D128" s="244">
        <v>0.57999999999999996</v>
      </c>
      <c r="E128" s="387">
        <f>AVERAGE(D128:D130)</f>
        <v>0.52</v>
      </c>
      <c r="F128" s="390">
        <f>E128</f>
        <v>0.52</v>
      </c>
      <c r="G128" s="393" t="s">
        <v>225</v>
      </c>
    </row>
    <row r="129" spans="1:7">
      <c r="A129" s="255" t="s">
        <v>6377</v>
      </c>
      <c r="B129" s="242"/>
      <c r="C129" s="256" t="s">
        <v>6343</v>
      </c>
      <c r="D129" s="244">
        <v>0.35</v>
      </c>
      <c r="E129" s="388"/>
      <c r="F129" s="391"/>
      <c r="G129" s="394"/>
    </row>
    <row r="130" spans="1:7">
      <c r="A130" s="255" t="s">
        <v>6378</v>
      </c>
      <c r="B130" s="242"/>
      <c r="C130" s="256" t="s">
        <v>6343</v>
      </c>
      <c r="D130" s="244">
        <v>0.63</v>
      </c>
      <c r="E130" s="388"/>
      <c r="F130" s="391"/>
      <c r="G130" s="394"/>
    </row>
    <row r="131" spans="1:7">
      <c r="A131" s="255"/>
      <c r="B131" s="242"/>
      <c r="C131" s="256"/>
      <c r="D131" s="244"/>
      <c r="E131" s="245"/>
      <c r="F131" s="246"/>
      <c r="G131" s="247"/>
    </row>
    <row r="132" spans="1:7">
      <c r="A132" s="114" t="s">
        <v>20</v>
      </c>
      <c r="B132" s="114" t="s">
        <v>213</v>
      </c>
      <c r="C132" s="372" t="s">
        <v>214</v>
      </c>
      <c r="D132" s="372"/>
      <c r="E132" s="372"/>
      <c r="F132" s="114" t="s">
        <v>281</v>
      </c>
      <c r="G132" s="114" t="s">
        <v>216</v>
      </c>
    </row>
    <row r="133" spans="1:7">
      <c r="A133" s="263" t="s">
        <v>1599</v>
      </c>
      <c r="B133" s="264" t="s">
        <v>123</v>
      </c>
      <c r="C133" s="276" t="s">
        <v>6379</v>
      </c>
      <c r="D133" s="266"/>
      <c r="E133" s="266"/>
      <c r="F133" s="267" t="s">
        <v>65</v>
      </c>
      <c r="G133" s="268">
        <f>F136</f>
        <v>46.196666666666665</v>
      </c>
    </row>
    <row r="134" spans="1:7">
      <c r="A134" s="416" t="s">
        <v>217</v>
      </c>
      <c r="B134" s="416" t="s">
        <v>218</v>
      </c>
      <c r="C134" s="418" t="s">
        <v>219</v>
      </c>
      <c r="D134" s="416" t="s">
        <v>220</v>
      </c>
      <c r="E134" s="416" t="s">
        <v>221</v>
      </c>
      <c r="F134" s="412" t="s">
        <v>222</v>
      </c>
      <c r="G134" s="413"/>
    </row>
    <row r="135" spans="1:7">
      <c r="A135" s="417"/>
      <c r="B135" s="417"/>
      <c r="C135" s="419"/>
      <c r="D135" s="417"/>
      <c r="E135" s="417"/>
      <c r="F135" s="269" t="s">
        <v>223</v>
      </c>
      <c r="G135" s="270" t="s">
        <v>224</v>
      </c>
    </row>
    <row r="136" spans="1:7">
      <c r="A136" s="258" t="s">
        <v>6356</v>
      </c>
      <c r="B136" s="258"/>
      <c r="C136" s="256"/>
      <c r="D136" s="277">
        <v>66.47</v>
      </c>
      <c r="E136" s="387">
        <f>AVERAGE(D136:D138)</f>
        <v>46.196666666666665</v>
      </c>
      <c r="F136" s="414">
        <f>E136</f>
        <v>46.196666666666665</v>
      </c>
      <c r="G136" s="424" t="s">
        <v>225</v>
      </c>
    </row>
    <row r="137" spans="1:7">
      <c r="A137" s="278" t="s">
        <v>6370</v>
      </c>
      <c r="B137" s="279"/>
      <c r="C137" s="256"/>
      <c r="D137" s="277">
        <v>22.19</v>
      </c>
      <c r="E137" s="388"/>
      <c r="F137" s="415"/>
      <c r="G137" s="425"/>
    </row>
    <row r="138" spans="1:7">
      <c r="A138" s="278" t="s">
        <v>6380</v>
      </c>
      <c r="B138" s="279"/>
      <c r="C138" s="256"/>
      <c r="D138" s="277">
        <v>49.93</v>
      </c>
      <c r="E138" s="388"/>
      <c r="F138" s="415"/>
      <c r="G138" s="425"/>
    </row>
    <row r="139" spans="1:7">
      <c r="A139" s="278"/>
      <c r="B139" s="279"/>
      <c r="C139" s="256"/>
      <c r="D139" s="277"/>
      <c r="E139" s="245"/>
      <c r="F139" s="271"/>
      <c r="G139" s="280"/>
    </row>
    <row r="140" spans="1:7">
      <c r="A140" s="114" t="s">
        <v>20</v>
      </c>
      <c r="B140" s="114" t="s">
        <v>213</v>
      </c>
      <c r="C140" s="372" t="s">
        <v>214</v>
      </c>
      <c r="D140" s="372"/>
      <c r="E140" s="372"/>
      <c r="F140" s="114" t="s">
        <v>281</v>
      </c>
      <c r="G140" s="114" t="s">
        <v>216</v>
      </c>
    </row>
    <row r="141" spans="1:7">
      <c r="A141" s="263" t="s">
        <v>6381</v>
      </c>
      <c r="B141" s="264" t="s">
        <v>123</v>
      </c>
      <c r="C141" s="276" t="s">
        <v>6382</v>
      </c>
      <c r="D141" s="266"/>
      <c r="E141" s="266"/>
      <c r="F141" s="267" t="s">
        <v>23</v>
      </c>
      <c r="G141" s="268">
        <f>F144</f>
        <v>60</v>
      </c>
    </row>
    <row r="142" spans="1:7">
      <c r="A142" s="416" t="s">
        <v>217</v>
      </c>
      <c r="B142" s="416" t="s">
        <v>218</v>
      </c>
      <c r="C142" s="418" t="s">
        <v>219</v>
      </c>
      <c r="D142" s="416" t="s">
        <v>220</v>
      </c>
      <c r="E142" s="416" t="s">
        <v>221</v>
      </c>
      <c r="F142" s="412" t="s">
        <v>222</v>
      </c>
      <c r="G142" s="413"/>
    </row>
    <row r="143" spans="1:7">
      <c r="A143" s="417"/>
      <c r="B143" s="417"/>
      <c r="C143" s="419"/>
      <c r="D143" s="417"/>
      <c r="E143" s="417"/>
      <c r="F143" s="269" t="s">
        <v>223</v>
      </c>
      <c r="G143" s="270" t="s">
        <v>224</v>
      </c>
    </row>
    <row r="144" spans="1:7">
      <c r="A144" s="258" t="s">
        <v>6383</v>
      </c>
      <c r="B144" s="258"/>
      <c r="C144" s="256"/>
      <c r="D144" s="277">
        <v>55</v>
      </c>
      <c r="E144" s="387">
        <f>AVERAGE(D144:D146)</f>
        <v>60</v>
      </c>
      <c r="F144" s="414">
        <f>E144</f>
        <v>60</v>
      </c>
      <c r="G144" s="424" t="s">
        <v>225</v>
      </c>
    </row>
    <row r="145" spans="1:7">
      <c r="A145" s="278" t="s">
        <v>6384</v>
      </c>
      <c r="B145" s="279"/>
      <c r="C145" s="256"/>
      <c r="D145" s="277">
        <v>60</v>
      </c>
      <c r="E145" s="388"/>
      <c r="F145" s="415"/>
      <c r="G145" s="425"/>
    </row>
    <row r="146" spans="1:7">
      <c r="A146" s="278" t="s">
        <v>6385</v>
      </c>
      <c r="B146" s="279"/>
      <c r="C146" s="256"/>
      <c r="D146" s="277">
        <v>65</v>
      </c>
      <c r="E146" s="388"/>
      <c r="F146" s="415"/>
      <c r="G146" s="425"/>
    </row>
    <row r="147" spans="1:7">
      <c r="A147" s="278"/>
      <c r="B147" s="279"/>
      <c r="C147" s="256"/>
      <c r="D147" s="277"/>
      <c r="E147" s="245"/>
      <c r="F147" s="271"/>
      <c r="G147" s="280"/>
    </row>
    <row r="148" spans="1:7">
      <c r="A148" s="114" t="s">
        <v>20</v>
      </c>
      <c r="B148" s="114" t="s">
        <v>213</v>
      </c>
      <c r="C148" s="372" t="s">
        <v>214</v>
      </c>
      <c r="D148" s="372"/>
      <c r="E148" s="372"/>
      <c r="F148" s="114" t="s">
        <v>281</v>
      </c>
      <c r="G148" s="114" t="s">
        <v>216</v>
      </c>
    </row>
    <row r="149" spans="1:7">
      <c r="A149" s="263" t="s">
        <v>1597</v>
      </c>
      <c r="B149" s="264" t="s">
        <v>123</v>
      </c>
      <c r="C149" s="276" t="s">
        <v>6386</v>
      </c>
      <c r="D149" s="266"/>
      <c r="E149" s="266"/>
      <c r="F149" s="267" t="s">
        <v>65</v>
      </c>
      <c r="G149" s="268">
        <f>F152</f>
        <v>17.416666666666668</v>
      </c>
    </row>
    <row r="150" spans="1:7">
      <c r="A150" s="416" t="s">
        <v>217</v>
      </c>
      <c r="B150" s="416" t="s">
        <v>218</v>
      </c>
      <c r="C150" s="418" t="s">
        <v>219</v>
      </c>
      <c r="D150" s="416" t="s">
        <v>220</v>
      </c>
      <c r="E150" s="416" t="s">
        <v>221</v>
      </c>
      <c r="F150" s="412" t="s">
        <v>222</v>
      </c>
      <c r="G150" s="413"/>
    </row>
    <row r="151" spans="1:7">
      <c r="A151" s="417"/>
      <c r="B151" s="417"/>
      <c r="C151" s="419"/>
      <c r="D151" s="417"/>
      <c r="E151" s="417"/>
      <c r="F151" s="269" t="s">
        <v>223</v>
      </c>
      <c r="G151" s="270" t="s">
        <v>224</v>
      </c>
    </row>
    <row r="152" spans="1:7">
      <c r="A152" s="258" t="s">
        <v>6387</v>
      </c>
      <c r="B152" s="258"/>
      <c r="C152" s="256"/>
      <c r="D152" s="277">
        <v>5.9</v>
      </c>
      <c r="E152" s="387">
        <f>AVERAGE(D152:D154)</f>
        <v>17.416666666666668</v>
      </c>
      <c r="F152" s="414">
        <f>E152</f>
        <v>17.416666666666668</v>
      </c>
      <c r="G152" s="424" t="s">
        <v>225</v>
      </c>
    </row>
    <row r="153" spans="1:7">
      <c r="A153" s="278" t="s">
        <v>6349</v>
      </c>
      <c r="B153" s="279"/>
      <c r="C153" s="256"/>
      <c r="D153" s="277">
        <v>22.8</v>
      </c>
      <c r="E153" s="388"/>
      <c r="F153" s="415"/>
      <c r="G153" s="425"/>
    </row>
    <row r="154" spans="1:7">
      <c r="A154" s="278" t="s">
        <v>6370</v>
      </c>
      <c r="B154" s="279"/>
      <c r="C154" s="256"/>
      <c r="D154" s="277">
        <v>23.55</v>
      </c>
      <c r="E154" s="388"/>
      <c r="F154" s="415"/>
      <c r="G154" s="425"/>
    </row>
    <row r="155" spans="1:7">
      <c r="A155" s="278"/>
      <c r="B155" s="279"/>
      <c r="C155" s="256"/>
      <c r="D155" s="277"/>
      <c r="E155" s="245"/>
      <c r="F155" s="271"/>
      <c r="G155" s="280"/>
    </row>
    <row r="156" spans="1:7">
      <c r="A156" s="114" t="s">
        <v>20</v>
      </c>
      <c r="B156" s="114" t="s">
        <v>213</v>
      </c>
      <c r="C156" s="372" t="s">
        <v>214</v>
      </c>
      <c r="D156" s="372"/>
      <c r="E156" s="372"/>
      <c r="F156" s="114" t="s">
        <v>281</v>
      </c>
      <c r="G156" s="114" t="s">
        <v>216</v>
      </c>
    </row>
    <row r="157" spans="1:7">
      <c r="A157" s="263" t="s">
        <v>6437</v>
      </c>
      <c r="B157" s="264" t="s">
        <v>123</v>
      </c>
      <c r="C157" s="276" t="s">
        <v>6388</v>
      </c>
      <c r="D157" s="266"/>
      <c r="E157" s="266"/>
      <c r="F157" s="267" t="s">
        <v>65</v>
      </c>
      <c r="G157" s="268">
        <f>F160</f>
        <v>20.826666666666668</v>
      </c>
    </row>
    <row r="158" spans="1:7">
      <c r="A158" s="416" t="s">
        <v>217</v>
      </c>
      <c r="B158" s="416" t="s">
        <v>218</v>
      </c>
      <c r="C158" s="418" t="s">
        <v>219</v>
      </c>
      <c r="D158" s="416" t="s">
        <v>220</v>
      </c>
      <c r="E158" s="416" t="s">
        <v>221</v>
      </c>
      <c r="F158" s="412" t="s">
        <v>222</v>
      </c>
      <c r="G158" s="413"/>
    </row>
    <row r="159" spans="1:7">
      <c r="A159" s="417"/>
      <c r="B159" s="417"/>
      <c r="C159" s="419"/>
      <c r="D159" s="417"/>
      <c r="E159" s="417"/>
      <c r="F159" s="269" t="s">
        <v>223</v>
      </c>
      <c r="G159" s="270" t="s">
        <v>224</v>
      </c>
    </row>
    <row r="160" spans="1:7">
      <c r="A160" s="258" t="s">
        <v>6349</v>
      </c>
      <c r="B160" s="258"/>
      <c r="C160" s="256"/>
      <c r="D160" s="277">
        <v>26.01</v>
      </c>
      <c r="E160" s="387">
        <f>AVERAGE(D160:D162)</f>
        <v>20.826666666666668</v>
      </c>
      <c r="F160" s="414">
        <f>E160</f>
        <v>20.826666666666668</v>
      </c>
      <c r="G160" s="424" t="s">
        <v>225</v>
      </c>
    </row>
    <row r="161" spans="1:7">
      <c r="A161" s="278" t="s">
        <v>6389</v>
      </c>
      <c r="B161" s="279"/>
      <c r="C161" s="256"/>
      <c r="D161" s="277">
        <v>17.28</v>
      </c>
      <c r="E161" s="388"/>
      <c r="F161" s="415"/>
      <c r="G161" s="425"/>
    </row>
    <row r="162" spans="1:7">
      <c r="A162" s="278" t="s">
        <v>6390</v>
      </c>
      <c r="B162" s="279"/>
      <c r="C162" s="256"/>
      <c r="D162" s="277">
        <v>19.190000000000001</v>
      </c>
      <c r="E162" s="388"/>
      <c r="F162" s="415"/>
      <c r="G162" s="425"/>
    </row>
    <row r="163" spans="1:7">
      <c r="A163" s="278"/>
      <c r="B163" s="279"/>
      <c r="C163" s="256"/>
      <c r="D163" s="277"/>
      <c r="E163" s="245"/>
      <c r="F163" s="271"/>
      <c r="G163" s="280"/>
    </row>
    <row r="164" spans="1:7">
      <c r="A164" s="114" t="s">
        <v>20</v>
      </c>
      <c r="B164" s="114" t="s">
        <v>213</v>
      </c>
      <c r="C164" s="372" t="s">
        <v>214</v>
      </c>
      <c r="D164" s="372"/>
      <c r="E164" s="372"/>
      <c r="F164" s="114" t="s">
        <v>281</v>
      </c>
      <c r="G164" s="114" t="s">
        <v>216</v>
      </c>
    </row>
    <row r="165" spans="1:7">
      <c r="A165" s="263" t="s">
        <v>522</v>
      </c>
      <c r="B165" s="264" t="s">
        <v>123</v>
      </c>
      <c r="C165" s="276" t="s">
        <v>523</v>
      </c>
      <c r="D165" s="266"/>
      <c r="E165" s="266"/>
      <c r="F165" s="267" t="s">
        <v>65</v>
      </c>
      <c r="G165" s="268">
        <f>F168</f>
        <v>75.656666666666666</v>
      </c>
    </row>
    <row r="166" spans="1:7">
      <c r="A166" s="416" t="s">
        <v>217</v>
      </c>
      <c r="B166" s="416" t="s">
        <v>218</v>
      </c>
      <c r="C166" s="418" t="s">
        <v>219</v>
      </c>
      <c r="D166" s="416" t="s">
        <v>220</v>
      </c>
      <c r="E166" s="416" t="s">
        <v>221</v>
      </c>
      <c r="F166" s="412" t="s">
        <v>222</v>
      </c>
      <c r="G166" s="413"/>
    </row>
    <row r="167" spans="1:7">
      <c r="A167" s="417"/>
      <c r="B167" s="417"/>
      <c r="C167" s="419"/>
      <c r="D167" s="417"/>
      <c r="E167" s="417"/>
      <c r="F167" s="269" t="s">
        <v>223</v>
      </c>
      <c r="G167" s="270" t="s">
        <v>224</v>
      </c>
    </row>
    <row r="168" spans="1:7">
      <c r="A168" s="258" t="s">
        <v>6391</v>
      </c>
      <c r="B168" s="258"/>
      <c r="C168" s="256"/>
      <c r="D168" s="277">
        <v>87.46</v>
      </c>
      <c r="E168" s="387">
        <f>AVERAGE(D168:D170)</f>
        <v>75.656666666666666</v>
      </c>
      <c r="F168" s="414">
        <f>E168</f>
        <v>75.656666666666666</v>
      </c>
      <c r="G168" s="424" t="s">
        <v>225</v>
      </c>
    </row>
    <row r="169" spans="1:7">
      <c r="A169" s="278" t="s">
        <v>6392</v>
      </c>
      <c r="B169" s="279"/>
      <c r="C169" s="256"/>
      <c r="D169" s="277">
        <v>85.22</v>
      </c>
      <c r="E169" s="388"/>
      <c r="F169" s="415"/>
      <c r="G169" s="425"/>
    </row>
    <row r="170" spans="1:7">
      <c r="A170" s="278" t="s">
        <v>6393</v>
      </c>
      <c r="B170" s="279"/>
      <c r="C170" s="256"/>
      <c r="D170" s="277">
        <v>54.29</v>
      </c>
      <c r="E170" s="388"/>
      <c r="F170" s="415"/>
      <c r="G170" s="425"/>
    </row>
    <row r="172" spans="1:7" s="250" customFormat="1" ht="12.75">
      <c r="A172" s="262" t="s">
        <v>20</v>
      </c>
      <c r="B172" s="262" t="s">
        <v>213</v>
      </c>
      <c r="C172" s="426" t="s">
        <v>214</v>
      </c>
      <c r="D172" s="426"/>
      <c r="E172" s="426"/>
      <c r="F172" s="262" t="s">
        <v>281</v>
      </c>
      <c r="G172" s="262" t="s">
        <v>216</v>
      </c>
    </row>
    <row r="173" spans="1:7" s="250" customFormat="1" ht="51" customHeight="1">
      <c r="A173" s="288" t="s">
        <v>6394</v>
      </c>
      <c r="B173" s="289" t="s">
        <v>123</v>
      </c>
      <c r="C173" s="430" t="s">
        <v>6395</v>
      </c>
      <c r="D173" s="431"/>
      <c r="E173" s="432"/>
      <c r="F173" s="290" t="s">
        <v>65</v>
      </c>
      <c r="G173" s="291">
        <f>E176</f>
        <v>406.70373333333328</v>
      </c>
    </row>
    <row r="174" spans="1:7" s="250" customFormat="1" ht="12.75">
      <c r="A174" s="427" t="s">
        <v>217</v>
      </c>
      <c r="B174" s="427" t="s">
        <v>218</v>
      </c>
      <c r="C174" s="427" t="s">
        <v>219</v>
      </c>
      <c r="D174" s="427" t="s">
        <v>220</v>
      </c>
      <c r="E174" s="427" t="s">
        <v>221</v>
      </c>
      <c r="F174" s="427" t="s">
        <v>222</v>
      </c>
      <c r="G174" s="427"/>
    </row>
    <row r="175" spans="1:7" s="250" customFormat="1" ht="12.75">
      <c r="A175" s="427"/>
      <c r="B175" s="427"/>
      <c r="C175" s="427"/>
      <c r="D175" s="427"/>
      <c r="E175" s="427"/>
      <c r="F175" s="292" t="s">
        <v>223</v>
      </c>
      <c r="G175" s="293" t="s">
        <v>224</v>
      </c>
    </row>
    <row r="176" spans="1:7" s="250" customFormat="1" ht="12.75">
      <c r="A176" s="294" t="s">
        <v>6396</v>
      </c>
      <c r="B176" s="290" t="s">
        <v>6397</v>
      </c>
      <c r="C176" s="295" t="s">
        <v>6398</v>
      </c>
      <c r="D176" s="296">
        <v>234.16</v>
      </c>
      <c r="E176" s="428">
        <f>AVERAGE(D176:D178)*2.03</f>
        <v>406.70373333333328</v>
      </c>
      <c r="F176" s="428">
        <f>E176</f>
        <v>406.70373333333328</v>
      </c>
      <c r="G176" s="429" t="s">
        <v>225</v>
      </c>
    </row>
    <row r="177" spans="1:7" s="250" customFormat="1" ht="12.75">
      <c r="A177" s="294" t="s">
        <v>6399</v>
      </c>
      <c r="B177" s="290" t="s">
        <v>6400</v>
      </c>
      <c r="C177" s="295" t="s">
        <v>6401</v>
      </c>
      <c r="D177" s="296">
        <v>204.92</v>
      </c>
      <c r="E177" s="428"/>
      <c r="F177" s="428"/>
      <c r="G177" s="429"/>
    </row>
    <row r="178" spans="1:7" s="250" customFormat="1" ht="60">
      <c r="A178" s="294" t="s">
        <v>6402</v>
      </c>
      <c r="B178" s="290" t="s">
        <v>6403</v>
      </c>
      <c r="C178" s="297" t="s">
        <v>6404</v>
      </c>
      <c r="D178" s="296">
        <v>161.96</v>
      </c>
      <c r="E178" s="428"/>
      <c r="F178" s="428"/>
      <c r="G178" s="429"/>
    </row>
    <row r="179" spans="1:7" s="250" customFormat="1" ht="12.75">
      <c r="A179" s="294"/>
      <c r="B179" s="290"/>
      <c r="C179" s="290"/>
      <c r="D179" s="296"/>
      <c r="E179" s="428"/>
      <c r="F179" s="428"/>
      <c r="G179" s="429"/>
    </row>
    <row r="180" spans="1:7" s="250" customFormat="1" ht="12.75">
      <c r="A180" s="114" t="s">
        <v>20</v>
      </c>
      <c r="B180" s="114" t="s">
        <v>213</v>
      </c>
      <c r="C180" s="372" t="s">
        <v>214</v>
      </c>
      <c r="D180" s="372"/>
      <c r="E180" s="372"/>
      <c r="F180" s="114" t="s">
        <v>215</v>
      </c>
      <c r="G180" s="114" t="s">
        <v>216</v>
      </c>
    </row>
    <row r="181" spans="1:7" s="250" customFormat="1" ht="38.25">
      <c r="A181" s="298" t="s">
        <v>6405</v>
      </c>
      <c r="B181" s="119" t="s">
        <v>123</v>
      </c>
      <c r="C181" s="299" t="s">
        <v>6406</v>
      </c>
      <c r="D181" s="300" t="s">
        <v>6407</v>
      </c>
      <c r="E181" s="301">
        <v>44951</v>
      </c>
      <c r="F181" s="119" t="s">
        <v>6408</v>
      </c>
      <c r="G181" s="122">
        <f>E184</f>
        <v>1775</v>
      </c>
    </row>
    <row r="182" spans="1:7" s="250" customFormat="1" ht="12.75">
      <c r="A182" s="383" t="s">
        <v>217</v>
      </c>
      <c r="B182" s="383" t="s">
        <v>218</v>
      </c>
      <c r="C182" s="439" t="s">
        <v>6409</v>
      </c>
      <c r="D182" s="383" t="s">
        <v>220</v>
      </c>
      <c r="E182" s="384" t="s">
        <v>6410</v>
      </c>
      <c r="F182" s="383" t="s">
        <v>222</v>
      </c>
      <c r="G182" s="383"/>
    </row>
    <row r="183" spans="1:7" s="250" customFormat="1" ht="12.75">
      <c r="A183" s="383"/>
      <c r="B183" s="383"/>
      <c r="C183" s="439"/>
      <c r="D183" s="383"/>
      <c r="E183" s="384"/>
      <c r="F183" s="116" t="s">
        <v>223</v>
      </c>
      <c r="G183" s="117" t="s">
        <v>224</v>
      </c>
    </row>
    <row r="184" spans="1:7" s="250" customFormat="1">
      <c r="A184" s="227" t="s">
        <v>6411</v>
      </c>
      <c r="B184" s="302" t="s">
        <v>6412</v>
      </c>
      <c r="C184" s="303" t="s">
        <v>6413</v>
      </c>
      <c r="D184" s="120">
        <v>1775</v>
      </c>
      <c r="E184" s="433">
        <f>SMALL(D184:D186,1)</f>
        <v>1775</v>
      </c>
      <c r="F184" s="436">
        <f>E184</f>
        <v>1775</v>
      </c>
      <c r="G184" s="436">
        <f>D184-F184</f>
        <v>0</v>
      </c>
    </row>
    <row r="185" spans="1:7" s="250" customFormat="1" ht="25.5">
      <c r="A185" s="304" t="s">
        <v>6414</v>
      </c>
      <c r="B185" s="119" t="s">
        <v>6415</v>
      </c>
      <c r="C185" s="305" t="s">
        <v>6413</v>
      </c>
      <c r="D185" s="120">
        <v>1869.68</v>
      </c>
      <c r="E185" s="434"/>
      <c r="F185" s="437"/>
      <c r="G185" s="437"/>
    </row>
    <row r="186" spans="1:7" s="250" customFormat="1">
      <c r="A186" s="227" t="s">
        <v>6416</v>
      </c>
      <c r="B186" s="306" t="s">
        <v>6417</v>
      </c>
      <c r="C186" s="305" t="s">
        <v>6413</v>
      </c>
      <c r="D186" s="120">
        <v>2000</v>
      </c>
      <c r="E186" s="435"/>
      <c r="F186" s="438"/>
      <c r="G186" s="438"/>
    </row>
    <row r="187" spans="1:7" s="250" customFormat="1" ht="12.75">
      <c r="A187" s="114" t="s">
        <v>20</v>
      </c>
      <c r="B187" s="114" t="s">
        <v>213</v>
      </c>
      <c r="C187" s="372" t="s">
        <v>214</v>
      </c>
      <c r="D187" s="372"/>
      <c r="E187" s="372"/>
      <c r="F187" s="114" t="s">
        <v>215</v>
      </c>
      <c r="G187" s="114" t="s">
        <v>216</v>
      </c>
    </row>
    <row r="188" spans="1:7" s="250" customFormat="1" ht="14.25">
      <c r="A188" s="307" t="s">
        <v>1212</v>
      </c>
      <c r="B188" s="308" t="s">
        <v>123</v>
      </c>
      <c r="C188" s="443" t="s">
        <v>1213</v>
      </c>
      <c r="D188" s="443"/>
      <c r="E188" s="443"/>
      <c r="F188" s="309" t="s">
        <v>23</v>
      </c>
      <c r="G188" s="310">
        <v>21</v>
      </c>
    </row>
    <row r="189" spans="1:7" s="250" customFormat="1" ht="12.75">
      <c r="A189" s="440" t="s">
        <v>217</v>
      </c>
      <c r="B189" s="440" t="s">
        <v>218</v>
      </c>
      <c r="C189" s="440" t="s">
        <v>219</v>
      </c>
      <c r="D189" s="440" t="s">
        <v>220</v>
      </c>
      <c r="E189" s="440" t="s">
        <v>221</v>
      </c>
      <c r="F189" s="440" t="s">
        <v>222</v>
      </c>
      <c r="G189" s="440"/>
    </row>
    <row r="190" spans="1:7" s="250" customFormat="1" ht="12.75">
      <c r="A190" s="440"/>
      <c r="B190" s="440"/>
      <c r="C190" s="440"/>
      <c r="D190" s="440"/>
      <c r="E190" s="440"/>
      <c r="F190" s="311" t="s">
        <v>223</v>
      </c>
      <c r="G190" s="312" t="s">
        <v>224</v>
      </c>
    </row>
    <row r="191" spans="1:7" s="250" customFormat="1" ht="12.75">
      <c r="A191" s="313" t="s">
        <v>6418</v>
      </c>
      <c r="B191" s="314" t="s">
        <v>6419</v>
      </c>
      <c r="C191" s="315"/>
      <c r="D191" s="316">
        <v>19.98</v>
      </c>
      <c r="E191" s="387">
        <v>20.66</v>
      </c>
      <c r="F191" s="441">
        <v>21</v>
      </c>
      <c r="G191" s="442" t="s">
        <v>225</v>
      </c>
    </row>
    <row r="192" spans="1:7" s="250" customFormat="1" ht="12.75">
      <c r="A192" s="313" t="s">
        <v>6420</v>
      </c>
      <c r="B192" s="314" t="s">
        <v>6421</v>
      </c>
      <c r="C192" s="315"/>
      <c r="D192" s="316">
        <v>21</v>
      </c>
      <c r="E192" s="388"/>
      <c r="F192" s="441"/>
      <c r="G192" s="442"/>
    </row>
    <row r="193" spans="1:7" s="250" customFormat="1" ht="12.75">
      <c r="A193" s="313" t="s">
        <v>6422</v>
      </c>
      <c r="B193" s="315" t="s">
        <v>6423</v>
      </c>
      <c r="C193" s="315"/>
      <c r="D193" s="316">
        <v>21</v>
      </c>
      <c r="E193" s="389"/>
      <c r="F193" s="441"/>
      <c r="G193" s="442"/>
    </row>
    <row r="194" spans="1:7" s="250" customFormat="1" ht="12.75">
      <c r="A194" s="114" t="s">
        <v>20</v>
      </c>
      <c r="B194" s="114" t="s">
        <v>213</v>
      </c>
      <c r="C194" s="372" t="s">
        <v>214</v>
      </c>
      <c r="D194" s="372"/>
      <c r="E194" s="372"/>
      <c r="F194" s="114" t="s">
        <v>215</v>
      </c>
      <c r="G194" s="114" t="s">
        <v>216</v>
      </c>
    </row>
    <row r="195" spans="1:7" s="250" customFormat="1" ht="14.25">
      <c r="A195" s="317" t="s">
        <v>6424</v>
      </c>
      <c r="B195" s="318" t="s">
        <v>123</v>
      </c>
      <c r="C195" s="445" t="s">
        <v>51</v>
      </c>
      <c r="D195" s="445"/>
      <c r="E195" s="445"/>
      <c r="F195" s="315" t="s">
        <v>23</v>
      </c>
      <c r="G195" s="319">
        <v>195.96</v>
      </c>
    </row>
    <row r="196" spans="1:7" s="250" customFormat="1" ht="12.75">
      <c r="A196" s="444" t="s">
        <v>217</v>
      </c>
      <c r="B196" s="444" t="s">
        <v>218</v>
      </c>
      <c r="C196" s="444" t="s">
        <v>219</v>
      </c>
      <c r="D196" s="444" t="s">
        <v>220</v>
      </c>
      <c r="E196" s="399" t="s">
        <v>221</v>
      </c>
      <c r="F196" s="444" t="s">
        <v>222</v>
      </c>
      <c r="G196" s="444"/>
    </row>
    <row r="197" spans="1:7" s="250" customFormat="1" ht="12.75">
      <c r="A197" s="444"/>
      <c r="B197" s="444"/>
      <c r="C197" s="444"/>
      <c r="D197" s="444"/>
      <c r="E197" s="400"/>
      <c r="F197" s="311" t="s">
        <v>223</v>
      </c>
      <c r="G197" s="312" t="s">
        <v>224</v>
      </c>
    </row>
    <row r="198" spans="1:7" s="250" customFormat="1" ht="12.75">
      <c r="A198" s="320" t="s">
        <v>226</v>
      </c>
      <c r="B198" s="321" t="s">
        <v>227</v>
      </c>
      <c r="C198" s="321" t="s">
        <v>228</v>
      </c>
      <c r="D198" s="322">
        <v>195.96</v>
      </c>
      <c r="E198" s="441">
        <v>195.96</v>
      </c>
      <c r="F198" s="441">
        <v>195.96</v>
      </c>
      <c r="G198" s="442" t="s">
        <v>225</v>
      </c>
    </row>
    <row r="199" spans="1:7" s="250" customFormat="1" ht="12.75">
      <c r="A199" s="320" t="s">
        <v>6425</v>
      </c>
      <c r="B199" s="321" t="s">
        <v>6426</v>
      </c>
      <c r="C199" s="321" t="s">
        <v>6427</v>
      </c>
      <c r="D199" s="322">
        <v>75.319999999999993</v>
      </c>
      <c r="E199" s="441"/>
      <c r="F199" s="441"/>
      <c r="G199" s="442"/>
    </row>
    <row r="200" spans="1:7" s="250" customFormat="1" ht="12.75">
      <c r="A200" s="323" t="s">
        <v>20</v>
      </c>
      <c r="B200" s="323" t="s">
        <v>213</v>
      </c>
      <c r="C200" s="372" t="s">
        <v>214</v>
      </c>
      <c r="D200" s="372"/>
      <c r="E200" s="372"/>
      <c r="F200" s="323" t="s">
        <v>215</v>
      </c>
      <c r="G200" s="323" t="s">
        <v>216</v>
      </c>
    </row>
    <row r="201" spans="1:7" s="250" customFormat="1" ht="13.5">
      <c r="A201" s="324" t="s">
        <v>6428</v>
      </c>
      <c r="B201" s="325" t="s">
        <v>123</v>
      </c>
      <c r="C201" s="326" t="s">
        <v>6429</v>
      </c>
      <c r="D201" s="327" t="s">
        <v>6407</v>
      </c>
      <c r="E201" s="328">
        <v>45520</v>
      </c>
      <c r="F201" s="325" t="s">
        <v>6430</v>
      </c>
      <c r="G201" s="329">
        <f>E204</f>
        <v>69</v>
      </c>
    </row>
    <row r="202" spans="1:7" s="250" customFormat="1" ht="12.75">
      <c r="A202" s="373" t="s">
        <v>217</v>
      </c>
      <c r="B202" s="373" t="s">
        <v>218</v>
      </c>
      <c r="C202" s="374" t="s">
        <v>6409</v>
      </c>
      <c r="D202" s="373" t="s">
        <v>220</v>
      </c>
      <c r="E202" s="375" t="s">
        <v>6410</v>
      </c>
      <c r="F202" s="373" t="s">
        <v>222</v>
      </c>
      <c r="G202" s="373"/>
    </row>
    <row r="203" spans="1:7" s="250" customFormat="1" ht="12.75">
      <c r="A203" s="373"/>
      <c r="B203" s="373"/>
      <c r="C203" s="374"/>
      <c r="D203" s="373"/>
      <c r="E203" s="375"/>
      <c r="F203" s="330" t="s">
        <v>223</v>
      </c>
      <c r="G203" s="331" t="s">
        <v>224</v>
      </c>
    </row>
    <row r="204" spans="1:7" s="250" customFormat="1">
      <c r="A204" s="332" t="s">
        <v>6431</v>
      </c>
      <c r="B204" s="333" t="s">
        <v>6432</v>
      </c>
      <c r="C204" s="334"/>
      <c r="D204" s="335">
        <v>70</v>
      </c>
      <c r="E204" s="376">
        <f>AVERAGE(D204:D206)</f>
        <v>69</v>
      </c>
      <c r="F204" s="376">
        <f>E204</f>
        <v>69</v>
      </c>
      <c r="G204" s="377" t="s">
        <v>225</v>
      </c>
    </row>
    <row r="205" spans="1:7" s="250" customFormat="1">
      <c r="A205" s="332" t="s">
        <v>6433</v>
      </c>
      <c r="B205" s="325" t="s">
        <v>6434</v>
      </c>
      <c r="C205" s="334"/>
      <c r="D205" s="335">
        <v>69</v>
      </c>
      <c r="E205" s="376"/>
      <c r="F205" s="376"/>
      <c r="G205" s="377"/>
    </row>
    <row r="206" spans="1:7" s="250" customFormat="1">
      <c r="A206" s="336" t="s">
        <v>6435</v>
      </c>
      <c r="B206" s="337" t="s">
        <v>6436</v>
      </c>
      <c r="C206" s="334"/>
      <c r="D206" s="335">
        <v>68</v>
      </c>
      <c r="E206" s="376"/>
      <c r="F206" s="376"/>
      <c r="G206" s="377"/>
    </row>
    <row r="207" spans="1:7" s="250" customFormat="1" ht="12.75">
      <c r="A207" s="323" t="s">
        <v>20</v>
      </c>
      <c r="B207" s="323" t="s">
        <v>213</v>
      </c>
      <c r="C207" s="372" t="s">
        <v>214</v>
      </c>
      <c r="D207" s="372"/>
      <c r="E207" s="372"/>
      <c r="F207" s="323" t="s">
        <v>215</v>
      </c>
      <c r="G207" s="323" t="s">
        <v>216</v>
      </c>
    </row>
    <row r="208" spans="1:7" s="250" customFormat="1" ht="13.5">
      <c r="A208" s="324" t="s">
        <v>1530</v>
      </c>
      <c r="B208" s="325" t="s">
        <v>123</v>
      </c>
      <c r="C208" s="326" t="s">
        <v>6454</v>
      </c>
      <c r="D208" s="327" t="s">
        <v>6407</v>
      </c>
      <c r="E208" s="328">
        <v>45520</v>
      </c>
      <c r="F208" s="325" t="s">
        <v>6430</v>
      </c>
      <c r="G208" s="329">
        <f>E211</f>
        <v>9.8533333333333335</v>
      </c>
    </row>
    <row r="209" spans="1:7" s="250" customFormat="1" ht="12.75">
      <c r="A209" s="373" t="s">
        <v>217</v>
      </c>
      <c r="B209" s="373" t="s">
        <v>218</v>
      </c>
      <c r="C209" s="374" t="s">
        <v>6409</v>
      </c>
      <c r="D209" s="373" t="s">
        <v>220</v>
      </c>
      <c r="E209" s="375" t="s">
        <v>6410</v>
      </c>
      <c r="F209" s="373" t="s">
        <v>222</v>
      </c>
      <c r="G209" s="373"/>
    </row>
    <row r="210" spans="1:7" s="250" customFormat="1" ht="12.75">
      <c r="A210" s="373"/>
      <c r="B210" s="373"/>
      <c r="C210" s="374"/>
      <c r="D210" s="373"/>
      <c r="E210" s="375"/>
      <c r="F210" s="330" t="s">
        <v>223</v>
      </c>
      <c r="G210" s="331" t="s">
        <v>224</v>
      </c>
    </row>
    <row r="211" spans="1:7" s="250" customFormat="1" ht="45">
      <c r="A211" s="332" t="s">
        <v>6361</v>
      </c>
      <c r="B211" s="333"/>
      <c r="C211" s="334" t="s">
        <v>6438</v>
      </c>
      <c r="D211" s="335">
        <v>8.61</v>
      </c>
      <c r="E211" s="376">
        <f>AVERAGE(D211:D213)</f>
        <v>9.8533333333333335</v>
      </c>
      <c r="F211" s="376">
        <f>E211</f>
        <v>9.8533333333333335</v>
      </c>
      <c r="G211" s="377" t="s">
        <v>225</v>
      </c>
    </row>
    <row r="212" spans="1:7" s="250" customFormat="1" ht="45">
      <c r="A212" s="332" t="s">
        <v>6439</v>
      </c>
      <c r="B212" s="325"/>
      <c r="C212" s="334" t="s">
        <v>6440</v>
      </c>
      <c r="D212" s="335">
        <v>11.56</v>
      </c>
      <c r="E212" s="376"/>
      <c r="F212" s="376"/>
      <c r="G212" s="377"/>
    </row>
    <row r="213" spans="1:7" s="250" customFormat="1" ht="45">
      <c r="A213" s="336" t="s">
        <v>6441</v>
      </c>
      <c r="B213" s="337"/>
      <c r="C213" s="334" t="s">
        <v>6442</v>
      </c>
      <c r="D213" s="335">
        <v>9.39</v>
      </c>
      <c r="E213" s="376"/>
      <c r="F213" s="376"/>
      <c r="G213" s="377"/>
    </row>
    <row r="214" spans="1:7">
      <c r="A214" s="262" t="s">
        <v>20</v>
      </c>
      <c r="B214" s="262" t="s">
        <v>213</v>
      </c>
      <c r="C214" s="426" t="s">
        <v>214</v>
      </c>
      <c r="D214" s="426"/>
      <c r="E214" s="426"/>
      <c r="F214" s="262" t="s">
        <v>281</v>
      </c>
      <c r="G214" s="262" t="s">
        <v>216</v>
      </c>
    </row>
    <row r="215" spans="1:7" ht="33.75" customHeight="1">
      <c r="A215" s="288" t="s">
        <v>1624</v>
      </c>
      <c r="B215" s="289" t="s">
        <v>123</v>
      </c>
      <c r="C215" s="446" t="s">
        <v>6443</v>
      </c>
      <c r="D215" s="446"/>
      <c r="E215" s="446"/>
      <c r="F215" s="290" t="s">
        <v>65</v>
      </c>
      <c r="G215" s="291">
        <v>0.81</v>
      </c>
    </row>
    <row r="216" spans="1:7">
      <c r="A216" s="427" t="s">
        <v>217</v>
      </c>
      <c r="B216" s="427" t="s">
        <v>218</v>
      </c>
      <c r="C216" s="427" t="s">
        <v>219</v>
      </c>
      <c r="D216" s="427" t="s">
        <v>220</v>
      </c>
      <c r="E216" s="427" t="s">
        <v>221</v>
      </c>
      <c r="F216" s="427" t="s">
        <v>222</v>
      </c>
      <c r="G216" s="427"/>
    </row>
    <row r="217" spans="1:7">
      <c r="A217" s="427"/>
      <c r="B217" s="427"/>
      <c r="C217" s="427"/>
      <c r="D217" s="427"/>
      <c r="E217" s="427"/>
      <c r="F217" s="292" t="s">
        <v>223</v>
      </c>
      <c r="G217" s="293" t="s">
        <v>224</v>
      </c>
    </row>
    <row r="218" spans="1:7">
      <c r="A218" s="294" t="s">
        <v>6444</v>
      </c>
      <c r="B218" s="290" t="s">
        <v>6445</v>
      </c>
      <c r="C218" s="295"/>
      <c r="D218" s="296">
        <v>24.5</v>
      </c>
      <c r="E218" s="428">
        <f>AVERAGE(D218:D220)/30</f>
        <v>0.80666666666666664</v>
      </c>
      <c r="F218" s="428">
        <f>E218</f>
        <v>0.80666666666666664</v>
      </c>
      <c r="G218" s="429" t="s">
        <v>225</v>
      </c>
    </row>
    <row r="219" spans="1:7">
      <c r="A219" s="294" t="s">
        <v>6446</v>
      </c>
      <c r="B219" s="290" t="s">
        <v>6447</v>
      </c>
      <c r="C219" s="339"/>
      <c r="D219" s="296">
        <v>25.2</v>
      </c>
      <c r="E219" s="428"/>
      <c r="F219" s="428"/>
      <c r="G219" s="429"/>
    </row>
    <row r="220" spans="1:7">
      <c r="A220" s="294" t="s">
        <v>6448</v>
      </c>
      <c r="B220" s="290" t="s">
        <v>6449</v>
      </c>
      <c r="C220" s="295"/>
      <c r="D220" s="296">
        <v>22.9</v>
      </c>
      <c r="E220" s="428"/>
      <c r="F220" s="428"/>
      <c r="G220" s="429"/>
    </row>
    <row r="221" spans="1:7">
      <c r="A221" s="294"/>
      <c r="B221" s="290"/>
      <c r="C221" s="340"/>
      <c r="D221" s="341"/>
      <c r="E221" s="342"/>
      <c r="F221" s="291"/>
      <c r="G221" s="338"/>
    </row>
  </sheetData>
  <autoFilter ref="A7:G7" xr:uid="{00000000-0009-0000-0000-000004000000}"/>
  <mergeCells count="292">
    <mergeCell ref="C214:E214"/>
    <mergeCell ref="C215:E215"/>
    <mergeCell ref="A216:A217"/>
    <mergeCell ref="B216:B217"/>
    <mergeCell ref="C216:C217"/>
    <mergeCell ref="D216:D217"/>
    <mergeCell ref="E216:E217"/>
    <mergeCell ref="F216:G216"/>
    <mergeCell ref="E218:E220"/>
    <mergeCell ref="F218:F220"/>
    <mergeCell ref="G218:G220"/>
    <mergeCell ref="F202:G202"/>
    <mergeCell ref="E204:E206"/>
    <mergeCell ref="F204:F206"/>
    <mergeCell ref="G204:G206"/>
    <mergeCell ref="A202:A203"/>
    <mergeCell ref="B202:B203"/>
    <mergeCell ref="C202:C203"/>
    <mergeCell ref="D202:D203"/>
    <mergeCell ref="E202:E203"/>
    <mergeCell ref="F196:G196"/>
    <mergeCell ref="E198:E199"/>
    <mergeCell ref="F198:F199"/>
    <mergeCell ref="G198:G199"/>
    <mergeCell ref="C200:E200"/>
    <mergeCell ref="C195:E195"/>
    <mergeCell ref="A196:A197"/>
    <mergeCell ref="B196:B197"/>
    <mergeCell ref="C196:C197"/>
    <mergeCell ref="D196:D197"/>
    <mergeCell ref="E196:E197"/>
    <mergeCell ref="F189:G189"/>
    <mergeCell ref="E191:E193"/>
    <mergeCell ref="F191:F193"/>
    <mergeCell ref="G191:G193"/>
    <mergeCell ref="C194:E194"/>
    <mergeCell ref="C188:E188"/>
    <mergeCell ref="A189:A190"/>
    <mergeCell ref="B189:B190"/>
    <mergeCell ref="C189:C190"/>
    <mergeCell ref="D189:D190"/>
    <mergeCell ref="E189:E190"/>
    <mergeCell ref="F182:G182"/>
    <mergeCell ref="E184:E186"/>
    <mergeCell ref="F184:F186"/>
    <mergeCell ref="G184:G186"/>
    <mergeCell ref="C187:E187"/>
    <mergeCell ref="A182:A183"/>
    <mergeCell ref="B182:B183"/>
    <mergeCell ref="C182:C183"/>
    <mergeCell ref="D182:D183"/>
    <mergeCell ref="E182:E183"/>
    <mergeCell ref="F174:G174"/>
    <mergeCell ref="E176:E179"/>
    <mergeCell ref="F176:F179"/>
    <mergeCell ref="G176:G179"/>
    <mergeCell ref="C180:E180"/>
    <mergeCell ref="C173:E173"/>
    <mergeCell ref="A174:A175"/>
    <mergeCell ref="B174:B175"/>
    <mergeCell ref="C174:C175"/>
    <mergeCell ref="D174:D175"/>
    <mergeCell ref="E174:E175"/>
    <mergeCell ref="F166:G166"/>
    <mergeCell ref="E168:E170"/>
    <mergeCell ref="F168:F170"/>
    <mergeCell ref="G168:G170"/>
    <mergeCell ref="C172:E172"/>
    <mergeCell ref="A166:A167"/>
    <mergeCell ref="B166:B167"/>
    <mergeCell ref="C166:C167"/>
    <mergeCell ref="D166:D167"/>
    <mergeCell ref="E166:E167"/>
    <mergeCell ref="F158:G158"/>
    <mergeCell ref="E160:E162"/>
    <mergeCell ref="F160:F162"/>
    <mergeCell ref="G160:G162"/>
    <mergeCell ref="C164:E164"/>
    <mergeCell ref="A158:A159"/>
    <mergeCell ref="B158:B159"/>
    <mergeCell ref="C158:C159"/>
    <mergeCell ref="D158:D159"/>
    <mergeCell ref="E158:E159"/>
    <mergeCell ref="F150:G150"/>
    <mergeCell ref="E152:E154"/>
    <mergeCell ref="F152:F154"/>
    <mergeCell ref="G152:G154"/>
    <mergeCell ref="C156:E156"/>
    <mergeCell ref="A150:A151"/>
    <mergeCell ref="B150:B151"/>
    <mergeCell ref="C150:C151"/>
    <mergeCell ref="D150:D151"/>
    <mergeCell ref="E150:E151"/>
    <mergeCell ref="F142:G142"/>
    <mergeCell ref="E144:E146"/>
    <mergeCell ref="F144:F146"/>
    <mergeCell ref="G144:G146"/>
    <mergeCell ref="C148:E148"/>
    <mergeCell ref="A142:A143"/>
    <mergeCell ref="B142:B143"/>
    <mergeCell ref="C142:C143"/>
    <mergeCell ref="D142:D143"/>
    <mergeCell ref="E142:E143"/>
    <mergeCell ref="F134:G134"/>
    <mergeCell ref="E136:E138"/>
    <mergeCell ref="F136:F138"/>
    <mergeCell ref="G136:G138"/>
    <mergeCell ref="C140:E140"/>
    <mergeCell ref="A134:A135"/>
    <mergeCell ref="B134:B135"/>
    <mergeCell ref="C134:C135"/>
    <mergeCell ref="D134:D135"/>
    <mergeCell ref="E134:E135"/>
    <mergeCell ref="F126:G126"/>
    <mergeCell ref="E128:E130"/>
    <mergeCell ref="F128:F130"/>
    <mergeCell ref="G128:G130"/>
    <mergeCell ref="C132:E132"/>
    <mergeCell ref="A126:A127"/>
    <mergeCell ref="B126:B127"/>
    <mergeCell ref="C126:C127"/>
    <mergeCell ref="D126:D127"/>
    <mergeCell ref="E126:E127"/>
    <mergeCell ref="F119:G119"/>
    <mergeCell ref="E121:E123"/>
    <mergeCell ref="F121:F123"/>
    <mergeCell ref="G121:G123"/>
    <mergeCell ref="C124:E124"/>
    <mergeCell ref="A119:A120"/>
    <mergeCell ref="B119:B120"/>
    <mergeCell ref="C119:C120"/>
    <mergeCell ref="D119:D120"/>
    <mergeCell ref="E119:E120"/>
    <mergeCell ref="F112:G112"/>
    <mergeCell ref="E114:E116"/>
    <mergeCell ref="F114:F116"/>
    <mergeCell ref="G114:G116"/>
    <mergeCell ref="C117:E117"/>
    <mergeCell ref="A112:A113"/>
    <mergeCell ref="B112:B113"/>
    <mergeCell ref="C112:C113"/>
    <mergeCell ref="D112:D113"/>
    <mergeCell ref="E112:E113"/>
    <mergeCell ref="F104:G104"/>
    <mergeCell ref="E106:E108"/>
    <mergeCell ref="F106:F108"/>
    <mergeCell ref="G106:G108"/>
    <mergeCell ref="C110:E110"/>
    <mergeCell ref="C103:E103"/>
    <mergeCell ref="A104:A105"/>
    <mergeCell ref="B104:B105"/>
    <mergeCell ref="C104:C105"/>
    <mergeCell ref="D104:D105"/>
    <mergeCell ref="E104:E105"/>
    <mergeCell ref="F96:G96"/>
    <mergeCell ref="E98:E100"/>
    <mergeCell ref="F98:F100"/>
    <mergeCell ref="G98:G100"/>
    <mergeCell ref="C102:E102"/>
    <mergeCell ref="C95:E95"/>
    <mergeCell ref="A96:A97"/>
    <mergeCell ref="B96:B97"/>
    <mergeCell ref="C96:C97"/>
    <mergeCell ref="D96:D97"/>
    <mergeCell ref="E96:E97"/>
    <mergeCell ref="F89:G89"/>
    <mergeCell ref="E91:E93"/>
    <mergeCell ref="F91:F93"/>
    <mergeCell ref="G91:G93"/>
    <mergeCell ref="C94:E94"/>
    <mergeCell ref="A89:A90"/>
    <mergeCell ref="B89:B90"/>
    <mergeCell ref="C89:C90"/>
    <mergeCell ref="D89:D90"/>
    <mergeCell ref="E89:E90"/>
    <mergeCell ref="F81:G81"/>
    <mergeCell ref="E83:E85"/>
    <mergeCell ref="F83:F85"/>
    <mergeCell ref="G83:G85"/>
    <mergeCell ref="C87:E87"/>
    <mergeCell ref="A81:A82"/>
    <mergeCell ref="B81:B82"/>
    <mergeCell ref="C81:C82"/>
    <mergeCell ref="D81:D82"/>
    <mergeCell ref="E81:E82"/>
    <mergeCell ref="F73:G73"/>
    <mergeCell ref="E75:E77"/>
    <mergeCell ref="F75:F77"/>
    <mergeCell ref="G75:G77"/>
    <mergeCell ref="C79:E79"/>
    <mergeCell ref="A73:A74"/>
    <mergeCell ref="B73:B74"/>
    <mergeCell ref="C73:C74"/>
    <mergeCell ref="D73:D74"/>
    <mergeCell ref="E73:E74"/>
    <mergeCell ref="F65:G65"/>
    <mergeCell ref="E67:E69"/>
    <mergeCell ref="F67:F69"/>
    <mergeCell ref="G67:G69"/>
    <mergeCell ref="C71:E71"/>
    <mergeCell ref="A65:A66"/>
    <mergeCell ref="B65:B66"/>
    <mergeCell ref="C65:C66"/>
    <mergeCell ref="D65:D66"/>
    <mergeCell ref="E65:E66"/>
    <mergeCell ref="F58:G58"/>
    <mergeCell ref="E60:E62"/>
    <mergeCell ref="F60:F62"/>
    <mergeCell ref="G60:G62"/>
    <mergeCell ref="C63:E63"/>
    <mergeCell ref="A58:A59"/>
    <mergeCell ref="B58:B59"/>
    <mergeCell ref="C58:C59"/>
    <mergeCell ref="D58:D59"/>
    <mergeCell ref="E58:E59"/>
    <mergeCell ref="F50:G50"/>
    <mergeCell ref="E52:E54"/>
    <mergeCell ref="F52:F54"/>
    <mergeCell ref="G52:G54"/>
    <mergeCell ref="C56:E56"/>
    <mergeCell ref="A50:A51"/>
    <mergeCell ref="B50:B51"/>
    <mergeCell ref="C50:C51"/>
    <mergeCell ref="D50:D51"/>
    <mergeCell ref="E50:E51"/>
    <mergeCell ref="F42:G42"/>
    <mergeCell ref="E44:E46"/>
    <mergeCell ref="F44:F46"/>
    <mergeCell ref="G44:G46"/>
    <mergeCell ref="C48:E48"/>
    <mergeCell ref="A42:A43"/>
    <mergeCell ref="B42:B43"/>
    <mergeCell ref="C42:C43"/>
    <mergeCell ref="D42:D43"/>
    <mergeCell ref="E42:E43"/>
    <mergeCell ref="F34:G34"/>
    <mergeCell ref="E36:E38"/>
    <mergeCell ref="F36:F38"/>
    <mergeCell ref="G36:G38"/>
    <mergeCell ref="C40:E40"/>
    <mergeCell ref="A34:A35"/>
    <mergeCell ref="B34:B35"/>
    <mergeCell ref="C34:C35"/>
    <mergeCell ref="D34:D35"/>
    <mergeCell ref="E34:E35"/>
    <mergeCell ref="F26:G26"/>
    <mergeCell ref="E28:E30"/>
    <mergeCell ref="F28:F30"/>
    <mergeCell ref="G28:G30"/>
    <mergeCell ref="C32:E32"/>
    <mergeCell ref="A26:A27"/>
    <mergeCell ref="B26:B27"/>
    <mergeCell ref="C26:C27"/>
    <mergeCell ref="D26:D27"/>
    <mergeCell ref="E26:E27"/>
    <mergeCell ref="F18:G18"/>
    <mergeCell ref="E20:E22"/>
    <mergeCell ref="F20:F22"/>
    <mergeCell ref="G20:G22"/>
    <mergeCell ref="C24:E24"/>
    <mergeCell ref="C16:E16"/>
    <mergeCell ref="C17:E17"/>
    <mergeCell ref="A18:A19"/>
    <mergeCell ref="B18:B19"/>
    <mergeCell ref="C18:C19"/>
    <mergeCell ref="D18:D19"/>
    <mergeCell ref="E18:E19"/>
    <mergeCell ref="A1:C3"/>
    <mergeCell ref="D1:G1"/>
    <mergeCell ref="D2:F3"/>
    <mergeCell ref="A4:G5"/>
    <mergeCell ref="C7:E7"/>
    <mergeCell ref="E11:E13"/>
    <mergeCell ref="F11:F13"/>
    <mergeCell ref="G11:G13"/>
    <mergeCell ref="C8:E8"/>
    <mergeCell ref="A9:A10"/>
    <mergeCell ref="B9:B10"/>
    <mergeCell ref="C9:C10"/>
    <mergeCell ref="D9:D10"/>
    <mergeCell ref="E9:E10"/>
    <mergeCell ref="F9:G9"/>
    <mergeCell ref="C207:E207"/>
    <mergeCell ref="A209:A210"/>
    <mergeCell ref="B209:B210"/>
    <mergeCell ref="C209:C210"/>
    <mergeCell ref="D209:D210"/>
    <mergeCell ref="E209:E210"/>
    <mergeCell ref="F209:G209"/>
    <mergeCell ref="E211:E213"/>
    <mergeCell ref="F211:F213"/>
    <mergeCell ref="G211:G213"/>
  </mergeCells>
  <conditionalFormatting sqref="C111">
    <cfRule type="expression" dxfId="1" priority="2">
      <formula>IF(AND($A111&lt;&gt;"",$B111=""),TRUE,FALSE)</formula>
    </cfRule>
  </conditionalFormatting>
  <conditionalFormatting sqref="C118">
    <cfRule type="expression" dxfId="0" priority="1">
      <formula>IF(AND($A118&lt;&gt;"",$B118=""),TRUE,FALSE)</formula>
    </cfRule>
  </conditionalFormatting>
  <hyperlinks>
    <hyperlink ref="C11" r:id="rId1" xr:uid="{00000000-0004-0000-0400-000000000000}"/>
    <hyperlink ref="C178" r:id="rId2" xr:uid="{57021474-5665-44D9-9DB5-AAB6E435DAD4}"/>
    <hyperlink ref="C198" r:id="rId3" xr:uid="{6CA55E43-1EBF-421E-AAF3-3F00B0BBA210}"/>
    <hyperlink ref="C199" r:id="rId4" xr:uid="{C39C1635-8362-4704-A7CD-B0983AF2EC21}"/>
  </hyperlinks>
  <pageMargins left="0.39374999999999999" right="0.39374999999999999" top="0.31527777777777799" bottom="0.39374999999999999" header="0.51180555555555496" footer="0.51180555555555496"/>
  <pageSetup paperSize="9" scale="56" firstPageNumber="0" fitToHeight="0" orientation="landscape" horizontalDpi="300" verticalDpi="300"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tabColor rgb="FF558ED5"/>
    <pageSetUpPr fitToPage="1"/>
  </sheetPr>
  <dimension ref="A1:AMJ43"/>
  <sheetViews>
    <sheetView view="pageBreakPreview" zoomScale="70" zoomScaleNormal="90" zoomScalePageLayoutView="70" workbookViewId="0"/>
  </sheetViews>
  <sheetFormatPr defaultRowHeight="15"/>
  <cols>
    <col min="1" max="1" width="3.5703125" style="55" customWidth="1"/>
    <col min="2" max="2" width="52.5703125" style="55" customWidth="1"/>
    <col min="3" max="4" width="28.5703125" style="55" customWidth="1"/>
    <col min="5" max="5" width="3.5703125" style="55" customWidth="1"/>
    <col min="6" max="6" width="12.28515625" style="126" customWidth="1"/>
    <col min="7" max="10" width="12.5703125" style="55" customWidth="1"/>
    <col min="11" max="1024" width="9.140625" style="55" customWidth="1"/>
  </cols>
  <sheetData>
    <row r="1" spans="2:13" ht="18">
      <c r="B1" s="449" t="s">
        <v>230</v>
      </c>
      <c r="C1" s="449"/>
      <c r="D1" s="449"/>
    </row>
    <row r="2" spans="2:13" ht="18">
      <c r="B2" s="449" t="s">
        <v>0</v>
      </c>
      <c r="C2" s="449"/>
      <c r="D2" s="449"/>
    </row>
    <row r="3" spans="2:13" ht="18">
      <c r="B3" s="449" t="s">
        <v>1</v>
      </c>
      <c r="C3" s="449"/>
      <c r="D3" s="449"/>
    </row>
    <row r="4" spans="2:13" ht="18">
      <c r="B4" s="449" t="s">
        <v>6466</v>
      </c>
      <c r="C4" s="449"/>
      <c r="D4" s="449"/>
    </row>
    <row r="5" spans="2:13" ht="18">
      <c r="B5" s="127"/>
      <c r="C5" s="127"/>
      <c r="D5" s="127"/>
    </row>
    <row r="6" spans="2:13" ht="18">
      <c r="B6" s="449" t="s">
        <v>6465</v>
      </c>
      <c r="C6" s="449"/>
      <c r="D6" s="449"/>
    </row>
    <row r="7" spans="2:13" ht="18">
      <c r="B7" s="127"/>
      <c r="C7" s="127"/>
      <c r="D7" s="127"/>
    </row>
    <row r="8" spans="2:13">
      <c r="B8" s="62"/>
      <c r="G8" s="128"/>
      <c r="H8" s="128"/>
      <c r="I8" s="129"/>
      <c r="J8" s="129"/>
    </row>
    <row r="9" spans="2:13">
      <c r="B9" s="130">
        <v>0.05</v>
      </c>
      <c r="C9" s="131" t="s">
        <v>231</v>
      </c>
      <c r="G9" s="128"/>
      <c r="H9" s="447" t="s">
        <v>232</v>
      </c>
      <c r="I9" s="447"/>
      <c r="J9" s="447"/>
    </row>
    <row r="10" spans="2:13">
      <c r="B10" s="62"/>
      <c r="G10" s="128"/>
      <c r="H10" s="128"/>
      <c r="I10" s="129"/>
      <c r="J10" s="129"/>
    </row>
    <row r="11" spans="2:13">
      <c r="B11" s="132" t="s">
        <v>21</v>
      </c>
      <c r="C11" s="133" t="s">
        <v>233</v>
      </c>
      <c r="D11" s="133" t="s">
        <v>234</v>
      </c>
      <c r="G11" s="128"/>
      <c r="H11" s="128" t="s">
        <v>235</v>
      </c>
      <c r="I11" s="128" t="s">
        <v>236</v>
      </c>
      <c r="J11" s="128" t="s">
        <v>237</v>
      </c>
      <c r="K11" s="62"/>
    </row>
    <row r="12" spans="2:13">
      <c r="B12" s="134" t="s">
        <v>238</v>
      </c>
      <c r="C12" s="135">
        <v>0.03</v>
      </c>
      <c r="D12" s="135">
        <f>C12</f>
        <v>0.03</v>
      </c>
      <c r="G12" s="128" t="s">
        <v>239</v>
      </c>
      <c r="H12" s="135">
        <v>0.03</v>
      </c>
      <c r="I12" s="135">
        <v>0.04</v>
      </c>
      <c r="J12" s="135">
        <v>5.5E-2</v>
      </c>
      <c r="L12" s="55" t="s">
        <v>240</v>
      </c>
      <c r="M12" s="136">
        <f>0.97/100</f>
        <v>9.7000000000000003E-3</v>
      </c>
    </row>
    <row r="13" spans="2:13">
      <c r="B13" s="134" t="s">
        <v>241</v>
      </c>
      <c r="C13" s="135">
        <v>4.0000000000000001E-3</v>
      </c>
      <c r="D13" s="135">
        <f>C13</f>
        <v>4.0000000000000001E-3</v>
      </c>
      <c r="G13" s="128"/>
      <c r="H13" s="135"/>
      <c r="I13" s="135"/>
      <c r="J13" s="135"/>
    </row>
    <row r="14" spans="2:13">
      <c r="B14" s="134" t="s">
        <v>242</v>
      </c>
      <c r="C14" s="135">
        <v>4.0000000000000001E-3</v>
      </c>
      <c r="D14" s="135">
        <f>C14</f>
        <v>4.0000000000000001E-3</v>
      </c>
      <c r="G14" s="128" t="s">
        <v>243</v>
      </c>
      <c r="H14" s="135">
        <v>8.0000000000000002E-3</v>
      </c>
      <c r="I14" s="135">
        <v>8.0000000000000002E-3</v>
      </c>
      <c r="J14" s="135">
        <v>0.01</v>
      </c>
    </row>
    <row r="15" spans="2:13">
      <c r="B15" s="134" t="s">
        <v>244</v>
      </c>
      <c r="C15" s="135">
        <v>9.7000000000000003E-3</v>
      </c>
      <c r="D15" s="135">
        <f>C15</f>
        <v>9.7000000000000003E-3</v>
      </c>
      <c r="G15" s="128" t="s">
        <v>245</v>
      </c>
      <c r="H15" s="135">
        <v>9.7000000000000003E-3</v>
      </c>
      <c r="I15" s="135">
        <v>1.2699999999999999E-2</v>
      </c>
      <c r="J15" s="135">
        <v>1.2699999999999999E-2</v>
      </c>
    </row>
    <row r="16" spans="2:13">
      <c r="B16" s="137" t="s">
        <v>246</v>
      </c>
      <c r="C16" s="138">
        <f>SUM(C12:C15)</f>
        <v>4.7700000000000006E-2</v>
      </c>
      <c r="D16" s="138">
        <f>SUM(D12:D15)</f>
        <v>4.7700000000000006E-2</v>
      </c>
      <c r="G16" s="128"/>
      <c r="H16" s="135"/>
      <c r="I16" s="135"/>
      <c r="J16" s="135"/>
    </row>
    <row r="17" spans="2:11">
      <c r="B17" s="134" t="s">
        <v>247</v>
      </c>
      <c r="C17" s="135">
        <v>5.8999999999999999E-3</v>
      </c>
      <c r="D17" s="135">
        <f>C17</f>
        <v>5.8999999999999999E-3</v>
      </c>
      <c r="G17" s="128"/>
      <c r="H17" s="135"/>
      <c r="I17" s="135"/>
      <c r="J17" s="135"/>
    </row>
    <row r="18" spans="2:11">
      <c r="B18" s="137" t="s">
        <v>248</v>
      </c>
      <c r="C18" s="139">
        <f>C17</f>
        <v>5.8999999999999999E-3</v>
      </c>
      <c r="D18" s="139">
        <f>D17</f>
        <v>5.8999999999999999E-3</v>
      </c>
      <c r="G18" s="128" t="s">
        <v>249</v>
      </c>
      <c r="H18" s="135">
        <v>5.8999999999999999E-3</v>
      </c>
      <c r="I18" s="135">
        <v>1.23E-2</v>
      </c>
      <c r="J18" s="135">
        <v>1.3899999999999999E-2</v>
      </c>
    </row>
    <row r="19" spans="2:11">
      <c r="B19" s="134" t="s">
        <v>250</v>
      </c>
      <c r="C19" s="135">
        <v>6.1600000000000002E-2</v>
      </c>
      <c r="D19" s="135">
        <v>6.1600000000000002E-2</v>
      </c>
      <c r="G19" s="128"/>
      <c r="H19" s="135"/>
      <c r="I19" s="135"/>
      <c r="J19" s="135"/>
    </row>
    <row r="20" spans="2:11">
      <c r="B20" s="137" t="s">
        <v>251</v>
      </c>
      <c r="C20" s="140">
        <f>C19</f>
        <v>6.1600000000000002E-2</v>
      </c>
      <c r="D20" s="140">
        <f>D19</f>
        <v>6.1600000000000002E-2</v>
      </c>
      <c r="G20" s="128" t="s">
        <v>168</v>
      </c>
      <c r="H20" s="135">
        <v>6.1600000000000002E-2</v>
      </c>
      <c r="I20" s="135">
        <v>7.3999999999999996E-2</v>
      </c>
      <c r="J20" s="135">
        <v>8.9599999999999999E-2</v>
      </c>
      <c r="K20" s="141"/>
    </row>
    <row r="21" spans="2:11">
      <c r="B21" s="142" t="s">
        <v>252</v>
      </c>
      <c r="C21" s="143">
        <f>(1+C16)*(1+C18)*(1+C20)</f>
        <v>1.1188005260880003</v>
      </c>
      <c r="D21" s="143">
        <f>(1+D16)*(1+D18)*(1+D20)</f>
        <v>1.1188005260880003</v>
      </c>
      <c r="G21" s="128"/>
      <c r="H21" s="135"/>
      <c r="I21" s="135"/>
      <c r="J21" s="135"/>
    </row>
    <row r="22" spans="2:11">
      <c r="B22" s="134" t="s">
        <v>253</v>
      </c>
      <c r="C22" s="135">
        <v>6.4999999999999997E-3</v>
      </c>
      <c r="D22" s="135">
        <f>C22</f>
        <v>6.4999999999999997E-3</v>
      </c>
      <c r="G22" s="128"/>
      <c r="H22" s="135"/>
      <c r="I22" s="135"/>
      <c r="J22" s="135"/>
    </row>
    <row r="23" spans="2:11">
      <c r="B23" s="134" t="s">
        <v>254</v>
      </c>
      <c r="C23" s="135">
        <v>0.03</v>
      </c>
      <c r="D23" s="135">
        <f>C23</f>
        <v>0.03</v>
      </c>
      <c r="G23" s="128"/>
      <c r="H23" s="135"/>
      <c r="I23" s="135"/>
      <c r="J23" s="135"/>
    </row>
    <row r="24" spans="2:11">
      <c r="B24" s="134" t="s">
        <v>255</v>
      </c>
      <c r="C24" s="135"/>
      <c r="D24" s="135">
        <v>0.05</v>
      </c>
      <c r="G24" s="128"/>
      <c r="H24" s="135">
        <v>0.02</v>
      </c>
      <c r="I24" s="135"/>
      <c r="J24" s="135">
        <v>0.05</v>
      </c>
      <c r="K24" s="55" t="s">
        <v>256</v>
      </c>
    </row>
    <row r="25" spans="2:11">
      <c r="B25" s="134" t="s">
        <v>257</v>
      </c>
      <c r="C25" s="135"/>
      <c r="D25" s="135"/>
      <c r="G25" s="128"/>
      <c r="H25" s="135"/>
      <c r="I25" s="135"/>
      <c r="J25" s="135"/>
    </row>
    <row r="26" spans="2:11">
      <c r="B26" s="142" t="s">
        <v>258</v>
      </c>
      <c r="C26" s="144">
        <f>1-SUM(C22:C25)</f>
        <v>0.96350000000000002</v>
      </c>
      <c r="D26" s="144">
        <f>1-SUM(D22:D25)</f>
        <v>0.91349999999999998</v>
      </c>
      <c r="G26" s="128"/>
      <c r="H26" s="135"/>
      <c r="I26" s="135"/>
      <c r="J26" s="135"/>
    </row>
    <row r="27" spans="2:11" ht="18">
      <c r="C27" s="145">
        <f>TRUNC(C21/C26-1,4)</f>
        <v>0.16109999999999999</v>
      </c>
      <c r="D27" s="145">
        <f>TRUNC(D21/D26-1,4)</f>
        <v>0.22470000000000001</v>
      </c>
      <c r="G27" s="128" t="s">
        <v>108</v>
      </c>
      <c r="H27" s="146">
        <v>0.2034</v>
      </c>
      <c r="I27" s="146">
        <v>0.22120000000000001</v>
      </c>
      <c r="J27" s="146">
        <v>0.25</v>
      </c>
    </row>
    <row r="28" spans="2:11" ht="18">
      <c r="C28" s="145"/>
      <c r="D28" s="145"/>
      <c r="G28" s="62"/>
      <c r="H28" s="141"/>
      <c r="I28" s="141"/>
      <c r="J28" s="141"/>
    </row>
    <row r="29" spans="2:11">
      <c r="B29" s="55" t="s">
        <v>259</v>
      </c>
      <c r="H29" s="141" t="s">
        <v>260</v>
      </c>
      <c r="I29" s="141"/>
      <c r="J29" s="141"/>
    </row>
    <row r="30" spans="2:11">
      <c r="H30" s="141"/>
      <c r="I30" s="141"/>
      <c r="J30" s="141"/>
    </row>
    <row r="43" spans="2:4" ht="41.25" customHeight="1">
      <c r="B43" s="448" t="s">
        <v>261</v>
      </c>
      <c r="C43" s="448"/>
      <c r="D43" s="448"/>
    </row>
  </sheetData>
  <mergeCells count="7">
    <mergeCell ref="H9:J9"/>
    <mergeCell ref="B43:D43"/>
    <mergeCell ref="B1:D1"/>
    <mergeCell ref="B2:D2"/>
    <mergeCell ref="B3:D3"/>
    <mergeCell ref="B4:D4"/>
    <mergeCell ref="B6:D6"/>
  </mergeCells>
  <printOptions horizontalCentered="1"/>
  <pageMargins left="0.98402777777777795" right="0.78749999999999998" top="0.98402777777777795" bottom="0.78749999999999998" header="0.51180555555555496" footer="0.51180555555555496"/>
  <pageSetup paperSize="9" scale="70"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tabColor rgb="FF558ED5"/>
    <pageSetUpPr fitToPage="1"/>
  </sheetPr>
  <dimension ref="A1:G60"/>
  <sheetViews>
    <sheetView view="pageBreakPreview" zoomScale="80" zoomScaleNormal="85" zoomScalePageLayoutView="80" workbookViewId="0"/>
  </sheetViews>
  <sheetFormatPr defaultRowHeight="15"/>
  <cols>
    <col min="1" max="3" width="18.140625" customWidth="1"/>
    <col min="4" max="6" width="14.85546875" customWidth="1"/>
    <col min="7" max="7" width="24.140625" customWidth="1"/>
    <col min="8" max="1025" width="8.7109375" customWidth="1"/>
  </cols>
  <sheetData>
    <row r="1" spans="1:7" ht="15" customHeight="1">
      <c r="A1" s="450" t="s">
        <v>110</v>
      </c>
      <c r="B1" s="450"/>
      <c r="C1" s="450"/>
      <c r="D1" s="450" t="s">
        <v>17</v>
      </c>
      <c r="E1" s="450"/>
      <c r="F1" s="450"/>
      <c r="G1" s="450"/>
    </row>
    <row r="2" spans="1:7">
      <c r="A2" s="450"/>
      <c r="B2" s="450"/>
      <c r="C2" s="450"/>
      <c r="D2" s="451" t="str">
        <f>'01_SINTETICO'!D2</f>
        <v>OBRA: CONSTRUÇÃO NOVA SEDE DA VT DE GOIÁS</v>
      </c>
      <c r="E2" s="451"/>
      <c r="F2" s="451"/>
      <c r="G2" s="147">
        <f>'01_SINTETICO'!J2</f>
        <v>45726</v>
      </c>
    </row>
    <row r="3" spans="1:7" ht="28.5" customHeight="1">
      <c r="A3" s="450"/>
      <c r="B3" s="450"/>
      <c r="C3" s="450"/>
      <c r="D3" s="451"/>
      <c r="E3" s="451"/>
      <c r="F3" s="451"/>
      <c r="G3" s="148" t="str">
        <f>'CAPA-DADOS'!E16</f>
        <v>SINAPI-JANEIRO-2025-NDES</v>
      </c>
    </row>
    <row r="4" spans="1:7">
      <c r="A4" s="149"/>
      <c r="B4" s="150"/>
      <c r="C4" s="150"/>
      <c r="D4" s="150"/>
      <c r="E4" s="150"/>
      <c r="F4" s="150"/>
      <c r="G4" s="151"/>
    </row>
    <row r="5" spans="1:7">
      <c r="A5" s="152"/>
      <c r="G5" s="153"/>
    </row>
    <row r="6" spans="1:7">
      <c r="A6" s="152"/>
      <c r="G6" s="153"/>
    </row>
    <row r="7" spans="1:7">
      <c r="A7" s="152"/>
      <c r="G7" s="153"/>
    </row>
    <row r="8" spans="1:7">
      <c r="A8" s="152"/>
      <c r="G8" s="153"/>
    </row>
    <row r="9" spans="1:7">
      <c r="A9" s="152"/>
      <c r="G9" s="153"/>
    </row>
    <row r="10" spans="1:7">
      <c r="A10" s="152"/>
      <c r="G10" s="153"/>
    </row>
    <row r="11" spans="1:7">
      <c r="A11" s="152"/>
      <c r="G11" s="153"/>
    </row>
    <row r="12" spans="1:7">
      <c r="A12" s="152"/>
      <c r="G12" s="153"/>
    </row>
    <row r="13" spans="1:7">
      <c r="A13" s="152"/>
      <c r="G13" s="153"/>
    </row>
    <row r="14" spans="1:7">
      <c r="A14" s="152"/>
      <c r="G14" s="153"/>
    </row>
    <row r="15" spans="1:7">
      <c r="A15" s="152"/>
      <c r="G15" s="153"/>
    </row>
    <row r="16" spans="1:7">
      <c r="A16" s="152"/>
      <c r="G16" s="153"/>
    </row>
    <row r="17" spans="1:7">
      <c r="A17" s="152"/>
      <c r="G17" s="153"/>
    </row>
    <row r="18" spans="1:7">
      <c r="A18" s="152"/>
      <c r="G18" s="153"/>
    </row>
    <row r="19" spans="1:7">
      <c r="A19" s="152"/>
      <c r="G19" s="153"/>
    </row>
    <row r="20" spans="1:7">
      <c r="A20" s="152"/>
      <c r="G20" s="153"/>
    </row>
    <row r="21" spans="1:7">
      <c r="A21" s="152"/>
      <c r="G21" s="153"/>
    </row>
    <row r="22" spans="1:7">
      <c r="A22" s="152"/>
      <c r="G22" s="153"/>
    </row>
    <row r="23" spans="1:7">
      <c r="A23" s="152"/>
      <c r="G23" s="153"/>
    </row>
    <row r="24" spans="1:7">
      <c r="A24" s="152"/>
      <c r="G24" s="153"/>
    </row>
    <row r="25" spans="1:7">
      <c r="A25" s="152"/>
      <c r="G25" s="153"/>
    </row>
    <row r="26" spans="1:7">
      <c r="A26" s="152"/>
      <c r="G26" s="153"/>
    </row>
    <row r="27" spans="1:7">
      <c r="A27" s="152"/>
      <c r="G27" s="153"/>
    </row>
    <row r="28" spans="1:7">
      <c r="A28" s="152"/>
      <c r="G28" s="153"/>
    </row>
    <row r="29" spans="1:7">
      <c r="A29" s="152"/>
      <c r="G29" s="153"/>
    </row>
    <row r="30" spans="1:7">
      <c r="A30" s="152"/>
      <c r="G30" s="153"/>
    </row>
    <row r="31" spans="1:7">
      <c r="A31" s="152"/>
      <c r="G31" s="153"/>
    </row>
    <row r="32" spans="1:7">
      <c r="A32" s="152"/>
      <c r="G32" s="153"/>
    </row>
    <row r="33" spans="1:7">
      <c r="A33" s="152"/>
      <c r="G33" s="153"/>
    </row>
    <row r="34" spans="1:7">
      <c r="A34" s="152"/>
      <c r="G34" s="153"/>
    </row>
    <row r="35" spans="1:7">
      <c r="A35" s="152"/>
      <c r="G35" s="153"/>
    </row>
    <row r="36" spans="1:7">
      <c r="A36" s="152"/>
      <c r="G36" s="153"/>
    </row>
    <row r="37" spans="1:7">
      <c r="A37" s="152"/>
      <c r="G37" s="153"/>
    </row>
    <row r="38" spans="1:7">
      <c r="A38" s="152"/>
      <c r="G38" s="153"/>
    </row>
    <row r="39" spans="1:7">
      <c r="A39" s="152"/>
      <c r="G39" s="153"/>
    </row>
    <row r="40" spans="1:7">
      <c r="A40" s="152"/>
      <c r="G40" s="153"/>
    </row>
    <row r="41" spans="1:7">
      <c r="A41" s="152"/>
      <c r="G41" s="153"/>
    </row>
    <row r="42" spans="1:7">
      <c r="A42" s="152"/>
      <c r="G42" s="153"/>
    </row>
    <row r="43" spans="1:7">
      <c r="A43" s="152"/>
      <c r="G43" s="153"/>
    </row>
    <row r="44" spans="1:7">
      <c r="A44" s="152"/>
      <c r="G44" s="153"/>
    </row>
    <row r="45" spans="1:7">
      <c r="A45" s="152"/>
      <c r="G45" s="153"/>
    </row>
    <row r="46" spans="1:7">
      <c r="A46" s="152"/>
      <c r="G46" s="153"/>
    </row>
    <row r="47" spans="1:7">
      <c r="A47" s="152"/>
      <c r="G47" s="153"/>
    </row>
    <row r="48" spans="1:7">
      <c r="A48" s="152"/>
      <c r="G48" s="153"/>
    </row>
    <row r="49" spans="1:7">
      <c r="A49" s="152"/>
      <c r="G49" s="153"/>
    </row>
    <row r="50" spans="1:7">
      <c r="A50" s="152"/>
      <c r="G50" s="153"/>
    </row>
    <row r="51" spans="1:7">
      <c r="A51" s="152"/>
      <c r="G51" s="153"/>
    </row>
    <row r="52" spans="1:7">
      <c r="A52" s="152"/>
      <c r="G52" s="153"/>
    </row>
    <row r="53" spans="1:7">
      <c r="A53" s="152"/>
      <c r="G53" s="153"/>
    </row>
    <row r="54" spans="1:7">
      <c r="A54" s="152"/>
      <c r="G54" s="153"/>
    </row>
    <row r="55" spans="1:7">
      <c r="A55" s="152"/>
      <c r="G55" s="153"/>
    </row>
    <row r="56" spans="1:7">
      <c r="A56" s="152"/>
      <c r="G56" s="153"/>
    </row>
    <row r="57" spans="1:7">
      <c r="A57" s="152"/>
      <c r="G57" s="153"/>
    </row>
    <row r="58" spans="1:7">
      <c r="A58" s="152" t="s">
        <v>262</v>
      </c>
      <c r="G58" s="153"/>
    </row>
    <row r="59" spans="1:7">
      <c r="A59" s="152"/>
      <c r="G59" s="153"/>
    </row>
    <row r="60" spans="1:7">
      <c r="A60" s="154"/>
      <c r="B60" s="155"/>
      <c r="C60" s="155"/>
      <c r="D60" s="155"/>
      <c r="E60" s="155"/>
      <c r="F60" s="155"/>
      <c r="G60" s="156"/>
    </row>
  </sheetData>
  <mergeCells count="3">
    <mergeCell ref="A1:C3"/>
    <mergeCell ref="D1:G1"/>
    <mergeCell ref="D2:F3"/>
  </mergeCells>
  <pageMargins left="0.25" right="0.25" top="0.75" bottom="0.75" header="0.51180555555555496" footer="0.51180555555555496"/>
  <pageSetup paperSize="9" scale="80" firstPageNumber="0" fitToHeight="0"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tabColor rgb="FF558ED5"/>
    <pageSetUpPr fitToPage="1"/>
  </sheetPr>
  <dimension ref="A1:O370"/>
  <sheetViews>
    <sheetView view="pageBreakPreview" zoomScale="85" zoomScaleNormal="70" zoomScalePageLayoutView="85" workbookViewId="0"/>
  </sheetViews>
  <sheetFormatPr defaultRowHeight="15"/>
  <cols>
    <col min="1" max="1" width="10.7109375" style="14" customWidth="1"/>
    <col min="2" max="2" width="13.85546875" style="15" customWidth="1"/>
    <col min="3" max="3" width="74.140625" style="14" customWidth="1"/>
    <col min="4" max="4" width="10.5703125" style="157" customWidth="1"/>
    <col min="5" max="5" width="8.85546875" style="157" customWidth="1"/>
    <col min="6" max="6" width="10.5703125" style="157" customWidth="1"/>
    <col min="7" max="7" width="14.28515625" style="158" bestFit="1" customWidth="1"/>
    <col min="8" max="8" width="14.28515625" bestFit="1" customWidth="1"/>
    <col min="9" max="9" width="14" customWidth="1"/>
    <col min="10" max="10" width="14" style="159" customWidth="1"/>
    <col min="11" max="11" width="13.42578125" style="159" customWidth="1"/>
    <col min="12" max="13" width="9.140625" customWidth="1"/>
    <col min="14" max="15" width="21.7109375" hidden="1" customWidth="1"/>
    <col min="16" max="1025" width="9.140625" customWidth="1"/>
  </cols>
  <sheetData>
    <row r="1" spans="1:15" s="18" customFormat="1" ht="22.5" customHeight="1">
      <c r="A1" s="454" t="s">
        <v>18</v>
      </c>
      <c r="B1" s="454"/>
      <c r="C1" s="454"/>
      <c r="D1" s="356" t="s">
        <v>263</v>
      </c>
      <c r="E1" s="356"/>
      <c r="F1" s="356"/>
      <c r="G1" s="356"/>
      <c r="H1" s="356"/>
      <c r="I1" s="356"/>
      <c r="J1" s="356"/>
      <c r="K1" s="356"/>
    </row>
    <row r="2" spans="1:15" s="18" customFormat="1" ht="22.5" customHeight="1">
      <c r="A2" s="454"/>
      <c r="B2" s="454"/>
      <c r="C2" s="454"/>
      <c r="D2" s="455" t="str">
        <f>'01_SINTETICO'!D2</f>
        <v>OBRA: CONSTRUÇÃO NOVA SEDE DA VT DE GOIÁS</v>
      </c>
      <c r="E2" s="455"/>
      <c r="F2" s="455"/>
      <c r="G2" s="455"/>
      <c r="H2" s="455"/>
      <c r="I2" s="455"/>
      <c r="J2" s="456">
        <f>'CAPA-DADOS'!E13</f>
        <v>45726</v>
      </c>
      <c r="K2" s="456"/>
    </row>
    <row r="3" spans="1:15" s="18" customFormat="1" ht="22.5" customHeight="1">
      <c r="A3" s="454"/>
      <c r="B3" s="454"/>
      <c r="C3" s="454"/>
      <c r="D3" s="455"/>
      <c r="E3" s="455"/>
      <c r="F3" s="455"/>
      <c r="G3" s="455"/>
      <c r="H3" s="455"/>
      <c r="I3" s="455"/>
      <c r="J3" s="456" t="str">
        <f>'CAPA-DADOS'!E16</f>
        <v>SINAPI-JANEIRO-2025-NDES</v>
      </c>
      <c r="K3" s="456"/>
      <c r="N3" s="160">
        <f>SUM(I7:I1048576)</f>
        <v>1877102.888599966</v>
      </c>
      <c r="O3" s="161">
        <f>'01_SINTETICO'!I437</f>
        <v>1877102.8885999664</v>
      </c>
    </row>
    <row r="4" spans="1:15" s="23" customFormat="1" ht="15" customHeight="1">
      <c r="A4" s="358" t="s">
        <v>19</v>
      </c>
      <c r="B4" s="359" t="s">
        <v>20</v>
      </c>
      <c r="C4" s="359" t="s">
        <v>21</v>
      </c>
      <c r="D4" s="358" t="s">
        <v>22</v>
      </c>
      <c r="E4" s="358" t="s">
        <v>23</v>
      </c>
      <c r="F4" s="360" t="s">
        <v>24</v>
      </c>
      <c r="G4" s="452" t="s">
        <v>109</v>
      </c>
      <c r="H4" s="452"/>
      <c r="I4" s="452"/>
      <c r="J4" s="453" t="s">
        <v>264</v>
      </c>
      <c r="K4" s="453"/>
    </row>
    <row r="5" spans="1:15" s="23" customFormat="1">
      <c r="A5" s="358"/>
      <c r="B5" s="359"/>
      <c r="C5" s="359"/>
      <c r="D5" s="358"/>
      <c r="E5" s="358"/>
      <c r="F5" s="360"/>
      <c r="G5" s="162" t="s">
        <v>29</v>
      </c>
      <c r="H5" s="21" t="s">
        <v>30</v>
      </c>
      <c r="I5" s="21" t="s">
        <v>265</v>
      </c>
      <c r="J5" s="163" t="s">
        <v>116</v>
      </c>
      <c r="K5" s="163" t="s">
        <v>266</v>
      </c>
    </row>
    <row r="6" spans="1:15" s="23" customFormat="1">
      <c r="A6" s="21" t="s">
        <v>267</v>
      </c>
      <c r="B6" s="164" t="s">
        <v>268</v>
      </c>
      <c r="C6" s="21" t="s">
        <v>269</v>
      </c>
      <c r="D6" s="164" t="s">
        <v>270</v>
      </c>
      <c r="E6" s="21" t="s">
        <v>271</v>
      </c>
      <c r="F6" s="164" t="s">
        <v>272</v>
      </c>
      <c r="G6" s="21" t="s">
        <v>273</v>
      </c>
      <c r="H6" s="164" t="s">
        <v>274</v>
      </c>
      <c r="I6" s="21" t="s">
        <v>275</v>
      </c>
      <c r="J6" s="164" t="s">
        <v>276</v>
      </c>
      <c r="K6" s="21" t="s">
        <v>277</v>
      </c>
    </row>
    <row r="7" spans="1:15" ht="76.5">
      <c r="A7" s="193" t="s">
        <v>6148</v>
      </c>
      <c r="B7" s="193" t="str">
        <f>VLOOKUP($A7,'01_SINTETICO'!$A:$M,2,0)</f>
        <v>T.LAJ.NERV.20</v>
      </c>
      <c r="C7" s="193" t="str">
        <f>VLOOKUP($A7,'01_SINTETICO'!$A:$M,3,0)</f>
        <v>EXECUÇÃO DE LAJE NERVURADA UNI OU BIDIRECIONAL COM EPS TIPO 2F, INCLUI MONTAGEM DE FORMAS, ESCORAMENTOS E DISTRIBUIÇÃO DE ARMADURAS E CONCRETAGEM, DIST ENTRE NERVURAS PRINCIPAIS = 40 CM, LARGURA DAS NERVURAS = 9CM, H total = 20 A 25 CM , CAPA=5CM, FCK 30MPA (INCLUI FORMAS DAS LAJES, ESCORAMENTOS, CONCRETO USINADO E BLOCOS EPS, NÃO INCLUI FORNECIMENTO, CORTE E DOBRA DO AÇO)</v>
      </c>
      <c r="D7" s="193" t="str">
        <f>VLOOKUP($A7,'01_SINTETICO'!$A:$M,4,0)</f>
        <v>SER.CG</v>
      </c>
      <c r="E7" s="194" t="str">
        <f>VLOOKUP($A7,'01_SINTETICO'!$A:$M,5,0)</f>
        <v>M2</v>
      </c>
      <c r="F7" s="194">
        <f>VLOOKUP($A7,'01_SINTETICO'!$A:$M,6,0)</f>
        <v>369.48</v>
      </c>
      <c r="G7" s="195">
        <f>VLOOKUP($A7,'01_SINTETICO'!$A:$M,11,0)</f>
        <v>101801.35059600722</v>
      </c>
      <c r="H7" s="195">
        <f>VLOOKUP($A7,'01_SINTETICO'!$A:$M,12,0)</f>
        <v>4115.8544856751178</v>
      </c>
      <c r="I7" s="195">
        <f>VLOOKUP($A7,'01_SINTETICO'!$A:$M,13,0)</f>
        <v>105917.20508168233</v>
      </c>
      <c r="J7" s="287">
        <f t="shared" ref="J7:J70" si="0">I7/SUM($I$7:$I$1048576)</f>
        <v>5.6425892115418617E-2</v>
      </c>
      <c r="K7" s="196">
        <f>J7</f>
        <v>5.6425892115418617E-2</v>
      </c>
    </row>
    <row r="8" spans="1:15" ht="38.25">
      <c r="A8" s="193" t="s">
        <v>1197</v>
      </c>
      <c r="B8" s="193" t="str">
        <f>VLOOKUP($A8,'01_SINTETICO'!$A:$M,2,0)</f>
        <v>T.GRADILD</v>
      </c>
      <c r="C8" s="193" t="str">
        <f>VLOOKUP($A8,'01_SINTETICO'!$A:$M,3,0)</f>
        <v>GRADIL METÁLICO H=2,03M COM FIO DE AÇO GALVANIZADO ø4.3MMM, COM PINTURA ELETROSTÁTICA, ABERTURA DA MALHA, INCLUSIVE CINTA ARMADA PADRÃO GOINFRA, ALTURA FINAL 2,50.</v>
      </c>
      <c r="D8" s="193" t="str">
        <f>VLOOKUP($A8,'01_SINTETICO'!$A:$M,4,0)</f>
        <v>SER.CG</v>
      </c>
      <c r="E8" s="194" t="str">
        <f>VLOOKUP($A8,'01_SINTETICO'!$A:$M,5,0)</f>
        <v>M</v>
      </c>
      <c r="F8" s="194">
        <f>VLOOKUP($A8,'01_SINTETICO'!$A:$M,6,0)</f>
        <v>122.01</v>
      </c>
      <c r="G8" s="195">
        <f>VLOOKUP($A8,'01_SINTETICO'!$A:$M,11,0)</f>
        <v>66967.168374193265</v>
      </c>
      <c r="H8" s="195">
        <f>VLOOKUP($A8,'01_SINTETICO'!$A:$M,12,0)</f>
        <v>8593.9751924532502</v>
      </c>
      <c r="I8" s="195">
        <f>VLOOKUP($A8,'01_SINTETICO'!$A:$M,13,0)</f>
        <v>75561.143566646511</v>
      </c>
      <c r="J8" s="287">
        <f t="shared" si="0"/>
        <v>4.0254129928383238E-2</v>
      </c>
      <c r="K8" s="196">
        <f>K7+J8</f>
        <v>9.6680022043801855E-2</v>
      </c>
    </row>
    <row r="9" spans="1:15" ht="51">
      <c r="A9" s="193" t="s">
        <v>488</v>
      </c>
      <c r="B9" s="193" t="str">
        <f>VLOOKUP($A9,'01_SINTETICO'!$A:$M,2,0)</f>
        <v>T.92571U</v>
      </c>
      <c r="C9" s="193" t="str">
        <f>VLOOKUP($A9,'01_SINTETICO'!$A:$M,3,0)</f>
        <v>TRAMA DE AÇO COMPOSTA POR RIPAS, CAIBROS E TERÇAS PARA TELHADOS DE MAIS DE 2 ÁGUAS, COM PINTURA EM ZARCÃO, PARA TELHA DE ENCAIXE DE CERÂMICA OU DE CONCRETO, INCLUSO TRANSPORTE VERTICAL. AF_07/2019</v>
      </c>
      <c r="D9" s="193" t="str">
        <f>VLOOKUP($A9,'01_SINTETICO'!$A:$M,4,0)</f>
        <v>SER.CG</v>
      </c>
      <c r="E9" s="194" t="str">
        <f>VLOOKUP($A9,'01_SINTETICO'!$A:$M,5,0)</f>
        <v>M2</v>
      </c>
      <c r="F9" s="194">
        <f>VLOOKUP($A9,'01_SINTETICO'!$A:$M,6,0)</f>
        <v>446.87</v>
      </c>
      <c r="G9" s="195">
        <f>VLOOKUP($A9,'01_SINTETICO'!$A:$M,11,0)</f>
        <v>63542.573662814531</v>
      </c>
      <c r="H9" s="195">
        <f>VLOOKUP($A9,'01_SINTETICO'!$A:$M,12,0)</f>
        <v>9714.5589743348701</v>
      </c>
      <c r="I9" s="195">
        <f>VLOOKUP($A9,'01_SINTETICO'!$A:$M,13,0)</f>
        <v>73257.132637149407</v>
      </c>
      <c r="J9" s="287">
        <f t="shared" si="0"/>
        <v>3.9026700711002643E-2</v>
      </c>
      <c r="K9" s="196">
        <f t="shared" ref="K9:K17" si="1">J9+K8</f>
        <v>0.1357067227548045</v>
      </c>
    </row>
    <row r="10" spans="1:15" ht="38.25">
      <c r="A10" s="193" t="s">
        <v>477</v>
      </c>
      <c r="B10" s="193" t="str">
        <f>VLOOKUP($A10,'01_SINTETICO'!$A:$M,2,0)</f>
        <v>103322U</v>
      </c>
      <c r="C10" s="193" t="str">
        <f>VLOOKUP($A10,'01_SINTETICO'!$A:$M,3,0)</f>
        <v>ALVENARIA DE VEDAÇÃO DE BLOCOS CERÂMICOS FURADOS NA VERTICAL DE 9X19X39 CM (ESPESSURA 9 CM) E ARGAMASSA DE ASSENTAMENTO COM PREPARO EM BETONEIRA. AF_12/2021</v>
      </c>
      <c r="D10" s="193" t="str">
        <f>VLOOKUP($A10,'01_SINTETICO'!$A:$M,4,0)</f>
        <v>SER.CG</v>
      </c>
      <c r="E10" s="194" t="str">
        <f>VLOOKUP($A10,'01_SINTETICO'!$A:$M,5,0)</f>
        <v>M2</v>
      </c>
      <c r="F10" s="194">
        <f>VLOOKUP($A10,'01_SINTETICO'!$A:$M,6,0)</f>
        <v>769.53</v>
      </c>
      <c r="G10" s="195">
        <f>VLOOKUP($A10,'01_SINTETICO'!$A:$M,11,0)</f>
        <v>44492.121418857132</v>
      </c>
      <c r="H10" s="195">
        <f>VLOOKUP($A10,'01_SINTETICO'!$A:$M,12,0)</f>
        <v>17439.782194599244</v>
      </c>
      <c r="I10" s="195">
        <f>VLOOKUP($A10,'01_SINTETICO'!$A:$M,13,0)</f>
        <v>61931.903613456379</v>
      </c>
      <c r="J10" s="287">
        <f t="shared" si="0"/>
        <v>3.299334521809201E-2</v>
      </c>
      <c r="K10" s="196">
        <f t="shared" si="1"/>
        <v>0.16870006797289649</v>
      </c>
    </row>
    <row r="11" spans="1:15">
      <c r="A11" s="193" t="s">
        <v>48</v>
      </c>
      <c r="B11" s="193" t="str">
        <f>VLOOKUP($A11,'01_SINTETICO'!$A:$M,2,0)</f>
        <v>93572U</v>
      </c>
      <c r="C11" s="193" t="str">
        <f>VLOOKUP($A11,'01_SINTETICO'!$A:$M,3,0)</f>
        <v>ENCARREGADO GERAL DE OBRAS COM ENCARGOS COMPLEMENTARES</v>
      </c>
      <c r="D11" s="193" t="str">
        <f>VLOOKUP($A11,'01_SINTETICO'!$A:$M,4,0)</f>
        <v>SER.CG</v>
      </c>
      <c r="E11" s="194" t="str">
        <f>VLOOKUP($A11,'01_SINTETICO'!$A:$M,5,0)</f>
        <v>MÊS</v>
      </c>
      <c r="F11" s="194">
        <f>VLOOKUP($A11,'01_SINTETICO'!$A:$M,6,0)</f>
        <v>8</v>
      </c>
      <c r="G11" s="195">
        <f>VLOOKUP($A11,'01_SINTETICO'!$A:$M,11,0)</f>
        <v>5047.7196960000001</v>
      </c>
      <c r="H11" s="195">
        <f>VLOOKUP($A11,'01_SINTETICO'!$A:$M,12,0)</f>
        <v>54925.848629358959</v>
      </c>
      <c r="I11" s="195">
        <f>VLOOKUP($A11,'01_SINTETICO'!$A:$M,13,0)</f>
        <v>59973.56832535896</v>
      </c>
      <c r="J11" s="287">
        <f t="shared" si="0"/>
        <v>3.1950069806823508E-2</v>
      </c>
      <c r="K11" s="196">
        <f t="shared" si="1"/>
        <v>0.20065013777972002</v>
      </c>
    </row>
    <row r="12" spans="1:15" ht="51">
      <c r="A12" s="193" t="s">
        <v>67</v>
      </c>
      <c r="B12" s="193" t="str">
        <f>VLOOKUP($A12,'01_SINTETICO'!$A:$M,2,0)</f>
        <v>87530U</v>
      </c>
      <c r="C12" s="193" t="str">
        <f>VLOOKUP($A12,'01_SINTETICO'!$A:$M,3,0)</f>
        <v>MASSA ÚNICA, PARA RECEBIMENTO DE PINTURA, EM ARGAMASSA TRAÇO 1:2:8, PREPARO MANUAL, APLICADA MANUALMENTE EM FACES INTERNAS DE PAREDES, ESPESSURA DE 20MM, COM EXECUÇÃO DE TALISCAS. AF_06/2014</v>
      </c>
      <c r="D12" s="193" t="str">
        <f>VLOOKUP($A12,'01_SINTETICO'!$A:$M,4,0)</f>
        <v>SER.CG</v>
      </c>
      <c r="E12" s="194" t="str">
        <f>VLOOKUP($A12,'01_SINTETICO'!$A:$M,5,0)</f>
        <v>M2</v>
      </c>
      <c r="F12" s="194">
        <f>VLOOKUP($A12,'01_SINTETICO'!$A:$M,6,0)</f>
        <v>1101.04</v>
      </c>
      <c r="G12" s="195">
        <f>VLOOKUP($A12,'01_SINTETICO'!$A:$M,11,0)</f>
        <v>31320.850598219746</v>
      </c>
      <c r="H12" s="195">
        <f>VLOOKUP($A12,'01_SINTETICO'!$A:$M,12,0)</f>
        <v>25998.295441241909</v>
      </c>
      <c r="I12" s="195">
        <f>VLOOKUP($A12,'01_SINTETICO'!$A:$M,13,0)</f>
        <v>57319.146039461659</v>
      </c>
      <c r="J12" s="287">
        <f t="shared" si="0"/>
        <v>3.0535963898181973E-2</v>
      </c>
      <c r="K12" s="196">
        <f t="shared" si="1"/>
        <v>0.23118610167790199</v>
      </c>
    </row>
    <row r="13" spans="1:15">
      <c r="A13" s="193" t="s">
        <v>45</v>
      </c>
      <c r="B13" s="193" t="str">
        <f>VLOOKUP($A13,'01_SINTETICO'!$A:$M,2,0)</f>
        <v>93565U</v>
      </c>
      <c r="C13" s="193" t="str">
        <f>VLOOKUP($A13,'01_SINTETICO'!$A:$M,3,0)</f>
        <v>ENGENHEIRO CIVIL DE OBRA JUNIOR COM ENCARGOS COMPLEMENTARES</v>
      </c>
      <c r="D13" s="193" t="str">
        <f>VLOOKUP($A13,'01_SINTETICO'!$A:$M,4,0)</f>
        <v>SER.CG</v>
      </c>
      <c r="E13" s="194" t="str">
        <f>VLOOKUP($A13,'01_SINTETICO'!$A:$M,5,0)</f>
        <v>MÊS</v>
      </c>
      <c r="F13" s="194">
        <f>VLOOKUP($A13,'01_SINTETICO'!$A:$M,6,0)</f>
        <v>2</v>
      </c>
      <c r="G13" s="195">
        <f>VLOOKUP($A13,'01_SINTETICO'!$A:$M,11,0)</f>
        <v>1008.577904</v>
      </c>
      <c r="H13" s="195">
        <f>VLOOKUP($A13,'01_SINTETICO'!$A:$M,12,0)</f>
        <v>53433.69801533279</v>
      </c>
      <c r="I13" s="195">
        <f>VLOOKUP($A13,'01_SINTETICO'!$A:$M,13,0)</f>
        <v>54442.275919332787</v>
      </c>
      <c r="J13" s="287">
        <f t="shared" si="0"/>
        <v>2.900335205383359E-2</v>
      </c>
      <c r="K13" s="196">
        <f t="shared" si="1"/>
        <v>0.26018945373173558</v>
      </c>
    </row>
    <row r="14" spans="1:15" ht="38.25">
      <c r="A14" s="193" t="s">
        <v>479</v>
      </c>
      <c r="B14" s="193" t="str">
        <f>VLOOKUP($A14,'01_SINTETICO'!$A:$M,2,0)</f>
        <v>T.87261UD</v>
      </c>
      <c r="C14" s="193" t="str">
        <f>VLOOKUP($A14,'01_SINTETICO'!$A:$M,3,0)</f>
        <v>REVESTIMENTO CERÂMICO PARA PAREDE COM PLACAS TIPO PORCELANATO DE DIMENSÕES 60X60 CM APLICADA EM AMBIENTES DE ÁREA MENOR QUE 5 M². AF_06/2014</v>
      </c>
      <c r="D14" s="193" t="str">
        <f>VLOOKUP($A14,'01_SINTETICO'!$A:$M,4,0)</f>
        <v>SER.CG</v>
      </c>
      <c r="E14" s="194" t="str">
        <f>VLOOKUP($A14,'01_SINTETICO'!$A:$M,5,0)</f>
        <v>M2</v>
      </c>
      <c r="F14" s="194">
        <f>VLOOKUP($A14,'01_SINTETICO'!$A:$M,6,0)</f>
        <v>328.88</v>
      </c>
      <c r="G14" s="195">
        <f>VLOOKUP($A14,'01_SINTETICO'!$A:$M,11,0)</f>
        <v>38349.235744022393</v>
      </c>
      <c r="H14" s="195">
        <f>VLOOKUP($A14,'01_SINTETICO'!$A:$M,12,0)</f>
        <v>12203.86081087853</v>
      </c>
      <c r="I14" s="195">
        <f>VLOOKUP($A14,'01_SINTETICO'!$A:$M,13,0)</f>
        <v>50553.096554900927</v>
      </c>
      <c r="J14" s="287">
        <f t="shared" si="0"/>
        <v>2.6931446785320261E-2</v>
      </c>
      <c r="K14" s="196">
        <f t="shared" si="1"/>
        <v>0.28712090051705585</v>
      </c>
    </row>
    <row r="15" spans="1:15" ht="38.25">
      <c r="A15" s="193" t="s">
        <v>1139</v>
      </c>
      <c r="B15" s="193" t="str">
        <f>VLOOKUP($A15,'01_SINTETICO'!$A:$M,2,0)</f>
        <v>T.87263U</v>
      </c>
      <c r="C15" s="193" t="str">
        <f>VLOOKUP($A15,'01_SINTETICO'!$A:$M,3,0)</f>
        <v>REVESTIMENTO CERÂMICO PARA PISO COM PLACAS TIPO PORCELANATO DE DIMENSÕES 60X60 CM APLICADA EM AMBIENTES DE ÁREA MAIOR QUE 10 M². AF_06/2014</v>
      </c>
      <c r="D15" s="193" t="str">
        <f>VLOOKUP($A15,'01_SINTETICO'!$A:$M,4,0)</f>
        <v>SER.CG</v>
      </c>
      <c r="E15" s="194" t="str">
        <f>VLOOKUP($A15,'01_SINTETICO'!$A:$M,5,0)</f>
        <v>M2</v>
      </c>
      <c r="F15" s="194">
        <f>VLOOKUP($A15,'01_SINTETICO'!$A:$M,6,0)</f>
        <v>344.59</v>
      </c>
      <c r="G15" s="195">
        <f>VLOOKUP($A15,'01_SINTETICO'!$A:$M,11,0)</f>
        <v>38461.804916266294</v>
      </c>
      <c r="H15" s="195">
        <f>VLOOKUP($A15,'01_SINTETICO'!$A:$M,12,0)</f>
        <v>6188.1853092730425</v>
      </c>
      <c r="I15" s="195">
        <f>VLOOKUP($A15,'01_SINTETICO'!$A:$M,13,0)</f>
        <v>44649.990225539339</v>
      </c>
      <c r="J15" s="287">
        <f t="shared" si="0"/>
        <v>2.3786650426414004E-2</v>
      </c>
      <c r="K15" s="196">
        <f t="shared" si="1"/>
        <v>0.31090755094346983</v>
      </c>
    </row>
    <row r="16" spans="1:15" ht="25.5">
      <c r="A16" s="193" t="s">
        <v>1137</v>
      </c>
      <c r="B16" s="193" t="str">
        <f>VLOOKUP($A16,'01_SINTETICO'!$A:$M,2,0)</f>
        <v>T.92396</v>
      </c>
      <c r="C16" s="193" t="str">
        <f>VLOOKUP($A16,'01_SINTETICO'!$A:$M,3,0)</f>
        <v>EXECUÇÃO DE PISO INTERTRAVADO, COM BLOCO RETANGULAR COR NATURAL DE 20 X 10 CM, ESPESSURA 10 CM. AF_10/2022</v>
      </c>
      <c r="D16" s="193" t="str">
        <f>VLOOKUP($A16,'01_SINTETICO'!$A:$M,4,0)</f>
        <v>SER.CG</v>
      </c>
      <c r="E16" s="194" t="str">
        <f>VLOOKUP($A16,'01_SINTETICO'!$A:$M,5,0)</f>
        <v>M2</v>
      </c>
      <c r="F16" s="194">
        <f>VLOOKUP($A16,'01_SINTETICO'!$A:$M,6,0)</f>
        <v>302</v>
      </c>
      <c r="G16" s="195">
        <f>VLOOKUP($A16,'01_SINTETICO'!$A:$M,11,0)</f>
        <v>39678.097677034733</v>
      </c>
      <c r="H16" s="195">
        <f>VLOOKUP($A16,'01_SINTETICO'!$A:$M,12,0)</f>
        <v>4862.0123841275536</v>
      </c>
      <c r="I16" s="195">
        <f>VLOOKUP($A16,'01_SINTETICO'!$A:$M,13,0)</f>
        <v>44540.11006116229</v>
      </c>
      <c r="J16" s="287">
        <f t="shared" si="0"/>
        <v>2.3728113323815966E-2</v>
      </c>
      <c r="K16" s="196">
        <f t="shared" si="1"/>
        <v>0.3346356642672858</v>
      </c>
    </row>
    <row r="17" spans="1:11" ht="38.25">
      <c r="A17" s="193" t="s">
        <v>481</v>
      </c>
      <c r="B17" s="193" t="str">
        <f>VLOOKUP($A17,'01_SINTETICO'!$A:$M,2,0)</f>
        <v>94994U</v>
      </c>
      <c r="C17" s="193" t="str">
        <f>VLOOKUP($A17,'01_SINTETICO'!$A:$M,3,0)</f>
        <v>EXECUÇÃO DE PASSEIO (CALÇADA) OU PISO DE CONCRETO COM CONCRETO MOLDADO IN LOCO, FEITO EM OBRA, ACABAMENTO CONVENCIONAL, ESPESSURA 8 CM, ARMADO. AF_08/2022</v>
      </c>
      <c r="D17" s="193" t="str">
        <f>VLOOKUP($A17,'01_SINTETICO'!$A:$M,4,0)</f>
        <v>SER.CG</v>
      </c>
      <c r="E17" s="194" t="str">
        <f>VLOOKUP($A17,'01_SINTETICO'!$A:$M,5,0)</f>
        <v>M2</v>
      </c>
      <c r="F17" s="194">
        <f>VLOOKUP($A17,'01_SINTETICO'!$A:$M,6,0)</f>
        <v>344.36</v>
      </c>
      <c r="G17" s="195">
        <f>VLOOKUP($A17,'01_SINTETICO'!$A:$M,11,0)</f>
        <v>30974.521341387644</v>
      </c>
      <c r="H17" s="195">
        <f>VLOOKUP($A17,'01_SINTETICO'!$A:$M,12,0)</f>
        <v>7477.8185038567226</v>
      </c>
      <c r="I17" s="195">
        <f>VLOOKUP($A17,'01_SINTETICO'!$A:$M,13,0)</f>
        <v>38452.339845244365</v>
      </c>
      <c r="J17" s="287">
        <f t="shared" si="0"/>
        <v>2.0484939892625693E-2</v>
      </c>
      <c r="K17" s="196">
        <f t="shared" si="1"/>
        <v>0.35512060415991148</v>
      </c>
    </row>
    <row r="18" spans="1:11" ht="25.5">
      <c r="A18" s="193" t="s">
        <v>485</v>
      </c>
      <c r="B18" s="193" t="str">
        <f>VLOOKUP($A18,'01_SINTETICO'!$A:$M,2,0)</f>
        <v>94446U</v>
      </c>
      <c r="C18" s="193" t="str">
        <f>VLOOKUP($A18,'01_SINTETICO'!$A:$M,3,0)</f>
        <v>TELHAMENTO COM TELHA CERÂMICA CAPA-CANAL, TIPO PLAN, COM MAIS DE 2 ÁGUAS, INCLUSO TRANSPORTE VERTICAL. AF_07/2019</v>
      </c>
      <c r="D18" s="193" t="str">
        <f>VLOOKUP($A18,'01_SINTETICO'!$A:$M,4,0)</f>
        <v>SER.CG</v>
      </c>
      <c r="E18" s="194" t="str">
        <f>VLOOKUP($A18,'01_SINTETICO'!$A:$M,5,0)</f>
        <v>M2</v>
      </c>
      <c r="F18" s="194">
        <f>VLOOKUP($A18,'01_SINTETICO'!$A:$M,6,0)</f>
        <v>446.87</v>
      </c>
      <c r="G18" s="195">
        <f>VLOOKUP($A18,'01_SINTETICO'!$A:$M,11,0)</f>
        <v>28270.613199871757</v>
      </c>
      <c r="H18" s="195">
        <f>VLOOKUP($A18,'01_SINTETICO'!$A:$M,12,0)</f>
        <v>7910.7083277239253</v>
      </c>
      <c r="I18" s="195">
        <f>VLOOKUP($A18,'01_SINTETICO'!$A:$M,13,0)</f>
        <v>36181.321527595683</v>
      </c>
      <c r="J18" s="287">
        <f t="shared" si="0"/>
        <v>1.9275087022310993E-2</v>
      </c>
      <c r="K18" s="196">
        <f t="shared" ref="K18:K81" si="2">J18+K17</f>
        <v>0.37439569118222249</v>
      </c>
    </row>
    <row r="19" spans="1:11" ht="25.5">
      <c r="A19" s="193" t="s">
        <v>88</v>
      </c>
      <c r="B19" s="193" t="str">
        <f>VLOOKUP($A19,'01_SINTETICO'!$A:$M,2,0)</f>
        <v>96114U</v>
      </c>
      <c r="C19" s="193" t="str">
        <f>VLOOKUP($A19,'01_SINTETICO'!$A:$M,3,0)</f>
        <v>FORRO EM DRYWALL, PARA AMBIENTES COMERCIAIS, INCLUSIVE ESTRUTURA DE FIXAÇÃO. AF_05/2017_PS</v>
      </c>
      <c r="D19" s="193" t="str">
        <f>VLOOKUP($A19,'01_SINTETICO'!$A:$M,4,0)</f>
        <v>SER.CG</v>
      </c>
      <c r="E19" s="194" t="str">
        <f>VLOOKUP($A19,'01_SINTETICO'!$A:$M,5,0)</f>
        <v>M2</v>
      </c>
      <c r="F19" s="194">
        <f>VLOOKUP($A19,'01_SINTETICO'!$A:$M,6,0)</f>
        <v>387.29</v>
      </c>
      <c r="G19" s="195">
        <f>VLOOKUP($A19,'01_SINTETICO'!$A:$M,11,0)</f>
        <v>26226.355107114643</v>
      </c>
      <c r="H19" s="195">
        <f>VLOOKUP($A19,'01_SINTETICO'!$A:$M,12,0)</f>
        <v>7037.4780288873308</v>
      </c>
      <c r="I19" s="195">
        <f>VLOOKUP($A19,'01_SINTETICO'!$A:$M,13,0)</f>
        <v>33263.833136001973</v>
      </c>
      <c r="J19" s="287">
        <f t="shared" si="0"/>
        <v>1.7720836368650919E-2</v>
      </c>
      <c r="K19" s="196">
        <f t="shared" si="2"/>
        <v>0.39211652755087339</v>
      </c>
    </row>
    <row r="20" spans="1:11" ht="38.25">
      <c r="A20" s="193" t="s">
        <v>71</v>
      </c>
      <c r="B20" s="193" t="str">
        <f>VLOOKUP($A20,'01_SINTETICO'!$A:$M,2,0)</f>
        <v>94569U</v>
      </c>
      <c r="C20" s="193" t="str">
        <f>VLOOKUP($A20,'01_SINTETICO'!$A:$M,3,0)</f>
        <v>JANELA DE ALUMÍNIO TIPO MAXIM-AR, COM VIDROS, BATENTE E FERRAGENS. EXCLUSIVE ALIZAR, ACABAMENTO E CONTRAMARCO. FORNECIMENTO E INSTALAÇÃO. AF_12/2019</v>
      </c>
      <c r="D20" s="193" t="str">
        <f>VLOOKUP($A20,'01_SINTETICO'!$A:$M,4,0)</f>
        <v>SER.CG</v>
      </c>
      <c r="E20" s="194" t="str">
        <f>VLOOKUP($A20,'01_SINTETICO'!$A:$M,5,0)</f>
        <v>M2</v>
      </c>
      <c r="F20" s="194">
        <f>VLOOKUP($A20,'01_SINTETICO'!$A:$M,6,0)</f>
        <v>35.04</v>
      </c>
      <c r="G20" s="195">
        <f>VLOOKUP($A20,'01_SINTETICO'!$A:$M,11,0)</f>
        <v>27757.22448491272</v>
      </c>
      <c r="H20" s="195">
        <f>VLOOKUP($A20,'01_SINTETICO'!$A:$M,12,0)</f>
        <v>1314.2192365012984</v>
      </c>
      <c r="I20" s="195">
        <f>VLOOKUP($A20,'01_SINTETICO'!$A:$M,13,0)</f>
        <v>29071.44372141402</v>
      </c>
      <c r="J20" s="287">
        <f t="shared" si="0"/>
        <v>1.5487400236806895E-2</v>
      </c>
      <c r="K20" s="196">
        <f t="shared" si="2"/>
        <v>0.40760392778768029</v>
      </c>
    </row>
    <row r="21" spans="1:11" ht="51">
      <c r="A21" s="193" t="s">
        <v>1119</v>
      </c>
      <c r="B21" s="193" t="str">
        <f>VLOOKUP($A21,'01_SINTETICO'!$A:$M,2,0)</f>
        <v>100685U</v>
      </c>
      <c r="C21" s="193" t="str">
        <f>VLOOKUP($A21,'01_SINTETICO'!$A:$M,3,0)</f>
        <v>KIT DE PORTA DE MADEIRA PARA VERNIZ, SEMI-OCA (LEVE OU MÉDIA), PADRÃO MÉDIO, 90X210CM, ESPESSURA DE 3,5CM, ITENS INCLUSOS: DOBRADIÇAS, MONTAGEM E INSTALAÇÃO DE BATENTE, FECHADURA COM EXECUÇÃO DO FURO - FORNECIMENTO E INSTALAÇÃO. AF_12/2019</v>
      </c>
      <c r="D21" s="193" t="str">
        <f>VLOOKUP($A21,'01_SINTETICO'!$A:$M,4,0)</f>
        <v>SER.CG</v>
      </c>
      <c r="E21" s="194" t="str">
        <f>VLOOKUP($A21,'01_SINTETICO'!$A:$M,5,0)</f>
        <v>UN</v>
      </c>
      <c r="F21" s="194">
        <f>VLOOKUP($A21,'01_SINTETICO'!$A:$M,6,0)</f>
        <v>21</v>
      </c>
      <c r="G21" s="195">
        <f>VLOOKUP($A21,'01_SINTETICO'!$A:$M,11,0)</f>
        <v>22609.685521384879</v>
      </c>
      <c r="H21" s="195">
        <f>VLOOKUP($A21,'01_SINTETICO'!$A:$M,12,0)</f>
        <v>6072.8308837350332</v>
      </c>
      <c r="I21" s="195">
        <f>VLOOKUP($A21,'01_SINTETICO'!$A:$M,13,0)</f>
        <v>28682.516405119914</v>
      </c>
      <c r="J21" s="287">
        <f t="shared" si="0"/>
        <v>1.5280204712972725E-2</v>
      </c>
      <c r="K21" s="196">
        <f t="shared" si="2"/>
        <v>0.42288413250065299</v>
      </c>
    </row>
    <row r="22" spans="1:11" ht="38.25">
      <c r="A22" s="193" t="s">
        <v>6240</v>
      </c>
      <c r="B22" s="193" t="str">
        <f>VLOOKUP($A22,'01_SINTETICO'!$A:$M,2,0)</f>
        <v>T.103003D</v>
      </c>
      <c r="C22" s="193" t="str">
        <f>VLOOKUP($A22,'01_SINTETICO'!$A:$M,3,0)</f>
        <v>GRELHA DE FERRO FUNDIDO SIMPLES COM REQUADRO, 300 X 1000 MM, ASSENTADA SOBRE PORTA GRELHA - FORNECIMENTO E INSTALAÇÃO. AF_08/2021</v>
      </c>
      <c r="D22" s="193" t="str">
        <f>VLOOKUP($A22,'01_SINTETICO'!$A:$M,4,0)</f>
        <v>SER.CG</v>
      </c>
      <c r="E22" s="194" t="str">
        <f>VLOOKUP($A22,'01_SINTETICO'!$A:$M,5,0)</f>
        <v>M</v>
      </c>
      <c r="F22" s="194">
        <f>VLOOKUP($A22,'01_SINTETICO'!$A:$M,6,0)</f>
        <v>112.4</v>
      </c>
      <c r="G22" s="195">
        <f>VLOOKUP($A22,'01_SINTETICO'!$A:$M,11,0)</f>
        <v>24540.361286810676</v>
      </c>
      <c r="H22" s="195">
        <f>VLOOKUP($A22,'01_SINTETICO'!$A:$M,12,0)</f>
        <v>2648.7053592717671</v>
      </c>
      <c r="I22" s="195">
        <f>VLOOKUP($A22,'01_SINTETICO'!$A:$M,13,0)</f>
        <v>27189.066646082443</v>
      </c>
      <c r="J22" s="287">
        <f t="shared" si="0"/>
        <v>1.4484590488463508E-2</v>
      </c>
      <c r="K22" s="196">
        <f t="shared" si="2"/>
        <v>0.4373687229891165</v>
      </c>
    </row>
    <row r="23" spans="1:11" ht="38.25">
      <c r="A23" s="193" t="s">
        <v>6111</v>
      </c>
      <c r="B23" s="193" t="str">
        <f>VLOOKUP($A23,'01_SINTETICO'!$A:$M,2,0)</f>
        <v>96557U</v>
      </c>
      <c r="C23" s="193" t="str">
        <f>VLOOKUP($A23,'01_SINTETICO'!$A:$M,3,0)</f>
        <v>CONCRETAGEM DE BLOCO DE COROAMENTO OU VIGA BALDRAME, FCK 30 MPA, COM USO DE BOMBA - LANÇAMENTO, ADENSAMENTO E ACABAMENTO. AF_01/2024</v>
      </c>
      <c r="D23" s="193" t="str">
        <f>VLOOKUP($A23,'01_SINTETICO'!$A:$M,4,0)</f>
        <v>SER.CG</v>
      </c>
      <c r="E23" s="194" t="str">
        <f>VLOOKUP($A23,'01_SINTETICO'!$A:$M,5,0)</f>
        <v>M3</v>
      </c>
      <c r="F23" s="194">
        <f>VLOOKUP($A23,'01_SINTETICO'!$A:$M,6,0)</f>
        <v>26.65</v>
      </c>
      <c r="G23" s="195">
        <f>VLOOKUP($A23,'01_SINTETICO'!$A:$M,11,0)</f>
        <v>25629.992503980775</v>
      </c>
      <c r="H23" s="195">
        <f>VLOOKUP($A23,'01_SINTETICO'!$A:$M,12,0)</f>
        <v>490.71099611425632</v>
      </c>
      <c r="I23" s="195">
        <f>VLOOKUP($A23,'01_SINTETICO'!$A:$M,13,0)</f>
        <v>26120.703500095031</v>
      </c>
      <c r="J23" s="287">
        <f t="shared" si="0"/>
        <v>1.3915435141425367E-2</v>
      </c>
      <c r="K23" s="196">
        <f t="shared" si="2"/>
        <v>0.45128415813054185</v>
      </c>
    </row>
    <row r="24" spans="1:11" ht="25.5">
      <c r="A24" s="193" t="s">
        <v>6301</v>
      </c>
      <c r="B24" s="193" t="str">
        <f>VLOOKUP($A24,'01_SINTETICO'!$A:$M,2,0)</f>
        <v>071691/AGETOP-CIVIL</v>
      </c>
      <c r="C24" s="193" t="str">
        <f>VLOOKUP($A24,'01_SINTETICO'!$A:$M,3,0)</f>
        <v>LUMINÁRIA LED QUADRADA DE EMBUTIR COM REFLETOR DE ALUMÍNIO E ALETAS, 36W A 39W - INCLUSO CORTE NO FORRO E LÂMPADAS</v>
      </c>
      <c r="D24" s="193" t="str">
        <f>VLOOKUP($A24,'01_SINTETICO'!$A:$M,4,0)</f>
        <v>SER.CG</v>
      </c>
      <c r="E24" s="194" t="str">
        <f>VLOOKUP($A24,'01_SINTETICO'!$A:$M,5,0)</f>
        <v>UN</v>
      </c>
      <c r="F24" s="194">
        <f>VLOOKUP($A24,'01_SINTETICO'!$A:$M,6,0)</f>
        <v>73</v>
      </c>
      <c r="G24" s="195">
        <f>VLOOKUP($A24,'01_SINTETICO'!$A:$M,11,0)</f>
        <v>24057.112489972002</v>
      </c>
      <c r="H24" s="195">
        <f>VLOOKUP($A24,'01_SINTETICO'!$A:$M,12,0)</f>
        <v>1652.1128084498448</v>
      </c>
      <c r="I24" s="195">
        <f>VLOOKUP($A24,'01_SINTETICO'!$A:$M,13,0)</f>
        <v>25709.225298421847</v>
      </c>
      <c r="J24" s="287">
        <f t="shared" si="0"/>
        <v>1.3696225952535309E-2</v>
      </c>
      <c r="K24" s="196">
        <f t="shared" si="2"/>
        <v>0.46498038408307718</v>
      </c>
    </row>
    <row r="25" spans="1:11" ht="51">
      <c r="A25" s="193" t="s">
        <v>77</v>
      </c>
      <c r="B25" s="193" t="str">
        <f>VLOOKUP($A25,'01_SINTETICO'!$A:$M,2,0)</f>
        <v>87700U</v>
      </c>
      <c r="C25" s="193" t="str">
        <f>VLOOKUP($A25,'01_SINTETICO'!$A:$M,3,0)</f>
        <v>CONTRAPISO EM ARGAMASSA TRAÇO 1:4 (CIMENTO E AREIA), PREPARO MECÂNICO COM BETONEIRA 400 L, APLICADO EM ÁREAS SECAS SOBRE LAJE, NÃO ADERIDO, ACABAMENTO NÃO REFORÇADO, ESPESSURA 6CM. AF_07/2021</v>
      </c>
      <c r="D25" s="193" t="str">
        <f>VLOOKUP($A25,'01_SINTETICO'!$A:$M,4,0)</f>
        <v>SER.CG</v>
      </c>
      <c r="E25" s="194" t="str">
        <f>VLOOKUP($A25,'01_SINTETICO'!$A:$M,5,0)</f>
        <v>M2</v>
      </c>
      <c r="F25" s="194">
        <f>VLOOKUP($A25,'01_SINTETICO'!$A:$M,6,0)</f>
        <v>374.17</v>
      </c>
      <c r="G25" s="195">
        <f>VLOOKUP($A25,'01_SINTETICO'!$A:$M,11,0)</f>
        <v>17801.944433660392</v>
      </c>
      <c r="H25" s="195">
        <f>VLOOKUP($A25,'01_SINTETICO'!$A:$M,12,0)</f>
        <v>6103.2675919978747</v>
      </c>
      <c r="I25" s="195">
        <f>VLOOKUP($A25,'01_SINTETICO'!$A:$M,13,0)</f>
        <v>23905.212025658268</v>
      </c>
      <c r="J25" s="287">
        <f t="shared" si="0"/>
        <v>1.2735163411041325E-2</v>
      </c>
      <c r="K25" s="196">
        <f t="shared" si="2"/>
        <v>0.47771554749411849</v>
      </c>
    </row>
    <row r="26" spans="1:11" ht="25.5">
      <c r="A26" s="193" t="s">
        <v>1198</v>
      </c>
      <c r="B26" s="193" t="str">
        <f>VLOOKUP($A26,'01_SINTETICO'!$A:$M,2,0)</f>
        <v>T.ALAMBRADO</v>
      </c>
      <c r="C26" s="193" t="str">
        <f>VLOOKUP($A26,'01_SINTETICO'!$A:$M,3,0)</f>
        <v>ALAMBRADO COM POSTE DE CONCRETO E CINTA ARMADA PADRÃO GOINFRA, H=2,50M.</v>
      </c>
      <c r="D26" s="193" t="str">
        <f>VLOOKUP($A26,'01_SINTETICO'!$A:$M,4,0)</f>
        <v>SER.CG</v>
      </c>
      <c r="E26" s="194" t="str">
        <f>VLOOKUP($A26,'01_SINTETICO'!$A:$M,5,0)</f>
        <v>M</v>
      </c>
      <c r="F26" s="194">
        <f>VLOOKUP($A26,'01_SINTETICO'!$A:$M,6,0)</f>
        <v>81.099999999999994</v>
      </c>
      <c r="G26" s="195">
        <f>VLOOKUP($A26,'01_SINTETICO'!$A:$M,11,0)</f>
        <v>16890.496488919591</v>
      </c>
      <c r="H26" s="195">
        <f>VLOOKUP($A26,'01_SINTETICO'!$A:$M,12,0)</f>
        <v>5712.4119999013074</v>
      </c>
      <c r="I26" s="195">
        <f>VLOOKUP($A26,'01_SINTETICO'!$A:$M,13,0)</f>
        <v>22602.908488820896</v>
      </c>
      <c r="J26" s="287">
        <f t="shared" si="0"/>
        <v>1.2041379631395292E-2</v>
      </c>
      <c r="K26" s="196">
        <f t="shared" si="2"/>
        <v>0.48975692712551377</v>
      </c>
    </row>
    <row r="27" spans="1:11" ht="38.25">
      <c r="A27" s="193" t="s">
        <v>6259</v>
      </c>
      <c r="B27" s="193" t="str">
        <f>VLOOKUP($A27,'01_SINTETICO'!$A:$M,2,0)</f>
        <v>91834U</v>
      </c>
      <c r="C27" s="193" t="str">
        <f>VLOOKUP($A27,'01_SINTETICO'!$A:$M,3,0)</f>
        <v>ELETRODUTO FLEXÍVEL CORRUGADO, PVC, DN 25 MM (3/4"), PARA CIRCUITOS TERMINAIS, INSTALADO EM FORRO - FORNECIMENTO E INSTALAÇÃO. AF_12/2015</v>
      </c>
      <c r="D27" s="193" t="str">
        <f>VLOOKUP($A27,'01_SINTETICO'!$A:$M,4,0)</f>
        <v>SER.CG</v>
      </c>
      <c r="E27" s="194" t="str">
        <f>VLOOKUP($A27,'01_SINTETICO'!$A:$M,5,0)</f>
        <v>M</v>
      </c>
      <c r="F27" s="194">
        <f>VLOOKUP($A27,'01_SINTETICO'!$A:$M,6,0)</f>
        <v>1087.8900000000001</v>
      </c>
      <c r="G27" s="195">
        <f>VLOOKUP($A27,'01_SINTETICO'!$A:$M,11,0)</f>
        <v>10107.214933675481</v>
      </c>
      <c r="H27" s="195">
        <f>VLOOKUP($A27,'01_SINTETICO'!$A:$M,12,0)</f>
        <v>12084.247125091195</v>
      </c>
      <c r="I27" s="195">
        <f>VLOOKUP($A27,'01_SINTETICO'!$A:$M,13,0)</f>
        <v>22191.462058766676</v>
      </c>
      <c r="J27" s="287">
        <f t="shared" si="0"/>
        <v>1.1822187368385619E-2</v>
      </c>
      <c r="K27" s="196">
        <f t="shared" si="2"/>
        <v>0.50157911449389936</v>
      </c>
    </row>
    <row r="28" spans="1:11" ht="51">
      <c r="A28" s="193" t="s">
        <v>474</v>
      </c>
      <c r="B28" s="193" t="str">
        <f>VLOOKUP($A28,'01_SINTETICO'!$A:$M,2,0)</f>
        <v>101209U</v>
      </c>
      <c r="C28" s="193" t="str">
        <f>VLOOKUP($A28,'01_SINTETICO'!$A:$M,3,0)</f>
        <v>ESCAVAÇÃO VERTICAL PARA EDIFICAÇÃO, COM CARGA, DESCARGA E TRANSPORTE DE SOLO DE 1ª CATEGORIA, COM ESCAVADEIRA HIDRÁULICA (CAÇAMBA: 1,2 M³ / 155 HP), FROTA DE 3 CAMINHÕES BASCULANTES DE 18 M³, DMT ATÉ 1 KM E VELOCIDADE MÉDIA 14 KM/H. AF_05/2020</v>
      </c>
      <c r="D28" s="193" t="str">
        <f>VLOOKUP($A28,'01_SINTETICO'!$A:$M,4,0)</f>
        <v>SER.CG</v>
      </c>
      <c r="E28" s="194" t="str">
        <f>VLOOKUP($A28,'01_SINTETICO'!$A:$M,5,0)</f>
        <v>M3</v>
      </c>
      <c r="F28" s="194">
        <f>VLOOKUP($A28,'01_SINTETICO'!$A:$M,6,0)</f>
        <v>1846.28</v>
      </c>
      <c r="G28" s="195">
        <f>VLOOKUP($A28,'01_SINTETICO'!$A:$M,11,0)</f>
        <v>19355.611532309413</v>
      </c>
      <c r="H28" s="195">
        <f>VLOOKUP($A28,'01_SINTETICO'!$A:$M,12,0)</f>
        <v>2644.0549871259336</v>
      </c>
      <c r="I28" s="195">
        <f>VLOOKUP($A28,'01_SINTETICO'!$A:$M,13,0)</f>
        <v>21999.666519435348</v>
      </c>
      <c r="J28" s="287">
        <f t="shared" si="0"/>
        <v>1.1720011009009615E-2</v>
      </c>
      <c r="K28" s="196">
        <f t="shared" si="2"/>
        <v>0.51329912550290901</v>
      </c>
    </row>
    <row r="29" spans="1:11" ht="38.25">
      <c r="A29" s="193" t="s">
        <v>6130</v>
      </c>
      <c r="B29" s="193" t="str">
        <f>VLOOKUP($A29,'01_SINTETICO'!$A:$M,2,0)</f>
        <v>92480U</v>
      </c>
      <c r="C29" s="193" t="str">
        <f>VLOOKUP($A29,'01_SINTETICO'!$A:$M,3,0)</f>
        <v>MONTAGEM E DESMONTAGEM DE FÔRMA DE VIGA, ESCORAMENTO METÁLICO, PÉ-DIREITO SIMPLES, EM CHAPA DE MADEIRA PLASTIFICADA, 18 UTILIZAÇÕES. AF_09/2020</v>
      </c>
      <c r="D29" s="193" t="str">
        <f>VLOOKUP($A29,'01_SINTETICO'!$A:$M,4,0)</f>
        <v>SER.CG</v>
      </c>
      <c r="E29" s="194" t="str">
        <f>VLOOKUP($A29,'01_SINTETICO'!$A:$M,5,0)</f>
        <v>M2</v>
      </c>
      <c r="F29" s="194">
        <f>VLOOKUP($A29,'01_SINTETICO'!$A:$M,6,0)</f>
        <v>175.72</v>
      </c>
      <c r="G29" s="195">
        <f>VLOOKUP($A29,'01_SINTETICO'!$A:$M,11,0)</f>
        <v>15617.673341212638</v>
      </c>
      <c r="H29" s="195">
        <f>VLOOKUP($A29,'01_SINTETICO'!$A:$M,12,0)</f>
        <v>5808.5586029571805</v>
      </c>
      <c r="I29" s="195">
        <f>VLOOKUP($A29,'01_SINTETICO'!$A:$M,13,0)</f>
        <v>21426.23194416982</v>
      </c>
      <c r="J29" s="287">
        <f t="shared" si="0"/>
        <v>1.1414521854020766E-2</v>
      </c>
      <c r="K29" s="196">
        <f t="shared" si="2"/>
        <v>0.52471364735692982</v>
      </c>
    </row>
    <row r="30" spans="1:11" ht="25.5">
      <c r="A30" s="193" t="s">
        <v>6317</v>
      </c>
      <c r="B30" s="193" t="str">
        <f>VLOOKUP($A30,'01_SINTETICO'!$A:$M,2,0)</f>
        <v>T.ELE.CABO.UTP.CAT6</v>
      </c>
      <c r="C30" s="193" t="str">
        <f>VLOOKUP($A30,'01_SINTETICO'!$A:$M,3,0)</f>
        <v>CABO DE REDE UTP, PAR TRANCADO, 4 PARES, CAT 6, ISOLAMENTO PVC (LSZH)</v>
      </c>
      <c r="D30" s="193" t="str">
        <f>VLOOKUP($A30,'01_SINTETICO'!$A:$M,4,0)</f>
        <v>SER.CG</v>
      </c>
      <c r="E30" s="194" t="str">
        <f>VLOOKUP($A30,'01_SINTETICO'!$A:$M,5,0)</f>
        <v>UN</v>
      </c>
      <c r="F30" s="194">
        <f>VLOOKUP($A30,'01_SINTETICO'!$A:$M,6,0)</f>
        <v>1650</v>
      </c>
      <c r="G30" s="195">
        <f>VLOOKUP($A30,'01_SINTETICO'!$A:$M,11,0)</f>
        <v>17334.524017800006</v>
      </c>
      <c r="H30" s="195">
        <f>VLOOKUP($A30,'01_SINTETICO'!$A:$M,12,0)</f>
        <v>3041.9403278661543</v>
      </c>
      <c r="I30" s="195">
        <f>VLOOKUP($A30,'01_SINTETICO'!$A:$M,13,0)</f>
        <v>20376.464345666162</v>
      </c>
      <c r="J30" s="287">
        <f t="shared" si="0"/>
        <v>1.085527302174891E-2</v>
      </c>
      <c r="K30" s="196">
        <f t="shared" si="2"/>
        <v>0.53556892037867876</v>
      </c>
    </row>
    <row r="31" spans="1:11" ht="25.5">
      <c r="A31" s="193" t="s">
        <v>486</v>
      </c>
      <c r="B31" s="193" t="str">
        <f>VLOOKUP($A31,'01_SINTETICO'!$A:$M,2,0)</f>
        <v>T.PERG</v>
      </c>
      <c r="C31" s="193" t="str">
        <f>VLOOKUP($A31,'01_SINTETICO'!$A:$M,3,0)</f>
        <v>FORNECIMENTO E INSTALAÇÃO DE PERGOLADO DE MADEIRA - CONFORME PROJETO ARQUITETÔNICO</v>
      </c>
      <c r="D31" s="193" t="str">
        <f>VLOOKUP($A31,'01_SINTETICO'!$A:$M,4,0)</f>
        <v>SER.CG</v>
      </c>
      <c r="E31" s="194" t="str">
        <f>VLOOKUP($A31,'01_SINTETICO'!$A:$M,5,0)</f>
        <v>M2</v>
      </c>
      <c r="F31" s="194">
        <f>VLOOKUP($A31,'01_SINTETICO'!$A:$M,6,0)</f>
        <v>212.3</v>
      </c>
      <c r="G31" s="195">
        <f>VLOOKUP($A31,'01_SINTETICO'!$A:$M,11,0)</f>
        <v>14034.552842369758</v>
      </c>
      <c r="H31" s="195">
        <f>VLOOKUP($A31,'01_SINTETICO'!$A:$M,12,0)</f>
        <v>5730.5917307710524</v>
      </c>
      <c r="I31" s="195">
        <f>VLOOKUP($A31,'01_SINTETICO'!$A:$M,13,0)</f>
        <v>19765.144573140809</v>
      </c>
      <c r="J31" s="287">
        <f t="shared" si="0"/>
        <v>1.0529601064053878E-2</v>
      </c>
      <c r="K31" s="196">
        <f t="shared" si="2"/>
        <v>0.54609852144273263</v>
      </c>
    </row>
    <row r="32" spans="1:11" ht="25.5">
      <c r="A32" s="193" t="s">
        <v>6260</v>
      </c>
      <c r="B32" s="193" t="str">
        <f>VLOOKUP($A32,'01_SINTETICO'!$A:$M,2,0)</f>
        <v>91926U</v>
      </c>
      <c r="C32" s="193" t="str">
        <f>VLOOKUP($A32,'01_SINTETICO'!$A:$M,3,0)</f>
        <v>CABO DE COBRE FLEXÍVEL ISOLADO, 2,5 MM², ANTI-CHAMA 450/750 V, PARA CIRCUITOS TERMINAIS - FORNECIMENTO E INSTALAÇÃO. AF_12/2015</v>
      </c>
      <c r="D32" s="193" t="str">
        <f>VLOOKUP($A32,'01_SINTETICO'!$A:$M,4,0)</f>
        <v>SER.CG</v>
      </c>
      <c r="E32" s="194" t="str">
        <f>VLOOKUP($A32,'01_SINTETICO'!$A:$M,5,0)</f>
        <v>M</v>
      </c>
      <c r="F32" s="194">
        <f>VLOOKUP($A32,'01_SINTETICO'!$A:$M,6,0)</f>
        <v>3656.7</v>
      </c>
      <c r="G32" s="195">
        <f>VLOOKUP($A32,'01_SINTETICO'!$A:$M,11,0)</f>
        <v>14714.9892116586</v>
      </c>
      <c r="H32" s="195">
        <f>VLOOKUP($A32,'01_SINTETICO'!$A:$M,12,0)</f>
        <v>5012.9049372235704</v>
      </c>
      <c r="I32" s="195">
        <f>VLOOKUP($A32,'01_SINTETICO'!$A:$M,13,0)</f>
        <v>19727.894148882169</v>
      </c>
      <c r="J32" s="287">
        <f t="shared" si="0"/>
        <v>1.0509756427681056E-2</v>
      </c>
      <c r="K32" s="196">
        <f t="shared" si="2"/>
        <v>0.55660827787041367</v>
      </c>
    </row>
    <row r="33" spans="1:11" ht="25.5">
      <c r="A33" s="193" t="s">
        <v>1143</v>
      </c>
      <c r="B33" s="193" t="str">
        <f>VLOOKUP($A33,'01_SINTETICO'!$A:$M,2,0)</f>
        <v>T.PINTURA.INTERNA</v>
      </c>
      <c r="C33" s="193" t="str">
        <f>VLOOKUP($A33,'01_SINTETICO'!$A:$M,3,0)</f>
        <v>PINTURA AMBIENTES INTERNOS (ACRILICO ACETINADO)</v>
      </c>
      <c r="D33" s="193" t="str">
        <f>VLOOKUP($A33,'01_SINTETICO'!$A:$M,4,0)</f>
        <v>SER.CG</v>
      </c>
      <c r="E33" s="194" t="str">
        <f>VLOOKUP($A33,'01_SINTETICO'!$A:$M,5,0)</f>
        <v>M2</v>
      </c>
      <c r="F33" s="194">
        <f>VLOOKUP($A33,'01_SINTETICO'!$A:$M,6,0)</f>
        <v>753.92</v>
      </c>
      <c r="G33" s="195">
        <f>VLOOKUP($A33,'01_SINTETICO'!$A:$M,11,0)</f>
        <v>8075.7072275699202</v>
      </c>
      <c r="H33" s="195">
        <f>VLOOKUP($A33,'01_SINTETICO'!$A:$M,12,0)</f>
        <v>10766.396155648185</v>
      </c>
      <c r="I33" s="195">
        <f>VLOOKUP($A33,'01_SINTETICO'!$A:$M,13,0)</f>
        <v>18842.103383218106</v>
      </c>
      <c r="J33" s="287">
        <f t="shared" si="0"/>
        <v>1.0037863932579346E-2</v>
      </c>
      <c r="K33" s="196">
        <f t="shared" si="2"/>
        <v>0.566646141802993</v>
      </c>
    </row>
    <row r="34" spans="1:11" ht="25.5">
      <c r="A34" s="193" t="s">
        <v>6109</v>
      </c>
      <c r="B34" s="193" t="str">
        <f>VLOOKUP($A34,'01_SINTETICO'!$A:$M,2,0)</f>
        <v>96536U</v>
      </c>
      <c r="C34" s="193" t="str">
        <f>VLOOKUP($A34,'01_SINTETICO'!$A:$M,3,0)</f>
        <v>FABRICAÇÃO, MONTAGEM E DESMONTAGEM DE FÔRMA PARA VIGA BALDRAME, EM MADEIRA SERRADA, E=25 MM, 4 UTILIZAÇÕES. AF_01/2024</v>
      </c>
      <c r="D34" s="193" t="str">
        <f>VLOOKUP($A34,'01_SINTETICO'!$A:$M,4,0)</f>
        <v>SER.CG</v>
      </c>
      <c r="E34" s="194" t="str">
        <f>VLOOKUP($A34,'01_SINTETICO'!$A:$M,5,0)</f>
        <v>M2</v>
      </c>
      <c r="F34" s="194">
        <f>VLOOKUP($A34,'01_SINTETICO'!$A:$M,6,0)</f>
        <v>208.41</v>
      </c>
      <c r="G34" s="195">
        <f>VLOOKUP($A34,'01_SINTETICO'!$A:$M,11,0)</f>
        <v>9988.5536117978627</v>
      </c>
      <c r="H34" s="195">
        <f>VLOOKUP($A34,'01_SINTETICO'!$A:$M,12,0)</f>
        <v>8409.793056311164</v>
      </c>
      <c r="I34" s="195">
        <f>VLOOKUP($A34,'01_SINTETICO'!$A:$M,13,0)</f>
        <v>18398.346668109029</v>
      </c>
      <c r="J34" s="287">
        <f t="shared" si="0"/>
        <v>9.8014588224470765E-3</v>
      </c>
      <c r="K34" s="196">
        <f t="shared" si="2"/>
        <v>0.57644760062544009</v>
      </c>
    </row>
    <row r="35" spans="1:11" ht="38.25">
      <c r="A35" s="193" t="s">
        <v>6138</v>
      </c>
      <c r="B35" s="193" t="str">
        <f>VLOOKUP($A35,'01_SINTETICO'!$A:$M,2,0)</f>
        <v>T.103675</v>
      </c>
      <c r="C35" s="193" t="str">
        <f>VLOOKUP($A35,'01_SINTETICO'!$A:$M,3,0)</f>
        <v>CONCRETAGEM DE VIGAS E LAJES, FCK=30 MPA, PARA LAJES MACIÇAS OU NERVURADAS COM USO DE BOMBA - LANÇAMENTO, ADENSAMENTO E ACABAMENTO. AF_02/2022_PS</v>
      </c>
      <c r="D35" s="193" t="str">
        <f>VLOOKUP($A35,'01_SINTETICO'!$A:$M,4,0)</f>
        <v>SER.CG</v>
      </c>
      <c r="E35" s="194" t="str">
        <f>VLOOKUP($A35,'01_SINTETICO'!$A:$M,5,0)</f>
        <v>M3</v>
      </c>
      <c r="F35" s="194">
        <f>VLOOKUP($A35,'01_SINTETICO'!$A:$M,6,0)</f>
        <v>19.7</v>
      </c>
      <c r="G35" s="195">
        <f>VLOOKUP($A35,'01_SINTETICO'!$A:$M,11,0)</f>
        <v>17154.407790518882</v>
      </c>
      <c r="H35" s="195">
        <f>VLOOKUP($A35,'01_SINTETICO'!$A:$M,12,0)</f>
        <v>778.69269880474872</v>
      </c>
      <c r="I35" s="195">
        <f>VLOOKUP($A35,'01_SINTETICO'!$A:$M,13,0)</f>
        <v>17933.100489323631</v>
      </c>
      <c r="J35" s="287">
        <f t="shared" si="0"/>
        <v>9.5536055046503091E-3</v>
      </c>
      <c r="K35" s="196">
        <f t="shared" si="2"/>
        <v>0.58600120613009044</v>
      </c>
    </row>
    <row r="36" spans="1:11" ht="25.5">
      <c r="A36" s="193" t="s">
        <v>84</v>
      </c>
      <c r="B36" s="193" t="str">
        <f>VLOOKUP($A36,'01_SINTETICO'!$A:$M,2,0)</f>
        <v>88497U</v>
      </c>
      <c r="C36" s="193" t="str">
        <f>VLOOKUP($A36,'01_SINTETICO'!$A:$M,3,0)</f>
        <v>APLICAÇÃO E LIXAMENTO DE MASSA LÁTEX EM PAREDES, DUAS DEMÃOS. AF_06/2014</v>
      </c>
      <c r="D36" s="193" t="str">
        <f>VLOOKUP($A36,'01_SINTETICO'!$A:$M,4,0)</f>
        <v>SER.CG</v>
      </c>
      <c r="E36" s="194" t="str">
        <f>VLOOKUP($A36,'01_SINTETICO'!$A:$M,5,0)</f>
        <v>M2</v>
      </c>
      <c r="F36" s="194">
        <f>VLOOKUP($A36,'01_SINTETICO'!$A:$M,6,0)</f>
        <v>753.92</v>
      </c>
      <c r="G36" s="195">
        <f>VLOOKUP($A36,'01_SINTETICO'!$A:$M,11,0)</f>
        <v>6596.3716941276152</v>
      </c>
      <c r="H36" s="195">
        <f>VLOOKUP($A36,'01_SINTETICO'!$A:$M,12,0)</f>
        <v>9237.0500776732933</v>
      </c>
      <c r="I36" s="195">
        <f>VLOOKUP($A36,'01_SINTETICO'!$A:$M,13,0)</f>
        <v>15833.421771800909</v>
      </c>
      <c r="J36" s="287">
        <f t="shared" si="0"/>
        <v>8.4350313815830524E-3</v>
      </c>
      <c r="K36" s="196">
        <f t="shared" si="2"/>
        <v>0.59443623751167352</v>
      </c>
    </row>
    <row r="37" spans="1:11" ht="51">
      <c r="A37" s="193" t="s">
        <v>1183</v>
      </c>
      <c r="B37" s="193" t="str">
        <f>VLOOKUP($A37,'01_SINTETICO'!$A:$M,2,0)</f>
        <v>99837U</v>
      </c>
      <c r="C37" s="193" t="str">
        <f>VLOOKUP($A37,'01_SINTETICO'!$A:$M,3,0)</f>
        <v>GUARDA-CORPO DE AÇO GALVANIZADO DE 1,10M, MONTANTES TUBULARES DE 1.1/4" ESPAÇADOS DE 1,20M, TRAVESSA SUPERIOR DE 1.1/2", GRADIL FORMADO POR TUBOS HORIZONTAIS DE 1" E VERTICAIS DE 3/4", FIXADO COM CHUMBADOR MECÂNICO. AF_04/2019_PS</v>
      </c>
      <c r="D37" s="193" t="str">
        <f>VLOOKUP($A37,'01_SINTETICO'!$A:$M,4,0)</f>
        <v>SER.CG</v>
      </c>
      <c r="E37" s="194" t="str">
        <f>VLOOKUP($A37,'01_SINTETICO'!$A:$M,5,0)</f>
        <v>M</v>
      </c>
      <c r="F37" s="194">
        <f>VLOOKUP($A37,'01_SINTETICO'!$A:$M,6,0)</f>
        <v>21.79</v>
      </c>
      <c r="G37" s="195">
        <f>VLOOKUP($A37,'01_SINTETICO'!$A:$M,11,0)</f>
        <v>10564.123282282111</v>
      </c>
      <c r="H37" s="195">
        <f>VLOOKUP($A37,'01_SINTETICO'!$A:$M,12,0)</f>
        <v>5143.2746155276254</v>
      </c>
      <c r="I37" s="195">
        <f>VLOOKUP($A37,'01_SINTETICO'!$A:$M,13,0)</f>
        <v>15707.397897809737</v>
      </c>
      <c r="J37" s="287">
        <f t="shared" si="0"/>
        <v>8.3678939461464853E-3</v>
      </c>
      <c r="K37" s="196">
        <f t="shared" si="2"/>
        <v>0.60280413145781997</v>
      </c>
    </row>
    <row r="38" spans="1:11" ht="25.5">
      <c r="A38" s="193" t="s">
        <v>52</v>
      </c>
      <c r="B38" s="193" t="str">
        <f>VLOOKUP($A38,'01_SINTETICO'!$A:$M,2,0)</f>
        <v>99059U</v>
      </c>
      <c r="C38" s="193" t="str">
        <f>VLOOKUP($A38,'01_SINTETICO'!$A:$M,3,0)</f>
        <v>LOCAÇÃO CONVENCIONAL DE OBRA, UTILIZANDO GABARITO DE TÁBUAS CORRIDAS PONTALETADAS A CADA 2,00M - 2 UTILIZAÇÕES. AF_03/2024</v>
      </c>
      <c r="D38" s="193" t="str">
        <f>VLOOKUP($A38,'01_SINTETICO'!$A:$M,4,0)</f>
        <v>SER.CG</v>
      </c>
      <c r="E38" s="194" t="str">
        <f>VLOOKUP($A38,'01_SINTETICO'!$A:$M,5,0)</f>
        <v>M</v>
      </c>
      <c r="F38" s="194">
        <f>VLOOKUP($A38,'01_SINTETICO'!$A:$M,6,0)</f>
        <v>207.13</v>
      </c>
      <c r="G38" s="195">
        <f>VLOOKUP($A38,'01_SINTETICO'!$A:$M,11,0)</f>
        <v>8435.4318873910324</v>
      </c>
      <c r="H38" s="195">
        <f>VLOOKUP($A38,'01_SINTETICO'!$A:$M,12,0)</f>
        <v>7167.0385831558006</v>
      </c>
      <c r="I38" s="195">
        <f>VLOOKUP($A38,'01_SINTETICO'!$A:$M,13,0)</f>
        <v>15602.470470546832</v>
      </c>
      <c r="J38" s="287">
        <f t="shared" si="0"/>
        <v>8.3119953441571377E-3</v>
      </c>
      <c r="K38" s="196">
        <f t="shared" si="2"/>
        <v>0.61111612680197713</v>
      </c>
    </row>
    <row r="39" spans="1:11" ht="38.25">
      <c r="A39" s="193" t="s">
        <v>475</v>
      </c>
      <c r="B39" s="193" t="str">
        <f>VLOOKUP($A39,'01_SINTETICO'!$A:$M,2,0)</f>
        <v>87905U</v>
      </c>
      <c r="C39" s="193" t="str">
        <f>VLOOKUP($A39,'01_SINTETICO'!$A:$M,3,0)</f>
        <v>CHAPISCO APLICADO EM ALVENARIA (COM PRESENÇA DE VÃOS) E ESTRUTURAS DE CONCRETO DE FACHADA, COM COLHER DE PEDREIRO. ARGAMASSA TRAÇO 1:3 COM PREPARO EM BETONEIRA 400L. AF_06/2014</v>
      </c>
      <c r="D39" s="193" t="str">
        <f>VLOOKUP($A39,'01_SINTETICO'!$A:$M,4,0)</f>
        <v>SER.CG</v>
      </c>
      <c r="E39" s="194" t="str">
        <f>VLOOKUP($A39,'01_SINTETICO'!$A:$M,5,0)</f>
        <v>M2</v>
      </c>
      <c r="F39" s="194">
        <f>VLOOKUP($A39,'01_SINTETICO'!$A:$M,6,0)</f>
        <v>1470.09</v>
      </c>
      <c r="G39" s="195">
        <f>VLOOKUP($A39,'01_SINTETICO'!$A:$M,11,0)</f>
        <v>5981.3040710026862</v>
      </c>
      <c r="H39" s="195">
        <f>VLOOKUP($A39,'01_SINTETICO'!$A:$M,12,0)</f>
        <v>9030.6296099051287</v>
      </c>
      <c r="I39" s="195">
        <f>VLOOKUP($A39,'01_SINTETICO'!$A:$M,13,0)</f>
        <v>15011.933680907816</v>
      </c>
      <c r="J39" s="287">
        <f t="shared" si="0"/>
        <v>7.9973952264835307E-3</v>
      </c>
      <c r="K39" s="196">
        <f t="shared" si="2"/>
        <v>0.61911352202846071</v>
      </c>
    </row>
    <row r="40" spans="1:11" ht="25.5">
      <c r="A40" s="193" t="s">
        <v>81</v>
      </c>
      <c r="B40" s="193" t="str">
        <f>VLOOKUP($A40,'01_SINTETICO'!$A:$M,2,0)</f>
        <v>88496U</v>
      </c>
      <c r="C40" s="193" t="str">
        <f>VLOOKUP($A40,'01_SINTETICO'!$A:$M,3,0)</f>
        <v>APLICAÇÃO E LIXAMENTO DE MASSA LÁTEX EM TETO, DUAS DEMÃOS. AF_06/2014</v>
      </c>
      <c r="D40" s="193" t="str">
        <f>VLOOKUP($A40,'01_SINTETICO'!$A:$M,4,0)</f>
        <v>SER.CG</v>
      </c>
      <c r="E40" s="194" t="str">
        <f>VLOOKUP($A40,'01_SINTETICO'!$A:$M,5,0)</f>
        <v>M2</v>
      </c>
      <c r="F40" s="194">
        <f>VLOOKUP($A40,'01_SINTETICO'!$A:$M,6,0)</f>
        <v>348.63</v>
      </c>
      <c r="G40" s="195">
        <f>VLOOKUP($A40,'01_SINTETICO'!$A:$M,11,0)</f>
        <v>4868.783178168228</v>
      </c>
      <c r="H40" s="195">
        <f>VLOOKUP($A40,'01_SINTETICO'!$A:$M,12,0)</f>
        <v>8778.7410280050008</v>
      </c>
      <c r="I40" s="195">
        <f>VLOOKUP($A40,'01_SINTETICO'!$A:$M,13,0)</f>
        <v>13647.524206173228</v>
      </c>
      <c r="J40" s="287">
        <f t="shared" si="0"/>
        <v>7.2705253873175868E-3</v>
      </c>
      <c r="K40" s="196">
        <f t="shared" si="2"/>
        <v>0.62638404741577824</v>
      </c>
    </row>
    <row r="41" spans="1:11" ht="38.25">
      <c r="A41" s="193" t="s">
        <v>68</v>
      </c>
      <c r="B41" s="193" t="str">
        <f>VLOOKUP($A41,'01_SINTETICO'!$A:$M,2,0)</f>
        <v>87550U</v>
      </c>
      <c r="C41" s="193" t="str">
        <f>VLOOKUP($A41,'01_SINTETICO'!$A:$M,3,0)</f>
        <v>EMBOÇO, EM ARGAMASSA TRAÇO 1:2:8, PREPARO MANUAL, APLICADO MANUALMENTE EM PAREDES INTERNAS DE AMBIENTES COM ÁREA ENTRE 5M² E 10M², E = 10MM, COM TALISCAS. AF_03/2024</v>
      </c>
      <c r="D41" s="193" t="str">
        <f>VLOOKUP($A41,'01_SINTETICO'!$A:$M,4,0)</f>
        <v>SER.CG</v>
      </c>
      <c r="E41" s="194" t="str">
        <f>VLOOKUP($A41,'01_SINTETICO'!$A:$M,5,0)</f>
        <v>M2</v>
      </c>
      <c r="F41" s="194">
        <f>VLOOKUP($A41,'01_SINTETICO'!$A:$M,6,0)</f>
        <v>369.05</v>
      </c>
      <c r="G41" s="195">
        <f>VLOOKUP($A41,'01_SINTETICO'!$A:$M,11,0)</f>
        <v>6917.480306226038</v>
      </c>
      <c r="H41" s="195">
        <f>VLOOKUP($A41,'01_SINTETICO'!$A:$M,12,0)</f>
        <v>6182.06310989144</v>
      </c>
      <c r="I41" s="195">
        <f>VLOOKUP($A41,'01_SINTETICO'!$A:$M,13,0)</f>
        <v>13099.543416117478</v>
      </c>
      <c r="J41" s="287">
        <f t="shared" si="0"/>
        <v>6.9785963761889213E-3</v>
      </c>
      <c r="K41" s="196">
        <f t="shared" si="2"/>
        <v>0.63336264379196716</v>
      </c>
    </row>
    <row r="42" spans="1:11">
      <c r="A42" s="193" t="s">
        <v>1142</v>
      </c>
      <c r="B42" s="193" t="str">
        <f>VLOOKUP($A42,'01_SINTETICO'!$A:$M,2,0)</f>
        <v>T.TABICA</v>
      </c>
      <c r="C42" s="193" t="str">
        <f>VLOOKUP($A42,'01_SINTETICO'!$A:$M,3,0)</f>
        <v>TABICA PARA FORRO DE GESSO COMUM</v>
      </c>
      <c r="D42" s="193" t="str">
        <f>VLOOKUP($A42,'01_SINTETICO'!$A:$M,4,0)</f>
        <v>SER.CG</v>
      </c>
      <c r="E42" s="194" t="str">
        <f>VLOOKUP($A42,'01_SINTETICO'!$A:$M,5,0)</f>
        <v>M</v>
      </c>
      <c r="F42" s="194">
        <f>VLOOKUP($A42,'01_SINTETICO'!$A:$M,6,0)</f>
        <v>335.92</v>
      </c>
      <c r="G42" s="195">
        <f>VLOOKUP($A42,'01_SINTETICO'!$A:$M,11,0)</f>
        <v>8812.6010214276339</v>
      </c>
      <c r="H42" s="195">
        <f>VLOOKUP($A42,'01_SINTETICO'!$A:$M,12,0)</f>
        <v>4053.0853418679894</v>
      </c>
      <c r="I42" s="195">
        <f>VLOOKUP($A42,'01_SINTETICO'!$A:$M,13,0)</f>
        <v>12865.686363295623</v>
      </c>
      <c r="J42" s="287">
        <f t="shared" si="0"/>
        <v>6.8540123407361403E-3</v>
      </c>
      <c r="K42" s="196">
        <f t="shared" si="2"/>
        <v>0.64021665613270329</v>
      </c>
    </row>
    <row r="43" spans="1:11" ht="25.5">
      <c r="A43" s="193" t="s">
        <v>6142</v>
      </c>
      <c r="B43" s="193" t="str">
        <f>VLOOKUP($A43,'01_SINTETICO'!$A:$M,2,0)</f>
        <v>92769U</v>
      </c>
      <c r="C43" s="193" t="str">
        <f>VLOOKUP($A43,'01_SINTETICO'!$A:$M,3,0)</f>
        <v>ARMAÇÃO DE LAJE DE ESTRUTURA CONVENCIONAL DE CONCRETO ARMADO UTILIZANDO AÇO CA-50 DE 6,3 MM - MONTAGEM. AF_06/2022</v>
      </c>
      <c r="D43" s="193" t="str">
        <f>VLOOKUP($A43,'01_SINTETICO'!$A:$M,4,0)</f>
        <v>SER.CG</v>
      </c>
      <c r="E43" s="194" t="str">
        <f>VLOOKUP($A43,'01_SINTETICO'!$A:$M,5,0)</f>
        <v>KG</v>
      </c>
      <c r="F43" s="194">
        <f>VLOOKUP($A43,'01_SINTETICO'!$A:$M,6,0)</f>
        <v>769</v>
      </c>
      <c r="G43" s="195">
        <f>VLOOKUP($A43,'01_SINTETICO'!$A:$M,11,0)</f>
        <v>9830.1969579294018</v>
      </c>
      <c r="H43" s="195">
        <f>VLOOKUP($A43,'01_SINTETICO'!$A:$M,12,0)</f>
        <v>2151.5056145056456</v>
      </c>
      <c r="I43" s="195">
        <f>VLOOKUP($A43,'01_SINTETICO'!$A:$M,13,0)</f>
        <v>11981.702572435048</v>
      </c>
      <c r="J43" s="287">
        <f t="shared" si="0"/>
        <v>6.3830824858895083E-3</v>
      </c>
      <c r="K43" s="196">
        <f t="shared" si="2"/>
        <v>0.64659973861859277</v>
      </c>
    </row>
    <row r="44" spans="1:11" ht="25.5">
      <c r="A44" s="193" t="s">
        <v>484</v>
      </c>
      <c r="B44" s="193" t="str">
        <f>VLOOKUP($A44,'01_SINTETICO'!$A:$M,2,0)</f>
        <v>94226U</v>
      </c>
      <c r="C44" s="193" t="str">
        <f>VLOOKUP($A44,'01_SINTETICO'!$A:$M,3,0)</f>
        <v>SUBCOBERTURA COM MANTA PLÁSTICA REVESTIDA POR PELÍCULA DE ALUMÍNO, INCLUSO TRANSPORTE VERTICAL. AF_07/2019</v>
      </c>
      <c r="D44" s="193" t="str">
        <f>VLOOKUP($A44,'01_SINTETICO'!$A:$M,4,0)</f>
        <v>SER.CG</v>
      </c>
      <c r="E44" s="194" t="str">
        <f>VLOOKUP($A44,'01_SINTETICO'!$A:$M,5,0)</f>
        <v>M2</v>
      </c>
      <c r="F44" s="194">
        <f>VLOOKUP($A44,'01_SINTETICO'!$A:$M,6,0)</f>
        <v>446.87</v>
      </c>
      <c r="G44" s="195">
        <f>VLOOKUP($A44,'01_SINTETICO'!$A:$M,11,0)</f>
        <v>7614.1219422683671</v>
      </c>
      <c r="H44" s="195">
        <f>VLOOKUP($A44,'01_SINTETICO'!$A:$M,12,0)</f>
        <v>3732.8859029588111</v>
      </c>
      <c r="I44" s="195">
        <f>VLOOKUP($A44,'01_SINTETICO'!$A:$M,13,0)</f>
        <v>11347.007845227177</v>
      </c>
      <c r="J44" s="287">
        <f t="shared" si="0"/>
        <v>6.0449578518790327E-3</v>
      </c>
      <c r="K44" s="196">
        <f t="shared" si="2"/>
        <v>0.65264469647047185</v>
      </c>
    </row>
    <row r="45" spans="1:11" ht="38.25">
      <c r="A45" s="193" t="s">
        <v>6332</v>
      </c>
      <c r="B45" s="193" t="str">
        <f>VLOOKUP($A45,'01_SINTETICO'!$A:$M,2,0)</f>
        <v>T.ASBUILT.M2</v>
      </c>
      <c r="C45" s="193" t="str">
        <f>VLOOKUP($A45,'01_SINTETICO'!$A:$M,3,0)</f>
        <v>DETALHAMENTO EXECUTIVO PROJETO ESTRUTURAL, EXECUÇÃO DE COMO CONSTRUÍDO ("AS BUILT"), MANUAL DE OPERAÇÃO  E OBTENÇÃO DE HABITE-SE - INCLUI MATERIAL E MÃO DE OBRA</v>
      </c>
      <c r="D45" s="193" t="str">
        <f>VLOOKUP($A45,'01_SINTETICO'!$A:$M,4,0)</f>
        <v>SER.CH</v>
      </c>
      <c r="E45" s="194" t="str">
        <f>VLOOKUP($A45,'01_SINTETICO'!$A:$M,5,0)</f>
        <v>M2</v>
      </c>
      <c r="F45" s="194">
        <f>VLOOKUP($A45,'01_SINTETICO'!$A:$M,6,0)</f>
        <v>446.87</v>
      </c>
      <c r="G45" s="195">
        <f>VLOOKUP($A45,'01_SINTETICO'!$A:$M,11,0)</f>
        <v>4.150886056</v>
      </c>
      <c r="H45" s="195">
        <f>VLOOKUP($A45,'01_SINTETICO'!$A:$M,12,0)</f>
        <v>10872.900043531899</v>
      </c>
      <c r="I45" s="195">
        <f>VLOOKUP($A45,'01_SINTETICO'!$A:$M,13,0)</f>
        <v>10877.0509295879</v>
      </c>
      <c r="J45" s="287">
        <f t="shared" si="0"/>
        <v>5.7945949556875544E-3</v>
      </c>
      <c r="K45" s="196">
        <f t="shared" si="2"/>
        <v>0.65843929142615942</v>
      </c>
    </row>
    <row r="46" spans="1:11" ht="25.5">
      <c r="A46" s="193" t="s">
        <v>6102</v>
      </c>
      <c r="B46" s="193" t="str">
        <f>VLOOKUP($A46,'01_SINTETICO'!$A:$M,2,0)</f>
        <v>96558U</v>
      </c>
      <c r="C46" s="193" t="str">
        <f>VLOOKUP($A46,'01_SINTETICO'!$A:$M,3,0)</f>
        <v>CONCRETAGEM DE SAPATA, FCK 30 MPA, COM USO DE BOMBA - LANÇAMENTO, ADENSAMENTO E ACABAMENTO. AF_01/2024</v>
      </c>
      <c r="D46" s="193" t="str">
        <f>VLOOKUP($A46,'01_SINTETICO'!$A:$M,4,0)</f>
        <v>SER.CG</v>
      </c>
      <c r="E46" s="194" t="str">
        <f>VLOOKUP($A46,'01_SINTETICO'!$A:$M,5,0)</f>
        <v>M3</v>
      </c>
      <c r="F46" s="194">
        <f>VLOOKUP($A46,'01_SINTETICO'!$A:$M,6,0)</f>
        <v>10.31</v>
      </c>
      <c r="G46" s="195">
        <f>VLOOKUP($A46,'01_SINTETICO'!$A:$M,11,0)</f>
        <v>10213.35222564584</v>
      </c>
      <c r="H46" s="195">
        <f>VLOOKUP($A46,'01_SINTETICO'!$A:$M,12,0)</f>
        <v>333.73342606198935</v>
      </c>
      <c r="I46" s="195">
        <f>VLOOKUP($A46,'01_SINTETICO'!$A:$M,13,0)</f>
        <v>10547.08565170783</v>
      </c>
      <c r="J46" s="287">
        <f t="shared" si="0"/>
        <v>5.6188106234146577E-3</v>
      </c>
      <c r="K46" s="196">
        <f t="shared" si="2"/>
        <v>0.66405810204957405</v>
      </c>
    </row>
    <row r="47" spans="1:11" ht="25.5">
      <c r="A47" s="193" t="s">
        <v>60</v>
      </c>
      <c r="B47" s="193" t="str">
        <f>VLOOKUP($A47,'01_SINTETICO'!$A:$M,2,0)</f>
        <v>T.REMOÇÃO DE ENTULHO</v>
      </c>
      <c r="C47" s="193" t="str">
        <f>VLOOKUP($A47,'01_SINTETICO'!$A:$M,3,0)</f>
        <v>TRANSPORTE DE ENTULHO EM CAÇAMBA ESTACIONÁRIA INCLUSO A CARGA MANUAL</v>
      </c>
      <c r="D47" s="193" t="str">
        <f>VLOOKUP($A47,'01_SINTETICO'!$A:$M,4,0)</f>
        <v>SER.CG</v>
      </c>
      <c r="E47" s="194" t="str">
        <f>VLOOKUP($A47,'01_SINTETICO'!$A:$M,5,0)</f>
        <v>M3</v>
      </c>
      <c r="F47" s="194">
        <f>VLOOKUP($A47,'01_SINTETICO'!$A:$M,6,0)</f>
        <v>90</v>
      </c>
      <c r="G47" s="195">
        <f>VLOOKUP($A47,'01_SINTETICO'!$A:$M,11,0)</f>
        <v>9339.3891270000004</v>
      </c>
      <c r="H47" s="195">
        <f>VLOOKUP($A47,'01_SINTETICO'!$A:$M,12,0)</f>
        <v>1053.5590503359999</v>
      </c>
      <c r="I47" s="195">
        <f>VLOOKUP($A47,'01_SINTETICO'!$A:$M,13,0)</f>
        <v>10392.948177336</v>
      </c>
      <c r="J47" s="287">
        <f t="shared" si="0"/>
        <v>5.5366960652261116E-3</v>
      </c>
      <c r="K47" s="196">
        <f t="shared" si="2"/>
        <v>0.66959479811480016</v>
      </c>
    </row>
    <row r="48" spans="1:11" ht="25.5">
      <c r="A48" s="193" t="s">
        <v>6114</v>
      </c>
      <c r="B48" s="193" t="str">
        <f>VLOOKUP($A48,'01_SINTETICO'!$A:$M,2,0)</f>
        <v>98557U</v>
      </c>
      <c r="C48" s="193" t="str">
        <f>VLOOKUP($A48,'01_SINTETICO'!$A:$M,3,0)</f>
        <v>IMPERMEABILIZAÇÃO DE SUPERFÍCIE COM EMULSÃO ASFÁLTICA, 2 DEMÃOS. AF_09/2023</v>
      </c>
      <c r="D48" s="193" t="str">
        <f>VLOOKUP($A48,'01_SINTETICO'!$A:$M,4,0)</f>
        <v>SER.CG</v>
      </c>
      <c r="E48" s="194" t="str">
        <f>VLOOKUP($A48,'01_SINTETICO'!$A:$M,5,0)</f>
        <v>M2</v>
      </c>
      <c r="F48" s="194">
        <f>VLOOKUP($A48,'01_SINTETICO'!$A:$M,6,0)</f>
        <v>208.41</v>
      </c>
      <c r="G48" s="195">
        <f>VLOOKUP($A48,'01_SINTETICO'!$A:$M,11,0)</f>
        <v>7408.9825487804974</v>
      </c>
      <c r="H48" s="195">
        <f>VLOOKUP($A48,'01_SINTETICO'!$A:$M,12,0)</f>
        <v>2897.493576712483</v>
      </c>
      <c r="I48" s="195">
        <f>VLOOKUP($A48,'01_SINTETICO'!$A:$M,13,0)</f>
        <v>10306.47612549298</v>
      </c>
      <c r="J48" s="287">
        <f t="shared" si="0"/>
        <v>5.4906293033196744E-3</v>
      </c>
      <c r="K48" s="196">
        <f t="shared" si="2"/>
        <v>0.67508542741811983</v>
      </c>
    </row>
    <row r="49" spans="1:11" ht="25.5">
      <c r="A49" s="193" t="s">
        <v>1136</v>
      </c>
      <c r="B49" s="193" t="str">
        <f>VLOOKUP($A49,'01_SINTETICO'!$A:$M,2,0)</f>
        <v>101092U</v>
      </c>
      <c r="C49" s="193" t="str">
        <f>VLOOKUP($A49,'01_SINTETICO'!$A:$M,3,0)</f>
        <v>PISO EM GRANITO APLICADO EM CALÇADAS OU PISOS EXTERNOS. AF_05/2020</v>
      </c>
      <c r="D49" s="193" t="str">
        <f>VLOOKUP($A49,'01_SINTETICO'!$A:$M,4,0)</f>
        <v>SER.CG</v>
      </c>
      <c r="E49" s="194" t="str">
        <f>VLOOKUP($A49,'01_SINTETICO'!$A:$M,5,0)</f>
        <v>M2</v>
      </c>
      <c r="F49" s="194">
        <f>VLOOKUP($A49,'01_SINTETICO'!$A:$M,6,0)</f>
        <v>20.12</v>
      </c>
      <c r="G49" s="195">
        <f>VLOOKUP($A49,'01_SINTETICO'!$A:$M,11,0)</f>
        <v>8935.0322449853193</v>
      </c>
      <c r="H49" s="195">
        <f>VLOOKUP($A49,'01_SINTETICO'!$A:$M,12,0)</f>
        <v>1096.520648772806</v>
      </c>
      <c r="I49" s="195">
        <f>VLOOKUP($A49,'01_SINTETICO'!$A:$M,13,0)</f>
        <v>10031.552893758126</v>
      </c>
      <c r="J49" s="287">
        <f t="shared" si="0"/>
        <v>5.3441678422007774E-3</v>
      </c>
      <c r="K49" s="196">
        <f t="shared" si="2"/>
        <v>0.68042959526032065</v>
      </c>
    </row>
    <row r="50" spans="1:11" ht="25.5">
      <c r="A50" s="193" t="s">
        <v>6115</v>
      </c>
      <c r="B50" s="193" t="str">
        <f>VLOOKUP($A50,'01_SINTETICO'!$A:$M,2,0)</f>
        <v>101174U</v>
      </c>
      <c r="C50" s="193" t="str">
        <f>VLOOKUP($A50,'01_SINTETICO'!$A:$M,3,0)</f>
        <v>ESTACA BROCA DE CONCRETO, DIÂMETRO DE 25CM, ESCAVAÇÃO MANUAL COM TRADO CONCHA, COM ARMADURA DE ARRANQUE. AF_05/2020</v>
      </c>
      <c r="D50" s="193" t="str">
        <f>VLOOKUP($A50,'01_SINTETICO'!$A:$M,4,0)</f>
        <v>SER.CG</v>
      </c>
      <c r="E50" s="194" t="str">
        <f>VLOOKUP($A50,'01_SINTETICO'!$A:$M,5,0)</f>
        <v>M</v>
      </c>
      <c r="F50" s="194">
        <f>VLOOKUP($A50,'01_SINTETICO'!$A:$M,6,0)</f>
        <v>90</v>
      </c>
      <c r="G50" s="195">
        <f>VLOOKUP($A50,'01_SINTETICO'!$A:$M,11,0)</f>
        <v>5582.4670258414972</v>
      </c>
      <c r="H50" s="195">
        <f>VLOOKUP($A50,'01_SINTETICO'!$A:$M,12,0)</f>
        <v>3982.079058044169</v>
      </c>
      <c r="I50" s="195">
        <f>VLOOKUP($A50,'01_SINTETICO'!$A:$M,13,0)</f>
        <v>9564.546083885667</v>
      </c>
      <c r="J50" s="287">
        <f t="shared" si="0"/>
        <v>5.0953765731080241E-3</v>
      </c>
      <c r="K50" s="196">
        <f t="shared" si="2"/>
        <v>0.68552497183342864</v>
      </c>
    </row>
    <row r="51" spans="1:11" ht="26.25" customHeight="1">
      <c r="A51" s="193" t="s">
        <v>1117</v>
      </c>
      <c r="B51" s="193" t="str">
        <f>VLOOKUP($A51,'01_SINTETICO'!$A:$M,2,0)</f>
        <v>T.96368UD</v>
      </c>
      <c r="C51" s="193" t="str">
        <f>VLOOKUP($A51,'01_SINTETICO'!$A:$M,3,0)</f>
        <v>PAREDE COM PLACAS DE GESSO ACARTONADO (DRYWALL), PARA USO INTERNO COM DUAS FACES DUPLAS E ESTRUTURA METÁLICA COM GUIAS DUPLAS, COM MANTA ACUSTICA PET,SEM VÃOS. AF_06/2017</v>
      </c>
      <c r="D51" s="193" t="str">
        <f>VLOOKUP($A51,'01_SINTETICO'!$A:$M,4,0)</f>
        <v>SER.CG</v>
      </c>
      <c r="E51" s="194" t="str">
        <f>VLOOKUP($A51,'01_SINTETICO'!$A:$M,5,0)</f>
        <v>M2</v>
      </c>
      <c r="F51" s="194">
        <f>VLOOKUP($A51,'01_SINTETICO'!$A:$M,6,0)</f>
        <v>41.81</v>
      </c>
      <c r="G51" s="195">
        <f>VLOOKUP($A51,'01_SINTETICO'!$A:$M,11,0)</f>
        <v>8567.9124275104623</v>
      </c>
      <c r="H51" s="195">
        <f>VLOOKUP($A51,'01_SINTETICO'!$A:$M,12,0)</f>
        <v>901.99684032525909</v>
      </c>
      <c r="I51" s="195">
        <f>VLOOKUP($A51,'01_SINTETICO'!$A:$M,13,0)</f>
        <v>9469.909267835721</v>
      </c>
      <c r="J51" s="287">
        <f t="shared" si="0"/>
        <v>5.0449601486143563E-3</v>
      </c>
      <c r="K51" s="196">
        <f t="shared" si="2"/>
        <v>0.69056993198204297</v>
      </c>
    </row>
    <row r="52" spans="1:11" ht="25.5">
      <c r="A52" s="193" t="s">
        <v>6235</v>
      </c>
      <c r="B52" s="193" t="str">
        <f>VLOOKUP($A52,'01_SINTETICO'!$A:$M,2,0)</f>
        <v>93382U</v>
      </c>
      <c r="C52" s="193" t="str">
        <f>VLOOKUP($A52,'01_SINTETICO'!$A:$M,3,0)</f>
        <v>REATERRO MANUAL DE VALAS, COM COMPACTADOR DE SOLOS DE PERCUSSÃO. AF_08/2023</v>
      </c>
      <c r="D52" s="193" t="str">
        <f>VLOOKUP($A52,'01_SINTETICO'!$A:$M,4,0)</f>
        <v>SER.CG</v>
      </c>
      <c r="E52" s="194" t="str">
        <f>VLOOKUP($A52,'01_SINTETICO'!$A:$M,5,0)</f>
        <v>M3</v>
      </c>
      <c r="F52" s="194">
        <f>VLOOKUP($A52,'01_SINTETICO'!$A:$M,6,0)</f>
        <v>299.8</v>
      </c>
      <c r="G52" s="195">
        <f>VLOOKUP($A52,'01_SINTETICO'!$A:$M,11,0)</f>
        <v>3614.9032028414299</v>
      </c>
      <c r="H52" s="195">
        <f>VLOOKUP($A52,'01_SINTETICO'!$A:$M,12,0)</f>
        <v>5482.2642440792361</v>
      </c>
      <c r="I52" s="195">
        <f>VLOOKUP($A52,'01_SINTETICO'!$A:$M,13,0)</f>
        <v>9097.1674469206664</v>
      </c>
      <c r="J52" s="287">
        <f t="shared" si="0"/>
        <v>4.8463872183936458E-3</v>
      </c>
      <c r="K52" s="196">
        <f t="shared" si="2"/>
        <v>0.69541631920043667</v>
      </c>
    </row>
    <row r="53" spans="1:11" ht="25.5">
      <c r="A53" s="193" t="s">
        <v>470</v>
      </c>
      <c r="B53" s="193" t="str">
        <f>VLOOKUP($A53,'01_SINTETICO'!$A:$M,2,0)</f>
        <v>T.CONTANIER.OBRA</v>
      </c>
      <c r="C53" s="193" t="str">
        <f>VLOOKUP($A53,'01_SINTETICO'!$A:$M,3,0)</f>
        <v>LOCACAO DE CONTAINER 2,30 X 4,30 M, ALT. 2,50 M, PARA SANITARIO, COM 3 BACIAS, 4 CHUVEIROS, 1 LAVATORIO E 1 MICTORIO</v>
      </c>
      <c r="D53" s="193" t="str">
        <f>VLOOKUP($A53,'01_SINTETICO'!$A:$M,4,0)</f>
        <v>SER.CG</v>
      </c>
      <c r="E53" s="194" t="str">
        <f>VLOOKUP($A53,'01_SINTETICO'!$A:$M,5,0)</f>
        <v>MÊS</v>
      </c>
      <c r="F53" s="194">
        <f>VLOOKUP($A53,'01_SINTETICO'!$A:$M,6,0)</f>
        <v>8</v>
      </c>
      <c r="G53" s="195">
        <f>VLOOKUP($A53,'01_SINTETICO'!$A:$M,11,0)</f>
        <v>8858.9422023999996</v>
      </c>
      <c r="H53" s="195">
        <f>VLOOKUP($A53,'01_SINTETICO'!$A:$M,12,0)</f>
        <v>194.96745563596801</v>
      </c>
      <c r="I53" s="195">
        <f>VLOOKUP($A53,'01_SINTETICO'!$A:$M,13,0)</f>
        <v>9053.9096580359674</v>
      </c>
      <c r="J53" s="287">
        <f t="shared" si="0"/>
        <v>4.823342243529768E-3</v>
      </c>
      <c r="K53" s="196">
        <f t="shared" si="2"/>
        <v>0.70023966144396643</v>
      </c>
    </row>
    <row r="54" spans="1:11" ht="25.5">
      <c r="A54" s="193" t="s">
        <v>1196</v>
      </c>
      <c r="B54" s="193" t="str">
        <f>VLOOKUP($A54,'01_SINTETICO'!$A:$M,2,0)</f>
        <v>T.PORTAO</v>
      </c>
      <c r="C54" s="193" t="str">
        <f>VLOOKUP($A54,'01_SINTETICO'!$A:$M,3,0)</f>
        <v>PORTAO DE ABRIR/CORRER EM GRADIL DE METALON QUADRADO DE 3/4'' VERTICAL, COM REQUADRO, ACABAMENTO NATURAL - COMPLETO</v>
      </c>
      <c r="D54" s="193" t="str">
        <f>VLOOKUP($A54,'01_SINTETICO'!$A:$M,4,0)</f>
        <v>SER.CG</v>
      </c>
      <c r="E54" s="194" t="str">
        <f>VLOOKUP($A54,'01_SINTETICO'!$A:$M,5,0)</f>
        <v>M2</v>
      </c>
      <c r="F54" s="194">
        <f>VLOOKUP($A54,'01_SINTETICO'!$A:$M,6,0)</f>
        <v>17.64</v>
      </c>
      <c r="G54" s="195">
        <f>VLOOKUP($A54,'01_SINTETICO'!$A:$M,11,0)</f>
        <v>7440.83457516</v>
      </c>
      <c r="H54" s="195">
        <f>VLOOKUP($A54,'01_SINTETICO'!$A:$M,12,0)</f>
        <v>1219.7260205217108</v>
      </c>
      <c r="I54" s="195">
        <f>VLOOKUP($A54,'01_SINTETICO'!$A:$M,13,0)</f>
        <v>8660.5605956817108</v>
      </c>
      <c r="J54" s="287">
        <f t="shared" si="0"/>
        <v>4.6137910970565788E-3</v>
      </c>
      <c r="K54" s="196">
        <f t="shared" si="2"/>
        <v>0.70485345254102305</v>
      </c>
    </row>
    <row r="55" spans="1:11" ht="25.5">
      <c r="A55" s="193" t="s">
        <v>1121</v>
      </c>
      <c r="B55" s="193" t="str">
        <f>VLOOKUP($A55,'01_SINTETICO'!$A:$M,2,0)</f>
        <v>101965U</v>
      </c>
      <c r="C55" s="193" t="str">
        <f>VLOOKUP($A55,'01_SINTETICO'!$A:$M,3,0)</f>
        <v>PEITORIL LINEAR EM GRANITO OU MÁRMORE, L = 15CM, COMPRIMENTO DE ATÉ 2M, ASSENTADO COM ARGAMASSA 1:6 COM ADITIVO. AF_11/2020</v>
      </c>
      <c r="D55" s="193" t="str">
        <f>VLOOKUP($A55,'01_SINTETICO'!$A:$M,4,0)</f>
        <v>SER.CG</v>
      </c>
      <c r="E55" s="194" t="str">
        <f>VLOOKUP($A55,'01_SINTETICO'!$A:$M,5,0)</f>
        <v>M</v>
      </c>
      <c r="F55" s="194">
        <f>VLOOKUP($A55,'01_SINTETICO'!$A:$M,6,0)</f>
        <v>42</v>
      </c>
      <c r="G55" s="195">
        <f>VLOOKUP($A55,'01_SINTETICO'!$A:$M,11,0)</f>
        <v>7613.2382555602671</v>
      </c>
      <c r="H55" s="195">
        <f>VLOOKUP($A55,'01_SINTETICO'!$A:$M,12,0)</f>
        <v>1019.5928126209089</v>
      </c>
      <c r="I55" s="195">
        <f>VLOOKUP($A55,'01_SINTETICO'!$A:$M,13,0)</f>
        <v>8632.8310681811763</v>
      </c>
      <c r="J55" s="287">
        <f t="shared" si="0"/>
        <v>4.5990185836962613E-3</v>
      </c>
      <c r="K55" s="196">
        <f t="shared" si="2"/>
        <v>0.70945247112471932</v>
      </c>
    </row>
    <row r="56" spans="1:11" ht="38.25">
      <c r="A56" s="193" t="s">
        <v>6258</v>
      </c>
      <c r="B56" s="193" t="str">
        <f>VLOOKUP($A56,'01_SINTETICO'!$A:$M,2,0)</f>
        <v>T.ELE.ELETROCALHA.200X100</v>
      </c>
      <c r="C56" s="193" t="str">
        <f>VLOOKUP($A56,'01_SINTETICO'!$A:$M,3,0)</f>
        <v>ELETROCALHA PERFURADA TIPO U 200X100 MM - 3M</v>
      </c>
      <c r="D56" s="193" t="str">
        <f>VLOOKUP($A56,'01_SINTETICO'!$A:$M,4,0)</f>
        <v>SER.CG</v>
      </c>
      <c r="E56" s="194" t="str">
        <f>VLOOKUP($A56,'01_SINTETICO'!$A:$M,5,0)</f>
        <v>UN</v>
      </c>
      <c r="F56" s="194">
        <f>VLOOKUP($A56,'01_SINTETICO'!$A:$M,6,0)</f>
        <v>20</v>
      </c>
      <c r="G56" s="195">
        <f>VLOOKUP($A56,'01_SINTETICO'!$A:$M,11,0)</f>
        <v>7412.1558696000002</v>
      </c>
      <c r="H56" s="195">
        <f>VLOOKUP($A56,'01_SINTETICO'!$A:$M,12,0)</f>
        <v>907.61855936332802</v>
      </c>
      <c r="I56" s="195">
        <f>VLOOKUP($A56,'01_SINTETICO'!$A:$M,13,0)</f>
        <v>8319.7744289633283</v>
      </c>
      <c r="J56" s="287">
        <f t="shared" si="0"/>
        <v>4.4322420893873424E-3</v>
      </c>
      <c r="K56" s="196">
        <f t="shared" si="2"/>
        <v>0.71388471321410663</v>
      </c>
    </row>
    <row r="57" spans="1:11" ht="38.25">
      <c r="A57" s="193" t="s">
        <v>6307</v>
      </c>
      <c r="B57" s="193" t="str">
        <f>VLOOKUP($A57,'01_SINTETICO'!$A:$M,2,0)</f>
        <v>T.ELE.ELETROCALHA.200X100</v>
      </c>
      <c r="C57" s="193" t="str">
        <f>VLOOKUP($A57,'01_SINTETICO'!$A:$M,3,0)</f>
        <v>ELETROCALHA PERFURADA TIPO U 200X100 MM - 3M</v>
      </c>
      <c r="D57" s="193" t="str">
        <f>VLOOKUP($A57,'01_SINTETICO'!$A:$M,4,0)</f>
        <v>SER.CG</v>
      </c>
      <c r="E57" s="194" t="str">
        <f>VLOOKUP($A57,'01_SINTETICO'!$A:$M,5,0)</f>
        <v>UN</v>
      </c>
      <c r="F57" s="194">
        <f>VLOOKUP($A57,'01_SINTETICO'!$A:$M,6,0)</f>
        <v>20</v>
      </c>
      <c r="G57" s="195">
        <f>VLOOKUP($A57,'01_SINTETICO'!$A:$M,11,0)</f>
        <v>7412.1558696000002</v>
      </c>
      <c r="H57" s="195">
        <f>VLOOKUP($A57,'01_SINTETICO'!$A:$M,12,0)</f>
        <v>907.61855936332802</v>
      </c>
      <c r="I57" s="195">
        <f>VLOOKUP($A57,'01_SINTETICO'!$A:$M,13,0)</f>
        <v>8319.7744289633283</v>
      </c>
      <c r="J57" s="287">
        <f t="shared" si="0"/>
        <v>4.4322420893873424E-3</v>
      </c>
      <c r="K57" s="196">
        <f t="shared" si="2"/>
        <v>0.71831695530349393</v>
      </c>
    </row>
    <row r="58" spans="1:11" ht="38.25">
      <c r="A58" s="193" t="s">
        <v>6320</v>
      </c>
      <c r="B58" s="193" t="str">
        <f>VLOOKUP($A58,'01_SINTETICO'!$A:$M,2,0)</f>
        <v>T.ELE.ELETROCALHA.200X100</v>
      </c>
      <c r="C58" s="193" t="str">
        <f>VLOOKUP($A58,'01_SINTETICO'!$A:$M,3,0)</f>
        <v>ELETROCALHA PERFURADA TIPO U 200X100 MM - 3M</v>
      </c>
      <c r="D58" s="193" t="str">
        <f>VLOOKUP($A58,'01_SINTETICO'!$A:$M,4,0)</f>
        <v>SER.CG</v>
      </c>
      <c r="E58" s="194" t="str">
        <f>VLOOKUP($A58,'01_SINTETICO'!$A:$M,5,0)</f>
        <v>UN</v>
      </c>
      <c r="F58" s="194">
        <f>VLOOKUP($A58,'01_SINTETICO'!$A:$M,6,0)</f>
        <v>20</v>
      </c>
      <c r="G58" s="195">
        <f>VLOOKUP($A58,'01_SINTETICO'!$A:$M,11,0)</f>
        <v>7412.1558696000002</v>
      </c>
      <c r="H58" s="195">
        <f>VLOOKUP($A58,'01_SINTETICO'!$A:$M,12,0)</f>
        <v>907.61855936332802</v>
      </c>
      <c r="I58" s="195">
        <f>VLOOKUP($A58,'01_SINTETICO'!$A:$M,13,0)</f>
        <v>8319.7744289633283</v>
      </c>
      <c r="J58" s="287">
        <f t="shared" si="0"/>
        <v>4.4322420893873424E-3</v>
      </c>
      <c r="K58" s="196">
        <f t="shared" si="2"/>
        <v>0.72274919739288124</v>
      </c>
    </row>
    <row r="59" spans="1:11" ht="25.5">
      <c r="A59" s="193" t="s">
        <v>473</v>
      </c>
      <c r="B59" s="193" t="str">
        <f>VLOOKUP($A59,'01_SINTETICO'!$A:$M,2,0)</f>
        <v>T.CONTANIER ESCRITORIO</v>
      </c>
      <c r="C59" s="193" t="str">
        <f>VLOOKUP($A59,'01_SINTETICO'!$A:$M,3,0)</f>
        <v>LOCACAO DE CONTAINER 2,30 X 6,00 M, ALT. 2,50 M, COM 1 SANITARIO, PARA ESCRITORIO, COMPLETO, SEM DIVISORIAS INTERNAS.</v>
      </c>
      <c r="D59" s="193" t="str">
        <f>VLOOKUP($A59,'01_SINTETICO'!$A:$M,4,0)</f>
        <v>SER.CG</v>
      </c>
      <c r="E59" s="194" t="str">
        <f>VLOOKUP($A59,'01_SINTETICO'!$A:$M,5,0)</f>
        <v>MÊS</v>
      </c>
      <c r="F59" s="194">
        <f>VLOOKUP($A59,'01_SINTETICO'!$A:$M,6,0)</f>
        <v>8</v>
      </c>
      <c r="G59" s="195">
        <f>VLOOKUP($A59,'01_SINTETICO'!$A:$M,11,0)</f>
        <v>7811.8157783999995</v>
      </c>
      <c r="H59" s="195">
        <f>VLOOKUP($A59,'01_SINTETICO'!$A:$M,12,0)</f>
        <v>194.96745563596801</v>
      </c>
      <c r="I59" s="195">
        <f>VLOOKUP($A59,'01_SINTETICO'!$A:$M,13,0)</f>
        <v>8006.7832340359673</v>
      </c>
      <c r="J59" s="287">
        <f t="shared" si="0"/>
        <v>4.2655004595980421E-3</v>
      </c>
      <c r="K59" s="196">
        <f t="shared" si="2"/>
        <v>0.7270146978524793</v>
      </c>
    </row>
    <row r="60" spans="1:11" ht="25.5">
      <c r="A60" s="193" t="s">
        <v>6119</v>
      </c>
      <c r="B60" s="193" t="str">
        <f>VLOOKUP($A60,'01_SINTETICO'!$A:$M,2,0)</f>
        <v>104919U</v>
      </c>
      <c r="C60" s="193" t="str">
        <f>VLOOKUP($A60,'01_SINTETICO'!$A:$M,3,0)</f>
        <v>ARMAÇÃO DE SAPATA ISOLADA, VIGA BALDRAME E SAPATA CORRIDA UTILIZANDO AÇO CA-50 DE 10 MM - MONTAGEM. AF_01/2024</v>
      </c>
      <c r="D60" s="193" t="str">
        <f>VLOOKUP($A60,'01_SINTETICO'!$A:$M,4,0)</f>
        <v>SER.CG</v>
      </c>
      <c r="E60" s="194" t="str">
        <f>VLOOKUP($A60,'01_SINTETICO'!$A:$M,5,0)</f>
        <v>KG</v>
      </c>
      <c r="F60" s="194">
        <f>VLOOKUP($A60,'01_SINTETICO'!$A:$M,6,0)</f>
        <v>499</v>
      </c>
      <c r="G60" s="195">
        <f>VLOOKUP($A60,'01_SINTETICO'!$A:$M,11,0)</f>
        <v>6243.466975732802</v>
      </c>
      <c r="H60" s="195">
        <f>VLOOKUP($A60,'01_SINTETICO'!$A:$M,12,0)</f>
        <v>1542.9443043429696</v>
      </c>
      <c r="I60" s="195">
        <f>VLOOKUP($A60,'01_SINTETICO'!$A:$M,13,0)</f>
        <v>7786.4112800757721</v>
      </c>
      <c r="J60" s="287">
        <f t="shared" si="0"/>
        <v>4.1481004197288585E-3</v>
      </c>
      <c r="K60" s="196">
        <f t="shared" si="2"/>
        <v>0.7311627982722082</v>
      </c>
    </row>
    <row r="61" spans="1:11" ht="25.5">
      <c r="A61" s="193" t="s">
        <v>6316</v>
      </c>
      <c r="B61" s="193" t="str">
        <f>VLOOKUP($A61,'01_SINTETICO'!$A:$M,2,0)</f>
        <v>T.ELE.PATCH PANEL</v>
      </c>
      <c r="C61" s="193" t="str">
        <f>VLOOKUP($A61,'01_SINTETICO'!$A:$M,3,0)</f>
        <v>PATCH PANEL, 48 PORTAS, CATEGORIA 6, FORNECIMENTO E INSTALAÇÃO.</v>
      </c>
      <c r="D61" s="193" t="str">
        <f>VLOOKUP($A61,'01_SINTETICO'!$A:$M,4,0)</f>
        <v>SER.CG</v>
      </c>
      <c r="E61" s="194" t="str">
        <f>VLOOKUP($A61,'01_SINTETICO'!$A:$M,5,0)</f>
        <v>UN</v>
      </c>
      <c r="F61" s="194">
        <f>VLOOKUP($A61,'01_SINTETICO'!$A:$M,6,0)</f>
        <v>2</v>
      </c>
      <c r="G61" s="195">
        <f>VLOOKUP($A61,'01_SINTETICO'!$A:$M,11,0)</f>
        <v>7327.3305480000008</v>
      </c>
      <c r="H61" s="195">
        <f>VLOOKUP($A61,'01_SINTETICO'!$A:$M,12,0)</f>
        <v>378.17439973471994</v>
      </c>
      <c r="I61" s="195">
        <f>VLOOKUP($A61,'01_SINTETICO'!$A:$M,13,0)</f>
        <v>7705.5049477347211</v>
      </c>
      <c r="J61" s="287">
        <f t="shared" si="0"/>
        <v>4.1049987161235783E-3</v>
      </c>
      <c r="K61" s="196">
        <f t="shared" si="2"/>
        <v>0.73526779698833178</v>
      </c>
    </row>
    <row r="62" spans="1:11">
      <c r="A62" s="193" t="s">
        <v>1188</v>
      </c>
      <c r="B62" s="193" t="str">
        <f>VLOOKUP($A62,'01_SINTETICO'!$A:$M,2,0)</f>
        <v>98504U</v>
      </c>
      <c r="C62" s="193" t="str">
        <f>VLOOKUP($A62,'01_SINTETICO'!$A:$M,3,0)</f>
        <v>PLANTIO DE GRAMA BATATAIS EM PLACAS. AF_07/2024</v>
      </c>
      <c r="D62" s="193" t="str">
        <f>VLOOKUP($A62,'01_SINTETICO'!$A:$M,4,0)</f>
        <v>SER.CG</v>
      </c>
      <c r="E62" s="194" t="str">
        <f>VLOOKUP($A62,'01_SINTETICO'!$A:$M,5,0)</f>
        <v>M2</v>
      </c>
      <c r="F62" s="194">
        <f>VLOOKUP($A62,'01_SINTETICO'!$A:$M,6,0)</f>
        <v>426.4</v>
      </c>
      <c r="G62" s="195">
        <f>VLOOKUP($A62,'01_SINTETICO'!$A:$M,11,0)</f>
        <v>6176.9981128845602</v>
      </c>
      <c r="H62" s="195">
        <f>VLOOKUP($A62,'01_SINTETICO'!$A:$M,12,0)</f>
        <v>1365.4481733206442</v>
      </c>
      <c r="I62" s="195">
        <f>VLOOKUP($A62,'01_SINTETICO'!$A:$M,13,0)</f>
        <v>7542.4462862052042</v>
      </c>
      <c r="J62" s="287">
        <f t="shared" si="0"/>
        <v>4.0181315217253351E-3</v>
      </c>
      <c r="K62" s="196">
        <f t="shared" si="2"/>
        <v>0.73928592851005714</v>
      </c>
    </row>
    <row r="63" spans="1:11" ht="38.25">
      <c r="A63" s="193" t="s">
        <v>6123</v>
      </c>
      <c r="B63" s="193" t="str">
        <f>VLOOKUP($A63,'01_SINTETICO'!$A:$M,2,0)</f>
        <v>92439U</v>
      </c>
      <c r="C63" s="193" t="str">
        <f>VLOOKUP($A63,'01_SINTETICO'!$A:$M,3,0)</f>
        <v>MONTAGEM E DESMONTAGEM DE FÔRMA DE PILARES RETANGULARES E ESTRUTURAS SIMILARES, PÉ-DIREITO SIMPLES, EM CHAPA DE MADEIRA COMPENSADA PLASTIFICADA, 14 UTILIZAÇÕES. AF_09/2020</v>
      </c>
      <c r="D63" s="193" t="str">
        <f>VLOOKUP($A63,'01_SINTETICO'!$A:$M,4,0)</f>
        <v>SER.CG</v>
      </c>
      <c r="E63" s="194" t="str">
        <f>VLOOKUP($A63,'01_SINTETICO'!$A:$M,5,0)</f>
        <v>M2</v>
      </c>
      <c r="F63" s="194">
        <f>VLOOKUP($A63,'01_SINTETICO'!$A:$M,6,0)</f>
        <v>101.83</v>
      </c>
      <c r="G63" s="195">
        <f>VLOOKUP($A63,'01_SINTETICO'!$A:$M,11,0)</f>
        <v>5072.4501969494268</v>
      </c>
      <c r="H63" s="195">
        <f>VLOOKUP($A63,'01_SINTETICO'!$A:$M,12,0)</f>
        <v>2359.9919642358468</v>
      </c>
      <c r="I63" s="195">
        <f>VLOOKUP($A63,'01_SINTETICO'!$A:$M,13,0)</f>
        <v>7432.442161185274</v>
      </c>
      <c r="J63" s="287">
        <f t="shared" si="0"/>
        <v>3.9595283808490376E-3</v>
      </c>
      <c r="K63" s="196">
        <f t="shared" si="2"/>
        <v>0.74324545689090615</v>
      </c>
    </row>
    <row r="64" spans="1:11" ht="38.25">
      <c r="A64" s="193" t="s">
        <v>1130</v>
      </c>
      <c r="B64" s="193" t="str">
        <f>VLOOKUP($A64,'01_SINTETICO'!$A:$M,2,0)</f>
        <v>98547U</v>
      </c>
      <c r="C64" s="193" t="str">
        <f>VLOOKUP($A64,'01_SINTETICO'!$A:$M,3,0)</f>
        <v>IMPERMEABILIZAÇÃO DE SUPERFÍCIE COM MANTA ASFÁLTICA, DUAS CAMADAS, INCLUSIVE APLICAÇÃO DE PRIMER ASFÁLTICO, E=3MM E E=4MM. AF_09/2023</v>
      </c>
      <c r="D64" s="193" t="str">
        <f>VLOOKUP($A64,'01_SINTETICO'!$A:$M,4,0)</f>
        <v>SER.CG</v>
      </c>
      <c r="E64" s="194" t="str">
        <f>VLOOKUP($A64,'01_SINTETICO'!$A:$M,5,0)</f>
        <v>M2</v>
      </c>
      <c r="F64" s="194">
        <f>VLOOKUP($A64,'01_SINTETICO'!$A:$M,6,0)</f>
        <v>33.04</v>
      </c>
      <c r="G64" s="195">
        <f>VLOOKUP($A64,'01_SINTETICO'!$A:$M,11,0)</f>
        <v>5434.9837133683277</v>
      </c>
      <c r="H64" s="195">
        <f>VLOOKUP($A64,'01_SINTETICO'!$A:$M,12,0)</f>
        <v>1586.6859053780895</v>
      </c>
      <c r="I64" s="195">
        <f>VLOOKUP($A64,'01_SINTETICO'!$A:$M,13,0)</f>
        <v>7021.6696187464167</v>
      </c>
      <c r="J64" s="287">
        <f t="shared" si="0"/>
        <v>3.7406951219298998E-3</v>
      </c>
      <c r="K64" s="196">
        <f t="shared" si="2"/>
        <v>0.74698615201283602</v>
      </c>
    </row>
    <row r="65" spans="1:11" ht="25.5">
      <c r="A65" s="193" t="s">
        <v>6141</v>
      </c>
      <c r="B65" s="193" t="str">
        <f>VLOOKUP($A65,'01_SINTETICO'!$A:$M,2,0)</f>
        <v>92768U</v>
      </c>
      <c r="C65" s="193" t="str">
        <f>VLOOKUP($A65,'01_SINTETICO'!$A:$M,3,0)</f>
        <v>ARMAÇÃO DE LAJE DE ESTRUTURA CONVENCIONAL DE CONCRETO ARMADO UTILIZANDO AÇO CA-60 DE 5,0 MM - MONTAGEM. AF_06/2022</v>
      </c>
      <c r="D65" s="193" t="str">
        <f>VLOOKUP($A65,'01_SINTETICO'!$A:$M,4,0)</f>
        <v>SER.CG</v>
      </c>
      <c r="E65" s="194" t="str">
        <f>VLOOKUP($A65,'01_SINTETICO'!$A:$M,5,0)</f>
        <v>KG</v>
      </c>
      <c r="F65" s="194">
        <f>VLOOKUP($A65,'01_SINTETICO'!$A:$M,6,0)</f>
        <v>416</v>
      </c>
      <c r="G65" s="195">
        <f>VLOOKUP($A65,'01_SINTETICO'!$A:$M,11,0)</f>
        <v>5155.9510844608003</v>
      </c>
      <c r="H65" s="195">
        <f>VLOOKUP($A65,'01_SINTETICO'!$A:$M,12,0)</f>
        <v>1816.9746926584455</v>
      </c>
      <c r="I65" s="195">
        <f>VLOOKUP($A65,'01_SINTETICO'!$A:$M,13,0)</f>
        <v>6972.925777119246</v>
      </c>
      <c r="J65" s="287">
        <f t="shared" si="0"/>
        <v>3.7147275301035797E-3</v>
      </c>
      <c r="K65" s="196">
        <f t="shared" si="2"/>
        <v>0.75070087954293963</v>
      </c>
    </row>
    <row r="66" spans="1:11" ht="25.5">
      <c r="A66" s="193" t="s">
        <v>6117</v>
      </c>
      <c r="B66" s="193" t="str">
        <f>VLOOKUP($A66,'01_SINTETICO'!$A:$M,2,0)</f>
        <v>104917U</v>
      </c>
      <c r="C66" s="193" t="str">
        <f>VLOOKUP($A66,'01_SINTETICO'!$A:$M,3,0)</f>
        <v>ARMAÇÃO DE SAPATA ISOLADA, VIGA BALDRAME E SAPATA CORRIDA UTILIZANDO AÇO CA-50 DE 6,3 MM - MONTAGEM. AF_01/2024</v>
      </c>
      <c r="D66" s="193" t="str">
        <f>VLOOKUP($A66,'01_SINTETICO'!$A:$M,4,0)</f>
        <v>SER.CG</v>
      </c>
      <c r="E66" s="194" t="str">
        <f>VLOOKUP($A66,'01_SINTETICO'!$A:$M,5,0)</f>
        <v>KG</v>
      </c>
      <c r="F66" s="194">
        <f>VLOOKUP($A66,'01_SINTETICO'!$A:$M,6,0)</f>
        <v>362</v>
      </c>
      <c r="G66" s="195">
        <f>VLOOKUP($A66,'01_SINTETICO'!$A:$M,11,0)</f>
        <v>4915.7268488682002</v>
      </c>
      <c r="H66" s="195">
        <f>VLOOKUP($A66,'01_SINTETICO'!$A:$M,12,0)</f>
        <v>1997.1532728388545</v>
      </c>
      <c r="I66" s="195">
        <f>VLOOKUP($A66,'01_SINTETICO'!$A:$M,13,0)</f>
        <v>6912.880121707055</v>
      </c>
      <c r="J66" s="287">
        <f t="shared" si="0"/>
        <v>3.6827390569213895E-3</v>
      </c>
      <c r="K66" s="196">
        <f t="shared" si="2"/>
        <v>0.75438361859986103</v>
      </c>
    </row>
    <row r="67" spans="1:11" ht="25.5">
      <c r="A67" s="193" t="s">
        <v>70</v>
      </c>
      <c r="B67" s="193" t="str">
        <f>VLOOKUP($A67,'01_SINTETICO'!$A:$M,2,0)</f>
        <v>91341U</v>
      </c>
      <c r="C67" s="193" t="str">
        <f>VLOOKUP($A67,'01_SINTETICO'!$A:$M,3,0)</f>
        <v>PORTA EM ALUMÍNIO DE ABRIR TIPO VENEZIANA COM GUARNIÇÃO, FIXAÇÃO COM PARAFUSOS - FORNECIMENTO E INSTALAÇÃO. AF_12/2019</v>
      </c>
      <c r="D67" s="193" t="str">
        <f>VLOOKUP($A67,'01_SINTETICO'!$A:$M,4,0)</f>
        <v>SER.CG</v>
      </c>
      <c r="E67" s="194" t="str">
        <f>VLOOKUP($A67,'01_SINTETICO'!$A:$M,5,0)</f>
        <v>M2</v>
      </c>
      <c r="F67" s="194">
        <f>VLOOKUP($A67,'01_SINTETICO'!$A:$M,6,0)</f>
        <v>8.34</v>
      </c>
      <c r="G67" s="195">
        <f>VLOOKUP($A67,'01_SINTETICO'!$A:$M,11,0)</f>
        <v>6559.6642411786906</v>
      </c>
      <c r="H67" s="195">
        <f>VLOOKUP($A67,'01_SINTETICO'!$A:$M,12,0)</f>
        <v>118.39958680613748</v>
      </c>
      <c r="I67" s="195">
        <f>VLOOKUP($A67,'01_SINTETICO'!$A:$M,13,0)</f>
        <v>6678.0638279848281</v>
      </c>
      <c r="J67" s="287">
        <f t="shared" si="0"/>
        <v>3.5576439994536744E-3</v>
      </c>
      <c r="K67" s="196">
        <f t="shared" si="2"/>
        <v>0.75794126259931471</v>
      </c>
    </row>
    <row r="68" spans="1:11" ht="25.5">
      <c r="A68" s="193" t="s">
        <v>6128</v>
      </c>
      <c r="B68" s="193" t="str">
        <f>VLOOKUP($A68,'01_SINTETICO'!$A:$M,2,0)</f>
        <v>T.103672</v>
      </c>
      <c r="C68" s="193" t="str">
        <f>VLOOKUP($A68,'01_SINTETICO'!$A:$M,3,0)</f>
        <v>CONCRETAGEM DE PILARES, FCK = 30 MPA, COM USO DE BOMBA - LANÇAMENTO, ADENSAMENTO E ACABAMENTO. AF_02/2022_PS</v>
      </c>
      <c r="D68" s="193" t="str">
        <f>VLOOKUP($A68,'01_SINTETICO'!$A:$M,4,0)</f>
        <v>SER.CG</v>
      </c>
      <c r="E68" s="194" t="str">
        <f>VLOOKUP($A68,'01_SINTETICO'!$A:$M,5,0)</f>
        <v>M3</v>
      </c>
      <c r="F68" s="194">
        <f>VLOOKUP($A68,'01_SINTETICO'!$A:$M,6,0)</f>
        <v>7.31</v>
      </c>
      <c r="G68" s="195">
        <f>VLOOKUP($A68,'01_SINTETICO'!$A:$M,11,0)</f>
        <v>6370.2061441988872</v>
      </c>
      <c r="H68" s="195">
        <f>VLOOKUP($A68,'01_SINTETICO'!$A:$M,12,0)</f>
        <v>268.70656258502987</v>
      </c>
      <c r="I68" s="195">
        <f>VLOOKUP($A68,'01_SINTETICO'!$A:$M,13,0)</f>
        <v>6638.9127067839172</v>
      </c>
      <c r="J68" s="287">
        <f t="shared" si="0"/>
        <v>3.5367867936826518E-3</v>
      </c>
      <c r="K68" s="196">
        <f t="shared" si="2"/>
        <v>0.76147804939299735</v>
      </c>
    </row>
    <row r="69" spans="1:11" ht="25.5">
      <c r="A69" s="193" t="s">
        <v>1171</v>
      </c>
      <c r="B69" s="193" t="str">
        <f>VLOOKUP($A69,'01_SINTETICO'!$A:$M,2,0)</f>
        <v>T.ELE.CABO.PP.4X1.5</v>
      </c>
      <c r="C69" s="193" t="str">
        <f>VLOOKUP($A69,'01_SINTETICO'!$A:$M,3,0)</f>
        <v>CABO PP 4x1,5 mm²</v>
      </c>
      <c r="D69" s="193" t="str">
        <f>VLOOKUP($A69,'01_SINTETICO'!$A:$M,4,0)</f>
        <v>SER.CG</v>
      </c>
      <c r="E69" s="194" t="str">
        <f>VLOOKUP($A69,'01_SINTETICO'!$A:$M,5,0)</f>
        <v>M</v>
      </c>
      <c r="F69" s="194">
        <f>VLOOKUP($A69,'01_SINTETICO'!$A:$M,6,0)</f>
        <v>200</v>
      </c>
      <c r="G69" s="195">
        <f>VLOOKUP($A69,'01_SINTETICO'!$A:$M,11,0)</f>
        <v>5313.3979535999997</v>
      </c>
      <c r="H69" s="195">
        <f>VLOOKUP($A69,'01_SINTETICO'!$A:$M,12,0)</f>
        <v>1285.792959098048</v>
      </c>
      <c r="I69" s="195">
        <f>VLOOKUP($A69,'01_SINTETICO'!$A:$M,13,0)</f>
        <v>6599.1909126980481</v>
      </c>
      <c r="J69" s="287">
        <f t="shared" si="0"/>
        <v>3.515625570008069E-3</v>
      </c>
      <c r="K69" s="196">
        <f t="shared" si="2"/>
        <v>0.76499367496300541</v>
      </c>
    </row>
    <row r="70" spans="1:11" ht="38.25">
      <c r="A70" s="193" t="s">
        <v>1165</v>
      </c>
      <c r="B70" s="193" t="str">
        <f>VLOOKUP($A70,'01_SINTETICO'!$A:$M,2,0)</f>
        <v>103290U</v>
      </c>
      <c r="C70" s="193" t="str">
        <f>VLOOKUP($A70,'01_SINTETICO'!$A:$M,3,0)</f>
        <v>TUBO EM COBRE FLEXÍVEL, DN 3/8", COM ISOLAMENTO, INSTALADO EM FORRO, PARA RAMAL DE ALIMENTAÇÃO DE AR CONDICIONADO, INCLUSO FIXADOR. AF_11/2021_PA</v>
      </c>
      <c r="D70" s="193" t="str">
        <f>VLOOKUP($A70,'01_SINTETICO'!$A:$M,4,0)</f>
        <v>SER.CG</v>
      </c>
      <c r="E70" s="194" t="str">
        <f>VLOOKUP($A70,'01_SINTETICO'!$A:$M,5,0)</f>
        <v>M</v>
      </c>
      <c r="F70" s="194">
        <f>VLOOKUP($A70,'01_SINTETICO'!$A:$M,6,0)</f>
        <v>120</v>
      </c>
      <c r="G70" s="195">
        <f>VLOOKUP($A70,'01_SINTETICO'!$A:$M,11,0)</f>
        <v>5983.8767741399997</v>
      </c>
      <c r="H70" s="195">
        <f>VLOOKUP($A70,'01_SINTETICO'!$A:$M,12,0)</f>
        <v>581.63666963814887</v>
      </c>
      <c r="I70" s="195">
        <f>VLOOKUP($A70,'01_SINTETICO'!$A:$M,13,0)</f>
        <v>6565.5134437781489</v>
      </c>
      <c r="J70" s="287">
        <f t="shared" si="0"/>
        <v>3.4976843750291315E-3</v>
      </c>
      <c r="K70" s="196">
        <f t="shared" si="2"/>
        <v>0.76849135933803459</v>
      </c>
    </row>
    <row r="71" spans="1:11" ht="25.5">
      <c r="A71" s="193" t="s">
        <v>1184</v>
      </c>
      <c r="B71" s="193" t="str">
        <f>VLOOKUP($A71,'01_SINTETICO'!$A:$M,2,0)</f>
        <v>T.99855</v>
      </c>
      <c r="C71" s="193" t="str">
        <f>VLOOKUP($A71,'01_SINTETICO'!$A:$M,3,0)</f>
        <v>CORRIMÃO DUPLO, DIÂMETRO EXTERNO = 1 1/2", EM AÇO GALVANIZADO. AF_04/2019_PS</v>
      </c>
      <c r="D71" s="193" t="str">
        <f>VLOOKUP($A71,'01_SINTETICO'!$A:$M,4,0)</f>
        <v>SER.CG</v>
      </c>
      <c r="E71" s="194" t="str">
        <f>VLOOKUP($A71,'01_SINTETICO'!$A:$M,5,0)</f>
        <v>M</v>
      </c>
      <c r="F71" s="194">
        <f>VLOOKUP($A71,'01_SINTETICO'!$A:$M,6,0)</f>
        <v>32.76</v>
      </c>
      <c r="G71" s="195">
        <f>VLOOKUP($A71,'01_SINTETICO'!$A:$M,11,0)</f>
        <v>5057.7256215485986</v>
      </c>
      <c r="H71" s="195">
        <f>VLOOKUP($A71,'01_SINTETICO'!$A:$M,12,0)</f>
        <v>1329.983034033236</v>
      </c>
      <c r="I71" s="195">
        <f>VLOOKUP($A71,'01_SINTETICO'!$A:$M,13,0)</f>
        <v>6387.708655581835</v>
      </c>
      <c r="J71" s="287">
        <f t="shared" ref="J71:J134" si="3">I71/SUM($I$7:$I$1048576)</f>
        <v>3.4029613903295928E-3</v>
      </c>
      <c r="K71" s="196">
        <f t="shared" si="2"/>
        <v>0.77189432072836417</v>
      </c>
    </row>
    <row r="72" spans="1:11" ht="25.5">
      <c r="A72" s="193" t="s">
        <v>80</v>
      </c>
      <c r="B72" s="193" t="str">
        <f>VLOOKUP($A72,'01_SINTETICO'!$A:$M,2,0)</f>
        <v>88488U</v>
      </c>
      <c r="C72" s="193" t="str">
        <f>VLOOKUP($A72,'01_SINTETICO'!$A:$M,3,0)</f>
        <v>APLICAÇÃO MANUAL DE PINTURA COM TINTA LÁTEX ACRÍLICA EM TETO, DUAS DEMÃOS. AF_06/2014</v>
      </c>
      <c r="D72" s="193" t="str">
        <f>VLOOKUP($A72,'01_SINTETICO'!$A:$M,4,0)</f>
        <v>SER.CG</v>
      </c>
      <c r="E72" s="194" t="str">
        <f>VLOOKUP($A72,'01_SINTETICO'!$A:$M,5,0)</f>
        <v>M2</v>
      </c>
      <c r="F72" s="194">
        <f>VLOOKUP($A72,'01_SINTETICO'!$A:$M,6,0)</f>
        <v>348.63</v>
      </c>
      <c r="G72" s="195">
        <f>VLOOKUP($A72,'01_SINTETICO'!$A:$M,11,0)</f>
        <v>3673.6434102688627</v>
      </c>
      <c r="H72" s="195">
        <f>VLOOKUP($A72,'01_SINTETICO'!$A:$M,12,0)</f>
        <v>2686.2508220880463</v>
      </c>
      <c r="I72" s="195">
        <f>VLOOKUP($A72,'01_SINTETICO'!$A:$M,13,0)</f>
        <v>6359.894232356909</v>
      </c>
      <c r="J72" s="287">
        <f t="shared" si="3"/>
        <v>3.3881436499735109E-3</v>
      </c>
      <c r="K72" s="196">
        <f t="shared" si="2"/>
        <v>0.7752824643783377</v>
      </c>
    </row>
    <row r="73" spans="1:11" ht="25.5">
      <c r="A73" s="193" t="s">
        <v>6236</v>
      </c>
      <c r="B73" s="193" t="str">
        <f>VLOOKUP($A73,'01_SINTETICO'!$A:$M,2,0)</f>
        <v>102990U</v>
      </c>
      <c r="C73" s="193" t="str">
        <f>VLOOKUP($A73,'01_SINTETICO'!$A:$M,3,0)</f>
        <v>CANALETA MEIA CANA PRÉ-MOLDADA DE CONCRETO (D = 30 CM) - FORNECIMENTO E INSTALAÇÃO. AF_08/2021</v>
      </c>
      <c r="D73" s="193" t="str">
        <f>VLOOKUP($A73,'01_SINTETICO'!$A:$M,4,0)</f>
        <v>SER.CG</v>
      </c>
      <c r="E73" s="194" t="str">
        <f>VLOOKUP($A73,'01_SINTETICO'!$A:$M,5,0)</f>
        <v>M</v>
      </c>
      <c r="F73" s="194">
        <f>VLOOKUP($A73,'01_SINTETICO'!$A:$M,6,0)</f>
        <v>112.4</v>
      </c>
      <c r="G73" s="195">
        <f>VLOOKUP($A73,'01_SINTETICO'!$A:$M,11,0)</f>
        <v>4825.2925402850078</v>
      </c>
      <c r="H73" s="195">
        <f>VLOOKUP($A73,'01_SINTETICO'!$A:$M,12,0)</f>
        <v>1492.5468065328723</v>
      </c>
      <c r="I73" s="195">
        <f>VLOOKUP($A73,'01_SINTETICO'!$A:$M,13,0)</f>
        <v>6317.8393468178801</v>
      </c>
      <c r="J73" s="287">
        <f t="shared" si="3"/>
        <v>3.3657395048441005E-3</v>
      </c>
      <c r="K73" s="196">
        <f t="shared" si="2"/>
        <v>0.77864820388318179</v>
      </c>
    </row>
    <row r="74" spans="1:11" ht="25.5">
      <c r="A74" s="193" t="s">
        <v>6105</v>
      </c>
      <c r="B74" s="193" t="str">
        <f>VLOOKUP($A74,'01_SINTETICO'!$A:$M,2,0)</f>
        <v>104917U</v>
      </c>
      <c r="C74" s="193" t="str">
        <f>VLOOKUP($A74,'01_SINTETICO'!$A:$M,3,0)</f>
        <v>ARMAÇÃO DE SAPATA ISOLADA, VIGA BALDRAME E SAPATA CORRIDA UTILIZANDO AÇO CA-50 DE 6,3 MM - MONTAGEM. AF_01/2024</v>
      </c>
      <c r="D74" s="193" t="str">
        <f>VLOOKUP($A74,'01_SINTETICO'!$A:$M,4,0)</f>
        <v>SER.CG</v>
      </c>
      <c r="E74" s="194" t="str">
        <f>VLOOKUP($A74,'01_SINTETICO'!$A:$M,5,0)</f>
        <v>KG</v>
      </c>
      <c r="F74" s="194">
        <f>VLOOKUP($A74,'01_SINTETICO'!$A:$M,6,0)</f>
        <v>326</v>
      </c>
      <c r="G74" s="195">
        <f>VLOOKUP($A74,'01_SINTETICO'!$A:$M,11,0)</f>
        <v>4426.8700351686002</v>
      </c>
      <c r="H74" s="195">
        <f>VLOOKUP($A74,'01_SINTETICO'!$A:$M,12,0)</f>
        <v>1798.5413451532224</v>
      </c>
      <c r="I74" s="195">
        <f>VLOOKUP($A74,'01_SINTETICO'!$A:$M,13,0)</f>
        <v>6225.4113803218224</v>
      </c>
      <c r="J74" s="287">
        <f t="shared" si="3"/>
        <v>3.316499813691638E-3</v>
      </c>
      <c r="K74" s="196">
        <f t="shared" si="2"/>
        <v>0.78196470369687343</v>
      </c>
    </row>
    <row r="75" spans="1:11" ht="38.25">
      <c r="A75" s="193" t="s">
        <v>1167</v>
      </c>
      <c r="B75" s="193" t="str">
        <f>VLOOKUP($A75,'01_SINTETICO'!$A:$M,2,0)</f>
        <v>103292U</v>
      </c>
      <c r="C75" s="193" t="str">
        <f>VLOOKUP($A75,'01_SINTETICO'!$A:$M,3,0)</f>
        <v>TUBO EM COBRE FLEXÍVEL, DN 5/8", COM ISOLAMENTO, INSTALADO EM FORRO, PARA RAMAL DE ALIMENTAÇÃO DE AR CONDICIONADO, INCLUSO FIXADOR. AF_11/2021_PA</v>
      </c>
      <c r="D75" s="193" t="str">
        <f>VLOOKUP($A75,'01_SINTETICO'!$A:$M,4,0)</f>
        <v>SER.CG</v>
      </c>
      <c r="E75" s="194" t="str">
        <f>VLOOKUP($A75,'01_SINTETICO'!$A:$M,5,0)</f>
        <v>M</v>
      </c>
      <c r="F75" s="194">
        <f>VLOOKUP($A75,'01_SINTETICO'!$A:$M,6,0)</f>
        <v>75</v>
      </c>
      <c r="G75" s="195">
        <f>VLOOKUP($A75,'01_SINTETICO'!$A:$M,11,0)</f>
        <v>5813.9241288300009</v>
      </c>
      <c r="H75" s="195">
        <f>VLOOKUP($A75,'01_SINTETICO'!$A:$M,12,0)</f>
        <v>398.31575988203809</v>
      </c>
      <c r="I75" s="195">
        <f>VLOOKUP($A75,'01_SINTETICO'!$A:$M,13,0)</f>
        <v>6212.2398887120389</v>
      </c>
      <c r="J75" s="287">
        <f t="shared" si="3"/>
        <v>3.3094828879334515E-3</v>
      </c>
      <c r="K75" s="196">
        <f t="shared" si="2"/>
        <v>0.78527418658480685</v>
      </c>
    </row>
    <row r="76" spans="1:11" ht="25.5">
      <c r="A76" s="193" t="s">
        <v>85</v>
      </c>
      <c r="B76" s="193" t="str">
        <f>VLOOKUP($A76,'01_SINTETICO'!$A:$M,2,0)</f>
        <v>95305U</v>
      </c>
      <c r="C76" s="193" t="str">
        <f>VLOOKUP($A76,'01_SINTETICO'!$A:$M,3,0)</f>
        <v>TEXTURA ACRÍLICA, APLICAÇÃO MANUAL EM PAREDE, UMA DEMÃO. AF_04/2023</v>
      </c>
      <c r="D76" s="193" t="str">
        <f>VLOOKUP($A76,'01_SINTETICO'!$A:$M,4,0)</f>
        <v>SER.CG</v>
      </c>
      <c r="E76" s="194" t="str">
        <f>VLOOKUP($A76,'01_SINTETICO'!$A:$M,5,0)</f>
        <v>M2</v>
      </c>
      <c r="F76" s="194">
        <f>VLOOKUP($A76,'01_SINTETICO'!$A:$M,6,0)</f>
        <v>387.29</v>
      </c>
      <c r="G76" s="195">
        <f>VLOOKUP($A76,'01_SINTETICO'!$A:$M,11,0)</f>
        <v>4143.8378809224087</v>
      </c>
      <c r="H76" s="195">
        <f>VLOOKUP($A76,'01_SINTETICO'!$A:$M,12,0)</f>
        <v>2025.8667528794699</v>
      </c>
      <c r="I76" s="195">
        <f>VLOOKUP($A76,'01_SINTETICO'!$A:$M,13,0)</f>
        <v>6169.704633801879</v>
      </c>
      <c r="J76" s="287">
        <f t="shared" si="3"/>
        <v>3.2868228328195386E-3</v>
      </c>
      <c r="K76" s="196">
        <f t="shared" si="2"/>
        <v>0.78856100941762641</v>
      </c>
    </row>
    <row r="77" spans="1:11" ht="25.5">
      <c r="A77" s="193" t="s">
        <v>1195</v>
      </c>
      <c r="B77" s="193" t="str">
        <f>VLOOKUP($A77,'01_SINTETICO'!$A:$M,2,0)</f>
        <v>98555U</v>
      </c>
      <c r="C77" s="193" t="str">
        <f>VLOOKUP($A77,'01_SINTETICO'!$A:$M,3,0)</f>
        <v>IMPERMEABILIZAÇÃO DE SUPERFÍCIE COM ARGAMASSA POLIMÉRICA / MEMBRANA ACRÍLICA, 3 DEMÃOS. AF_09/2023</v>
      </c>
      <c r="D77" s="193" t="str">
        <f>VLOOKUP($A77,'01_SINTETICO'!$A:$M,4,0)</f>
        <v>SER.CG</v>
      </c>
      <c r="E77" s="194" t="str">
        <f>VLOOKUP($A77,'01_SINTETICO'!$A:$M,5,0)</f>
        <v>M2</v>
      </c>
      <c r="F77" s="194">
        <f>VLOOKUP($A77,'01_SINTETICO'!$A:$M,6,0)</f>
        <v>152.33000000000001</v>
      </c>
      <c r="G77" s="195">
        <f>VLOOKUP($A77,'01_SINTETICO'!$A:$M,11,0)</f>
        <v>3068.6314648677044</v>
      </c>
      <c r="H77" s="195">
        <f>VLOOKUP($A77,'01_SINTETICO'!$A:$M,12,0)</f>
        <v>2975.2288301833901</v>
      </c>
      <c r="I77" s="195">
        <f>VLOOKUP($A77,'01_SINTETICO'!$A:$M,13,0)</f>
        <v>6043.860295051094</v>
      </c>
      <c r="J77" s="287">
        <f t="shared" si="3"/>
        <v>3.219781042241588E-3</v>
      </c>
      <c r="K77" s="196">
        <f t="shared" si="2"/>
        <v>0.79178079045986804</v>
      </c>
    </row>
    <row r="78" spans="1:11" ht="25.5">
      <c r="A78" s="193" t="s">
        <v>1123</v>
      </c>
      <c r="B78" s="193" t="str">
        <f>VLOOKUP($A78,'01_SINTETICO'!$A:$M,2,0)</f>
        <v>102235U</v>
      </c>
      <c r="C78" s="193" t="str">
        <f>VLOOKUP($A78,'01_SINTETICO'!$A:$M,3,0)</f>
        <v>DIVISÓRIA FIXA EM VIDRO TEMPERADO 10 MM, SEM ABERTURA. AF_01/2021_PS</v>
      </c>
      <c r="D78" s="193" t="str">
        <f>VLOOKUP($A78,'01_SINTETICO'!$A:$M,4,0)</f>
        <v>SER.CG</v>
      </c>
      <c r="E78" s="194" t="str">
        <f>VLOOKUP($A78,'01_SINTETICO'!$A:$M,5,0)</f>
        <v>M2</v>
      </c>
      <c r="F78" s="194">
        <f>VLOOKUP($A78,'01_SINTETICO'!$A:$M,6,0)</f>
        <v>13.5</v>
      </c>
      <c r="G78" s="195">
        <f>VLOOKUP($A78,'01_SINTETICO'!$A:$M,11,0)</f>
        <v>5189.1214625233779</v>
      </c>
      <c r="H78" s="195">
        <f>VLOOKUP($A78,'01_SINTETICO'!$A:$M,12,0)</f>
        <v>779.70534121104185</v>
      </c>
      <c r="I78" s="195">
        <f>VLOOKUP($A78,'01_SINTETICO'!$A:$M,13,0)</f>
        <v>5968.8268037344196</v>
      </c>
      <c r="J78" s="287">
        <f t="shared" si="3"/>
        <v>3.1798080115822843E-3</v>
      </c>
      <c r="K78" s="196">
        <f t="shared" si="2"/>
        <v>0.79496059847145029</v>
      </c>
    </row>
    <row r="79" spans="1:11">
      <c r="A79" s="193" t="s">
        <v>6331</v>
      </c>
      <c r="B79" s="193" t="str">
        <f>VLOOKUP($A79,'01_SINTETICO'!$A:$M,2,0)</f>
        <v>T.LETREIRO</v>
      </c>
      <c r="C79" s="193" t="str">
        <f>VLOOKUP($A79,'01_SINTETICO'!$A:$M,3,0)</f>
        <v>LETRA ACO INOX PARA FACHADA</v>
      </c>
      <c r="D79" s="193" t="str">
        <f>VLOOKUP($A79,'01_SINTETICO'!$A:$M,4,0)</f>
        <v>SER.CG</v>
      </c>
      <c r="E79" s="194" t="str">
        <f>VLOOKUP($A79,'01_SINTETICO'!$A:$M,5,0)</f>
        <v>UN</v>
      </c>
      <c r="F79" s="194">
        <f>VLOOKUP($A79,'01_SINTETICO'!$A:$M,6,0)</f>
        <v>43</v>
      </c>
      <c r="G79" s="195">
        <f>VLOOKUP($A79,'01_SINTETICO'!$A:$M,11,0)</f>
        <v>4926.0770545000005</v>
      </c>
      <c r="H79" s="195">
        <f>VLOOKUP($A79,'01_SINTETICO'!$A:$M,12,0)</f>
        <v>991.6762134288</v>
      </c>
      <c r="I79" s="195">
        <f>VLOOKUP($A79,'01_SINTETICO'!$A:$M,13,0)</f>
        <v>5917.7532679288006</v>
      </c>
      <c r="J79" s="287">
        <f t="shared" si="3"/>
        <v>3.152599308151162E-3</v>
      </c>
      <c r="K79" s="196">
        <f t="shared" si="2"/>
        <v>0.79811319777960144</v>
      </c>
    </row>
    <row r="80" spans="1:11" ht="25.5">
      <c r="A80" s="193" t="s">
        <v>6110</v>
      </c>
      <c r="B80" s="193" t="str">
        <f>VLOOKUP($A80,'01_SINTETICO'!$A:$M,2,0)</f>
        <v>96544U</v>
      </c>
      <c r="C80" s="193" t="str">
        <f>VLOOKUP($A80,'01_SINTETICO'!$A:$M,3,0)</f>
        <v>ARMAÇÃO DE BLOCO UTILIZANDO AÇO CA-50 DE 6,3 MM - MONTAGEM. AF_01/2024</v>
      </c>
      <c r="D80" s="193" t="str">
        <f>VLOOKUP($A80,'01_SINTETICO'!$A:$M,4,0)</f>
        <v>SER.CG</v>
      </c>
      <c r="E80" s="194" t="str">
        <f>VLOOKUP($A80,'01_SINTETICO'!$A:$M,5,0)</f>
        <v>KG</v>
      </c>
      <c r="F80" s="194">
        <f>VLOOKUP($A80,'01_SINTETICO'!$A:$M,6,0)</f>
        <v>266.24</v>
      </c>
      <c r="G80" s="195">
        <f>VLOOKUP($A80,'01_SINTETICO'!$A:$M,11,0)</f>
        <v>3838.7274279178241</v>
      </c>
      <c r="H80" s="195">
        <f>VLOOKUP($A80,'01_SINTETICO'!$A:$M,12,0)</f>
        <v>2072.2473821035824</v>
      </c>
      <c r="I80" s="195">
        <f>VLOOKUP($A80,'01_SINTETICO'!$A:$M,13,0)</f>
        <v>5910.9748100214065</v>
      </c>
      <c r="J80" s="287">
        <f t="shared" si="3"/>
        <v>3.1489881806266344E-3</v>
      </c>
      <c r="K80" s="196">
        <f t="shared" si="2"/>
        <v>0.80126218596022802</v>
      </c>
    </row>
    <row r="81" spans="1:11" ht="51">
      <c r="A81" s="193" t="s">
        <v>89</v>
      </c>
      <c r="B81" s="193" t="str">
        <f>VLOOKUP($A81,'01_SINTETICO'!$A:$M,2,0)</f>
        <v>100726U</v>
      </c>
      <c r="C81" s="193" t="str">
        <f>VLOOKUP($A81,'01_SINTETICO'!$A:$M,3,0)</f>
        <v>PINTURA COM TINTA ALQUÍDICA DE FUNDO E ACABAMENTO (ESMALTE SINTÉTICO GRAFITE) APLICADA A ROLO OU PINCEL SOBRE SUPERFÍCIES METÁLICAS (EXCETO PERFIL) EXECUTADO EM OBRA (POR DEMÃO). AF_01/2020</v>
      </c>
      <c r="D81" s="193" t="str">
        <f>VLOOKUP($A81,'01_SINTETICO'!$A:$M,4,0)</f>
        <v>SER.CG</v>
      </c>
      <c r="E81" s="194" t="str">
        <f>VLOOKUP($A81,'01_SINTETICO'!$A:$M,5,0)</f>
        <v>M2</v>
      </c>
      <c r="F81" s="194">
        <f>VLOOKUP($A81,'01_SINTETICO'!$A:$M,6,0)</f>
        <v>157.93</v>
      </c>
      <c r="G81" s="195">
        <f>VLOOKUP($A81,'01_SINTETICO'!$A:$M,11,0)</f>
        <v>2718.4364070523179</v>
      </c>
      <c r="H81" s="195">
        <f>VLOOKUP($A81,'01_SINTETICO'!$A:$M,12,0)</f>
        <v>2991.0221816663857</v>
      </c>
      <c r="I81" s="195">
        <f>VLOOKUP($A81,'01_SINTETICO'!$A:$M,13,0)</f>
        <v>5709.458588718704</v>
      </c>
      <c r="J81" s="287">
        <f t="shared" si="3"/>
        <v>3.0416332654930249E-3</v>
      </c>
      <c r="K81" s="196">
        <f t="shared" si="2"/>
        <v>0.80430381922572103</v>
      </c>
    </row>
    <row r="82" spans="1:11">
      <c r="A82" s="193" t="s">
        <v>57</v>
      </c>
      <c r="B82" s="193" t="str">
        <f>VLOOKUP($A82,'01_SINTETICO'!$A:$M,2,0)</f>
        <v>98524U</v>
      </c>
      <c r="C82" s="193" t="str">
        <f>VLOOKUP($A82,'01_SINTETICO'!$A:$M,3,0)</f>
        <v>LIMPEZA MANUAL DE VEGETAÇÃO EM TERRENO COM ENXADA. AF_03/2024</v>
      </c>
      <c r="D82" s="193" t="str">
        <f>VLOOKUP($A82,'01_SINTETICO'!$A:$M,4,0)</f>
        <v>SER.CG</v>
      </c>
      <c r="E82" s="194" t="str">
        <f>VLOOKUP($A82,'01_SINTETICO'!$A:$M,5,0)</f>
        <v>M2</v>
      </c>
      <c r="F82" s="194">
        <f>VLOOKUP($A82,'01_SINTETICO'!$A:$M,6,0)</f>
        <v>994</v>
      </c>
      <c r="G82" s="195">
        <f>VLOOKUP($A82,'01_SINTETICO'!$A:$M,11,0)</f>
        <v>1825.7744073296001</v>
      </c>
      <c r="H82" s="195">
        <f>VLOOKUP($A82,'01_SINTETICO'!$A:$M,12,0)</f>
        <v>3816.5996033238525</v>
      </c>
      <c r="I82" s="195">
        <f>VLOOKUP($A82,'01_SINTETICO'!$A:$M,13,0)</f>
        <v>5642.3740106534524</v>
      </c>
      <c r="J82" s="287">
        <f t="shared" si="3"/>
        <v>3.0058949058790314E-3</v>
      </c>
      <c r="K82" s="196">
        <f t="shared" ref="K82:K145" si="4">J82+K81</f>
        <v>0.80730971413160002</v>
      </c>
    </row>
    <row r="83" spans="1:11" ht="25.5">
      <c r="A83" s="190" t="s">
        <v>6145</v>
      </c>
      <c r="B83" s="190" t="str">
        <f>VLOOKUP($A83,'01_SINTETICO'!$A:$M,2,0)</f>
        <v>92772U</v>
      </c>
      <c r="C83" s="190" t="str">
        <f>VLOOKUP($A83,'01_SINTETICO'!$A:$M,3,0)</f>
        <v>ARMAÇÃO DE LAJE DE ESTRUTURA CONVENCIONAL DE CONCRETO ARMADO UTILIZANDO AÇO CA-50 DE 12,5 MM - MONTAGEM. AF_06/2022</v>
      </c>
      <c r="D83" s="190" t="str">
        <f>VLOOKUP($A83,'01_SINTETICO'!$A:$M,4,0)</f>
        <v>SER.CG</v>
      </c>
      <c r="E83" s="191" t="str">
        <f>VLOOKUP($A83,'01_SINTETICO'!$A:$M,5,0)</f>
        <v>KG</v>
      </c>
      <c r="F83" s="191">
        <f>VLOOKUP($A83,'01_SINTETICO'!$A:$M,6,0)</f>
        <v>523</v>
      </c>
      <c r="G83" s="192">
        <f>VLOOKUP($A83,'01_SINTETICO'!$A:$M,11,0)</f>
        <v>5312.5802791136011</v>
      </c>
      <c r="H83" s="192">
        <f>VLOOKUP($A83,'01_SINTETICO'!$A:$M,12,0)</f>
        <v>307.77718266519508</v>
      </c>
      <c r="I83" s="192">
        <f>VLOOKUP($A83,'01_SINTETICO'!$A:$M,13,0)</f>
        <v>5620.3574617787963</v>
      </c>
      <c r="J83" s="234">
        <f t="shared" si="3"/>
        <v>2.9941659010341891E-3</v>
      </c>
      <c r="K83" s="165">
        <f t="shared" si="4"/>
        <v>0.81030388003263421</v>
      </c>
    </row>
    <row r="84" spans="1:11" ht="25.5">
      <c r="A84" s="190" t="s">
        <v>6324</v>
      </c>
      <c r="B84" s="190" t="str">
        <f>VLOOKUP($A84,'01_SINTETICO'!$A:$M,2,0)</f>
        <v>T.ELE.CABO.XLR</v>
      </c>
      <c r="C84" s="190" t="str">
        <f>VLOOKUP($A84,'01_SINTETICO'!$A:$M,3,0)</f>
        <v>CABO XLR PARA MICROFONE COM CONECTORES - FORNECIMENTO E INSTALAÇÃO</v>
      </c>
      <c r="D84" s="190" t="str">
        <f>VLOOKUP($A84,'01_SINTETICO'!$A:$M,4,0)</f>
        <v>SER.CG</v>
      </c>
      <c r="E84" s="191" t="str">
        <f>VLOOKUP($A84,'01_SINTETICO'!$A:$M,5,0)</f>
        <v>M</v>
      </c>
      <c r="F84" s="191">
        <f>VLOOKUP($A84,'01_SINTETICO'!$A:$M,6,0)</f>
        <v>64.7</v>
      </c>
      <c r="G84" s="192">
        <f>VLOOKUP($A84,'01_SINTETICO'!$A:$M,11,0)</f>
        <v>4037.1191558</v>
      </c>
      <c r="H84" s="192">
        <f>VLOOKUP($A84,'01_SINTETICO'!$A:$M,12,0)</f>
        <v>1529.2427289272739</v>
      </c>
      <c r="I84" s="192">
        <f>VLOOKUP($A84,'01_SINTETICO'!$A:$M,13,0)</f>
        <v>5566.3618847272737</v>
      </c>
      <c r="J84" s="234">
        <f t="shared" si="3"/>
        <v>2.9654005214807032E-3</v>
      </c>
      <c r="K84" s="165">
        <f t="shared" si="4"/>
        <v>0.81326928055411496</v>
      </c>
    </row>
    <row r="85" spans="1:11" ht="25.5">
      <c r="A85" s="190" t="s">
        <v>6136</v>
      </c>
      <c r="B85" s="190" t="str">
        <f>VLOOKUP($A85,'01_SINTETICO'!$A:$M,2,0)</f>
        <v>92764U</v>
      </c>
      <c r="C85" s="190" t="str">
        <f>VLOOKUP($A85,'01_SINTETICO'!$A:$M,3,0)</f>
        <v>ARMAÇÃO DE PILAR OU VIGA DE ESTRUTURA CONVENCIONAL DE CONCRETO ARMADO UTILIZANDO AÇO CA-50 DE 16,0 MM - MONTAGEM. AF_06/2022</v>
      </c>
      <c r="D85" s="190" t="str">
        <f>VLOOKUP($A85,'01_SINTETICO'!$A:$M,4,0)</f>
        <v>SER.CG</v>
      </c>
      <c r="E85" s="191" t="str">
        <f>VLOOKUP($A85,'01_SINTETICO'!$A:$M,5,0)</f>
        <v>KG</v>
      </c>
      <c r="F85" s="191">
        <f>VLOOKUP($A85,'01_SINTETICO'!$A:$M,6,0)</f>
        <v>512</v>
      </c>
      <c r="G85" s="192">
        <f>VLOOKUP($A85,'01_SINTETICO'!$A:$M,11,0)</f>
        <v>5222.2917683712003</v>
      </c>
      <c r="H85" s="192">
        <f>VLOOKUP($A85,'01_SINTETICO'!$A:$M,12,0)</f>
        <v>342.16243439770824</v>
      </c>
      <c r="I85" s="192">
        <f>VLOOKUP($A85,'01_SINTETICO'!$A:$M,13,0)</f>
        <v>5564.4542027689085</v>
      </c>
      <c r="J85" s="234">
        <f t="shared" si="3"/>
        <v>2.9643842309140271E-3</v>
      </c>
      <c r="K85" s="165">
        <f t="shared" si="4"/>
        <v>0.81623366478502901</v>
      </c>
    </row>
    <row r="86" spans="1:11" ht="25.5">
      <c r="A86" s="190" t="s">
        <v>6134</v>
      </c>
      <c r="B86" s="190" t="str">
        <f>VLOOKUP($A86,'01_SINTETICO'!$A:$M,2,0)</f>
        <v>92762U</v>
      </c>
      <c r="C86" s="190" t="str">
        <f>VLOOKUP($A86,'01_SINTETICO'!$A:$M,3,0)</f>
        <v>ARMAÇÃO DE PILAR OU VIGA DE ESTRUTURA CONVENCIONAL DE CONCRETO ARMADO UTILIZANDO AÇO CA-50 DE 10,0 MM - MONTAGEM. AF_06/2022</v>
      </c>
      <c r="D86" s="190" t="str">
        <f>VLOOKUP($A86,'01_SINTETICO'!$A:$M,4,0)</f>
        <v>SER.CG</v>
      </c>
      <c r="E86" s="191" t="str">
        <f>VLOOKUP($A86,'01_SINTETICO'!$A:$M,5,0)</f>
        <v>KG</v>
      </c>
      <c r="F86" s="191">
        <f>VLOOKUP($A86,'01_SINTETICO'!$A:$M,6,0)</f>
        <v>413</v>
      </c>
      <c r="G86" s="192">
        <f>VLOOKUP($A86,'01_SINTETICO'!$A:$M,11,0)</f>
        <v>4943.503753602401</v>
      </c>
      <c r="H86" s="192">
        <f>VLOOKUP($A86,'01_SINTETICO'!$A:$M,12,0)</f>
        <v>610.86205725368609</v>
      </c>
      <c r="I86" s="192">
        <f>VLOOKUP($A86,'01_SINTETICO'!$A:$M,13,0)</f>
        <v>5554.3658108560867</v>
      </c>
      <c r="J86" s="234">
        <f t="shared" si="3"/>
        <v>2.9590097828887797E-3</v>
      </c>
      <c r="K86" s="165">
        <f t="shared" si="4"/>
        <v>0.81919267456791778</v>
      </c>
    </row>
    <row r="87" spans="1:11" ht="38.25">
      <c r="A87" s="190" t="s">
        <v>478</v>
      </c>
      <c r="B87" s="190" t="str">
        <f>VLOOKUP($A87,'01_SINTETICO'!$A:$M,2,0)</f>
        <v>103324U</v>
      </c>
      <c r="C87" s="190" t="str">
        <f>VLOOKUP($A87,'01_SINTETICO'!$A:$M,3,0)</f>
        <v>ALVENARIA DE VEDAÇÃO DE BLOCOS CERÂMICOS FURADOS NA VERTICAL DE 14X19X39 CM (ESPESSURA 14 CM) E ARGAMASSA DE ASSENTAMENTO COM PREPARO EM BETONEIRA. AF_12/2021</v>
      </c>
      <c r="D87" s="190" t="str">
        <f>VLOOKUP($A87,'01_SINTETICO'!$A:$M,4,0)</f>
        <v>SER.CG</v>
      </c>
      <c r="E87" s="191" t="str">
        <f>VLOOKUP($A87,'01_SINTETICO'!$A:$M,5,0)</f>
        <v>M2</v>
      </c>
      <c r="F87" s="191">
        <f>VLOOKUP($A87,'01_SINTETICO'!$A:$M,6,0)</f>
        <v>51.02</v>
      </c>
      <c r="G87" s="192">
        <f>VLOOKUP($A87,'01_SINTETICO'!$A:$M,11,0)</f>
        <v>3786.8343378318141</v>
      </c>
      <c r="H87" s="192">
        <f>VLOOKUP($A87,'01_SINTETICO'!$A:$M,12,0)</f>
        <v>1672.8352766711819</v>
      </c>
      <c r="I87" s="192">
        <f>VLOOKUP($A87,'01_SINTETICO'!$A:$M,13,0)</f>
        <v>5459.6696145029964</v>
      </c>
      <c r="J87" s="234">
        <f t="shared" si="3"/>
        <v>2.9085617243789349E-3</v>
      </c>
      <c r="K87" s="165">
        <f t="shared" si="4"/>
        <v>0.8221012362922967</v>
      </c>
    </row>
    <row r="88" spans="1:11" ht="38.25">
      <c r="A88" s="190" t="s">
        <v>6274</v>
      </c>
      <c r="B88" s="190" t="str">
        <f>VLOOKUP($A88,'01_SINTETICO'!$A:$M,2,0)</f>
        <v>92984U</v>
      </c>
      <c r="C88" s="190" t="str">
        <f>VLOOKUP($A88,'01_SINTETICO'!$A:$M,3,0)</f>
        <v>CABO DE COBRE FLEXÍVEL ISOLADO, 25 MM², ANTI-CHAMA 0,6/1,0 KV, PARA REDE ENTERRADA DE DISTRIBUIÇÃO DE ENERGIA ELÉTRICA - FORNECIMENTO E INSTALAÇÃO. AF_12/2021</v>
      </c>
      <c r="D88" s="190" t="str">
        <f>VLOOKUP($A88,'01_SINTETICO'!$A:$M,4,0)</f>
        <v>SER.CG</v>
      </c>
      <c r="E88" s="191" t="str">
        <f>VLOOKUP($A88,'01_SINTETICO'!$A:$M,5,0)</f>
        <v>M</v>
      </c>
      <c r="F88" s="191">
        <f>VLOOKUP($A88,'01_SINTETICO'!$A:$M,6,0)</f>
        <v>150</v>
      </c>
      <c r="G88" s="192">
        <f>VLOOKUP($A88,'01_SINTETICO'!$A:$M,11,0)</f>
        <v>4727.6260224600001</v>
      </c>
      <c r="H88" s="192">
        <f>VLOOKUP($A88,'01_SINTETICO'!$A:$M,12,0)</f>
        <v>431.11881569758083</v>
      </c>
      <c r="I88" s="192">
        <f>VLOOKUP($A88,'01_SINTETICO'!$A:$M,13,0)</f>
        <v>5158.7448381575805</v>
      </c>
      <c r="J88" s="234">
        <f t="shared" si="3"/>
        <v>2.7482483083307286E-3</v>
      </c>
      <c r="K88" s="165">
        <f t="shared" si="4"/>
        <v>0.82484948460062746</v>
      </c>
    </row>
    <row r="89" spans="1:11" ht="25.5">
      <c r="A89" s="190" t="s">
        <v>1156</v>
      </c>
      <c r="B89" s="190" t="str">
        <f>VLOOKUP($A89,'01_SINTETICO'!$A:$M,2,0)</f>
        <v>T.86895</v>
      </c>
      <c r="C89" s="190" t="str">
        <f>VLOOKUP($A89,'01_SINTETICO'!$A:$M,3,0)</f>
        <v>BANCADA DE GRANITO CINZA POLIDO PARA LAVATÓRIO, 1 CUBA, INCLUSO RODAMÃO E SAIA - FORNECIMENTO E INSTALAÇÃO. AF_01/2020</v>
      </c>
      <c r="D89" s="190" t="str">
        <f>VLOOKUP($A89,'01_SINTETICO'!$A:$M,4,0)</f>
        <v>SER.CG</v>
      </c>
      <c r="E89" s="191" t="str">
        <f>VLOOKUP($A89,'01_SINTETICO'!$A:$M,5,0)</f>
        <v>M2</v>
      </c>
      <c r="F89" s="191">
        <f>VLOOKUP($A89,'01_SINTETICO'!$A:$M,6,0)</f>
        <v>4.07</v>
      </c>
      <c r="G89" s="192">
        <f>VLOOKUP($A89,'01_SINTETICO'!$A:$M,11,0)</f>
        <v>4836.2797642156038</v>
      </c>
      <c r="H89" s="192">
        <f>VLOOKUP($A89,'01_SINTETICO'!$A:$M,12,0)</f>
        <v>290.33159792768646</v>
      </c>
      <c r="I89" s="192">
        <f>VLOOKUP($A89,'01_SINTETICO'!$A:$M,13,0)</f>
        <v>5126.6113621432905</v>
      </c>
      <c r="J89" s="234">
        <f t="shared" si="3"/>
        <v>2.7311296537223728E-3</v>
      </c>
      <c r="K89" s="165">
        <f t="shared" si="4"/>
        <v>0.82758061425434981</v>
      </c>
    </row>
    <row r="90" spans="1:11" ht="25.5">
      <c r="A90" s="190" t="s">
        <v>6144</v>
      </c>
      <c r="B90" s="190" t="str">
        <f>VLOOKUP($A90,'01_SINTETICO'!$A:$M,2,0)</f>
        <v>92771U</v>
      </c>
      <c r="C90" s="190" t="str">
        <f>VLOOKUP($A90,'01_SINTETICO'!$A:$M,3,0)</f>
        <v>ARMAÇÃO DE LAJE DE ESTRUTURA CONVENCIONAL DE CONCRETO ARMADO UTILIZANDO AÇO CA-50 DE 10,0 MM - MONTAGEM. AF_06/2022</v>
      </c>
      <c r="D90" s="190" t="str">
        <f>VLOOKUP($A90,'01_SINTETICO'!$A:$M,4,0)</f>
        <v>SER.CG</v>
      </c>
      <c r="E90" s="191" t="str">
        <f>VLOOKUP($A90,'01_SINTETICO'!$A:$M,5,0)</f>
        <v>KG</v>
      </c>
      <c r="F90" s="191">
        <f>VLOOKUP($A90,'01_SINTETICO'!$A:$M,6,0)</f>
        <v>382</v>
      </c>
      <c r="G90" s="192">
        <f>VLOOKUP($A90,'01_SINTETICO'!$A:$M,11,0)</f>
        <v>4502.6617665486019</v>
      </c>
      <c r="H90" s="192">
        <f>VLOOKUP($A90,'01_SINTETICO'!$A:$M,12,0)</f>
        <v>408.18533750075261</v>
      </c>
      <c r="I90" s="192">
        <f>VLOOKUP($A90,'01_SINTETICO'!$A:$M,13,0)</f>
        <v>4910.8471040493541</v>
      </c>
      <c r="J90" s="234">
        <f t="shared" si="3"/>
        <v>2.616184298619934E-3</v>
      </c>
      <c r="K90" s="165">
        <f t="shared" si="4"/>
        <v>0.83019679855296979</v>
      </c>
    </row>
    <row r="91" spans="1:11" ht="38.25">
      <c r="A91" s="190" t="s">
        <v>1127</v>
      </c>
      <c r="B91" s="190" t="str">
        <f>VLOOKUP($A91,'01_SINTETICO'!$A:$M,2,0)</f>
        <v>T.102185U</v>
      </c>
      <c r="C91" s="190" t="str">
        <f>VLOOKUP($A91,'01_SINTETICO'!$A:$M,3,0)</f>
        <v>PORTA DE ABRIR COM MOLA HIDRÁULICA, EM VIDRO TEMPERADO, COM ESQUADRIA DE ALUMINIO, 2 FOLHAS DE 90X210 CM, ESPESSURA DD 10MM, INCLUSIVE ACESSÓRIOS . AF_01/2021</v>
      </c>
      <c r="D91" s="190" t="str">
        <f>VLOOKUP($A91,'01_SINTETICO'!$A:$M,4,0)</f>
        <v>SER.CG</v>
      </c>
      <c r="E91" s="191" t="str">
        <f>VLOOKUP($A91,'01_SINTETICO'!$A:$M,5,0)</f>
        <v>UN</v>
      </c>
      <c r="F91" s="191">
        <f>VLOOKUP($A91,'01_SINTETICO'!$A:$M,6,0)</f>
        <v>1</v>
      </c>
      <c r="G91" s="192">
        <f>VLOOKUP($A91,'01_SINTETICO'!$A:$M,11,0)</f>
        <v>4623.8334357000012</v>
      </c>
      <c r="H91" s="192">
        <f>VLOOKUP($A91,'01_SINTETICO'!$A:$M,12,0)</f>
        <v>281.05344132268641</v>
      </c>
      <c r="I91" s="192">
        <f>VLOOKUP($A91,'01_SINTETICO'!$A:$M,13,0)</f>
        <v>4904.8868770226873</v>
      </c>
      <c r="J91" s="234">
        <f t="shared" si="3"/>
        <v>2.6130090720178842E-3</v>
      </c>
      <c r="K91" s="165">
        <f t="shared" si="4"/>
        <v>0.83280980762498769</v>
      </c>
    </row>
    <row r="92" spans="1:11" ht="25.5">
      <c r="A92" s="190" t="s">
        <v>6100</v>
      </c>
      <c r="B92" s="190" t="str">
        <f>VLOOKUP($A92,'01_SINTETICO'!$A:$M,2,0)</f>
        <v>96523U</v>
      </c>
      <c r="C92" s="190" t="str">
        <f>VLOOKUP($A92,'01_SINTETICO'!$A:$M,3,0)</f>
        <v>ESCAVAÇÃO MANUAL PARA BLOCO DE COROAMENTO OU SAPATA (INCLUINDO ESCAVAÇÃO PARA COLOCAÇÃO DE FÔRMAS). AF_01/2024</v>
      </c>
      <c r="D92" s="190" t="str">
        <f>VLOOKUP($A92,'01_SINTETICO'!$A:$M,4,0)</f>
        <v>SER.CG</v>
      </c>
      <c r="E92" s="191" t="str">
        <f>VLOOKUP($A92,'01_SINTETICO'!$A:$M,5,0)</f>
        <v>M3</v>
      </c>
      <c r="F92" s="191">
        <f>VLOOKUP($A92,'01_SINTETICO'!$A:$M,6,0)</f>
        <v>41.24</v>
      </c>
      <c r="G92" s="192">
        <f>VLOOKUP($A92,'01_SINTETICO'!$A:$M,11,0)</f>
        <v>1458.0405026191197</v>
      </c>
      <c r="H92" s="192">
        <f>VLOOKUP($A92,'01_SINTETICO'!$A:$M,12,0)</f>
        <v>3441.7619271020089</v>
      </c>
      <c r="I92" s="192">
        <f>VLOOKUP($A92,'01_SINTETICO'!$A:$M,13,0)</f>
        <v>4899.8024297211286</v>
      </c>
      <c r="J92" s="234">
        <f t="shared" si="3"/>
        <v>2.6103004046707521E-3</v>
      </c>
      <c r="K92" s="165">
        <f t="shared" si="4"/>
        <v>0.83542010802965849</v>
      </c>
    </row>
    <row r="93" spans="1:11" ht="25.5">
      <c r="A93" s="190" t="s">
        <v>1124</v>
      </c>
      <c r="B93" s="190" t="str">
        <f>VLOOKUP($A93,'01_SINTETICO'!$A:$M,2,0)</f>
        <v>105024U</v>
      </c>
      <c r="C93" s="190" t="str">
        <f>VLOOKUP($A93,'01_SINTETICO'!$A:$M,3,0)</f>
        <v>VERGA MOLDADA IN LOCO EM CONCRETO, ESPESSURA DE *10* CM. AF_03/2024</v>
      </c>
      <c r="D93" s="190" t="str">
        <f>VLOOKUP($A93,'01_SINTETICO'!$A:$M,4,0)</f>
        <v>SER.CG</v>
      </c>
      <c r="E93" s="191" t="str">
        <f>VLOOKUP($A93,'01_SINTETICO'!$A:$M,5,0)</f>
        <v>M</v>
      </c>
      <c r="F93" s="191">
        <f>VLOOKUP($A93,'01_SINTETICO'!$A:$M,6,0)</f>
        <v>78.8</v>
      </c>
      <c r="G93" s="192">
        <f>VLOOKUP($A93,'01_SINTETICO'!$A:$M,11,0)</f>
        <v>3378.0370123227185</v>
      </c>
      <c r="H93" s="192">
        <f>VLOOKUP($A93,'01_SINTETICO'!$A:$M,12,0)</f>
        <v>1519.6917186444725</v>
      </c>
      <c r="I93" s="192">
        <f>VLOOKUP($A93,'01_SINTETICO'!$A:$M,13,0)</f>
        <v>4897.728730967191</v>
      </c>
      <c r="J93" s="234">
        <f t="shared" si="3"/>
        <v>2.6091956710056281E-3</v>
      </c>
      <c r="K93" s="165">
        <f t="shared" si="4"/>
        <v>0.83802930370066409</v>
      </c>
    </row>
    <row r="94" spans="1:11" ht="25.5">
      <c r="A94" s="190" t="s">
        <v>1159</v>
      </c>
      <c r="B94" s="190" t="str">
        <f>VLOOKUP($A94,'01_SINTETICO'!$A:$M,2,0)</f>
        <v>T.100868</v>
      </c>
      <c r="C94" s="190" t="str">
        <f>VLOOKUP($A94,'01_SINTETICO'!$A:$M,3,0)</f>
        <v>BARRA DE APOIO RETA, EM ACO INOX POLIDO, FIXADA NA PAREDE - FORNECIMENTO E INSTALAÇÃO. AF_01/2020</v>
      </c>
      <c r="D94" s="190" t="str">
        <f>VLOOKUP($A94,'01_SINTETICO'!$A:$M,4,0)</f>
        <v>SER.CG</v>
      </c>
      <c r="E94" s="191" t="str">
        <f>VLOOKUP($A94,'01_SINTETICO'!$A:$M,5,0)</f>
        <v>M</v>
      </c>
      <c r="F94" s="191">
        <f>VLOOKUP($A94,'01_SINTETICO'!$A:$M,6,0)</f>
        <v>9.4</v>
      </c>
      <c r="G94" s="192">
        <f>VLOOKUP($A94,'01_SINTETICO'!$A:$M,11,0)</f>
        <v>4433.5010196780395</v>
      </c>
      <c r="H94" s="192">
        <f>VLOOKUP($A94,'01_SINTETICO'!$A:$M,12,0)</f>
        <v>300.46320400530726</v>
      </c>
      <c r="I94" s="192">
        <f>VLOOKUP($A94,'01_SINTETICO'!$A:$M,13,0)</f>
        <v>4733.964223683347</v>
      </c>
      <c r="J94" s="234">
        <f t="shared" si="3"/>
        <v>2.5219524472705735E-3</v>
      </c>
      <c r="K94" s="165">
        <f t="shared" si="4"/>
        <v>0.84055125614793469</v>
      </c>
    </row>
    <row r="95" spans="1:11">
      <c r="A95" s="190" t="s">
        <v>1161</v>
      </c>
      <c r="B95" s="190" t="str">
        <f>VLOOKUP($A95,'01_SINTETICO'!$A:$M,2,0)</f>
        <v>T.ESPELHO</v>
      </c>
      <c r="C95" s="190" t="str">
        <f>VLOOKUP($A95,'01_SINTETICO'!$A:$M,3,0)</f>
        <v>ESPELHO CRISTAL FIXADO COM SILICONE SOBRE REVESTIMENTO CERÂMICO</v>
      </c>
      <c r="D95" s="190" t="str">
        <f>VLOOKUP($A95,'01_SINTETICO'!$A:$M,4,0)</f>
        <v>SER.CG</v>
      </c>
      <c r="E95" s="191" t="str">
        <f>VLOOKUP($A95,'01_SINTETICO'!$A:$M,5,0)</f>
        <v>M2</v>
      </c>
      <c r="F95" s="191">
        <f>VLOOKUP($A95,'01_SINTETICO'!$A:$M,6,0)</f>
        <v>9.32</v>
      </c>
      <c r="G95" s="192">
        <f>VLOOKUP($A95,'01_SINTETICO'!$A:$M,11,0)</f>
        <v>4266.0623500039601</v>
      </c>
      <c r="H95" s="192">
        <f>VLOOKUP($A95,'01_SINTETICO'!$A:$M,12,0)</f>
        <v>453.8731309216044</v>
      </c>
      <c r="I95" s="192">
        <f>VLOOKUP($A95,'01_SINTETICO'!$A:$M,13,0)</f>
        <v>4719.9354809255647</v>
      </c>
      <c r="J95" s="234">
        <f t="shared" si="3"/>
        <v>2.514478833094717E-3</v>
      </c>
      <c r="K95" s="165">
        <f t="shared" si="4"/>
        <v>0.84306573498102944</v>
      </c>
    </row>
    <row r="96" spans="1:11" ht="25.5">
      <c r="A96" s="190" t="s">
        <v>6126</v>
      </c>
      <c r="B96" s="190" t="str">
        <f>VLOOKUP($A96,'01_SINTETICO'!$A:$M,2,0)</f>
        <v>92762U</v>
      </c>
      <c r="C96" s="190" t="str">
        <f>VLOOKUP($A96,'01_SINTETICO'!$A:$M,3,0)</f>
        <v>ARMAÇÃO DE PILAR OU VIGA DE ESTRUTURA CONVENCIONAL DE CONCRETO ARMADO UTILIZANDO AÇO CA-50 DE 10,0 MM - MONTAGEM. AF_06/2022</v>
      </c>
      <c r="D96" s="190" t="str">
        <f>VLOOKUP($A96,'01_SINTETICO'!$A:$M,4,0)</f>
        <v>SER.CG</v>
      </c>
      <c r="E96" s="191" t="str">
        <f>VLOOKUP($A96,'01_SINTETICO'!$A:$M,5,0)</f>
        <v>KG</v>
      </c>
      <c r="F96" s="191">
        <f>VLOOKUP($A96,'01_SINTETICO'!$A:$M,6,0)</f>
        <v>349</v>
      </c>
      <c r="G96" s="192">
        <f>VLOOKUP($A96,'01_SINTETICO'!$A:$M,11,0)</f>
        <v>4177.440217935201</v>
      </c>
      <c r="H96" s="192">
        <f>VLOOKUP($A96,'01_SINTETICO'!$A:$M,12,0)</f>
        <v>516.20062465263061</v>
      </c>
      <c r="I96" s="192">
        <f>VLOOKUP($A96,'01_SINTETICO'!$A:$M,13,0)</f>
        <v>4693.6408425878317</v>
      </c>
      <c r="J96" s="234">
        <f t="shared" si="3"/>
        <v>2.500470736629986E-3</v>
      </c>
      <c r="K96" s="165">
        <f t="shared" si="4"/>
        <v>0.84556620571765939</v>
      </c>
    </row>
    <row r="97" spans="1:11" ht="38.25">
      <c r="A97" s="190" t="s">
        <v>1138</v>
      </c>
      <c r="B97" s="190" t="str">
        <f>VLOOKUP($A97,'01_SINTETICO'!$A:$M,2,0)</f>
        <v>T.87261U</v>
      </c>
      <c r="C97" s="190" t="str">
        <f>VLOOKUP($A97,'01_SINTETICO'!$A:$M,3,0)</f>
        <v>REVESTIMENTO CERÂMICO PARA PISO COM PLACAS TIPO PORCELANATO DE DIMENSÕES 60X60 CM APLICADA EM AMBIENTES DE ÁREA MENOR QUE 5 M². AF_06/2014</v>
      </c>
      <c r="D97" s="190" t="str">
        <f>VLOOKUP($A97,'01_SINTETICO'!$A:$M,4,0)</f>
        <v>SER.CG</v>
      </c>
      <c r="E97" s="191" t="str">
        <f>VLOOKUP($A97,'01_SINTETICO'!$A:$M,5,0)</f>
        <v>M2</v>
      </c>
      <c r="F97" s="191">
        <f>VLOOKUP($A97,'01_SINTETICO'!$A:$M,6,0)</f>
        <v>29.58</v>
      </c>
      <c r="G97" s="192">
        <f>VLOOKUP($A97,'01_SINTETICO'!$A:$M,11,0)</f>
        <v>3475.4324345624286</v>
      </c>
      <c r="H97" s="192">
        <f>VLOOKUP($A97,'01_SINTETICO'!$A:$M,12,0)</f>
        <v>1078.7116816503342</v>
      </c>
      <c r="I97" s="192">
        <f>VLOOKUP($A97,'01_SINTETICO'!$A:$M,13,0)</f>
        <v>4554.144116212763</v>
      </c>
      <c r="J97" s="234">
        <f t="shared" si="3"/>
        <v>2.4261558297475447E-3</v>
      </c>
      <c r="K97" s="165">
        <f t="shared" si="4"/>
        <v>0.84799236154740698</v>
      </c>
    </row>
    <row r="98" spans="1:11" ht="38.25">
      <c r="A98" s="190" t="s">
        <v>6198</v>
      </c>
      <c r="B98" s="190" t="str">
        <f>VLOOKUP($A98,'01_SINTETICO'!$A:$M,2,0)</f>
        <v>89712U</v>
      </c>
      <c r="C98" s="190" t="str">
        <f>VLOOKUP($A98,'01_SINTETICO'!$A:$M,3,0)</f>
        <v>TUBO PVC, SERIE NORMAL, ESGOTO PREDIAL, DN 50 MM, FORNECIDO E INSTALADO EM RAMAL DE DESCARGA OU RAMAL DE ESGOTO SANITÁRIO. AF_08/2022</v>
      </c>
      <c r="D98" s="190" t="str">
        <f>VLOOKUP($A98,'01_SINTETICO'!$A:$M,4,0)</f>
        <v>SER.CG</v>
      </c>
      <c r="E98" s="191" t="str">
        <f>VLOOKUP($A98,'01_SINTETICO'!$A:$M,5,0)</f>
        <v>M</v>
      </c>
      <c r="F98" s="191">
        <f>VLOOKUP($A98,'01_SINTETICO'!$A:$M,6,0)</f>
        <v>133.81</v>
      </c>
      <c r="G98" s="192">
        <f>VLOOKUP($A98,'01_SINTETICO'!$A:$M,11,0)</f>
        <v>2457.612253087621</v>
      </c>
      <c r="H98" s="192">
        <f>VLOOKUP($A98,'01_SINTETICO'!$A:$M,12,0)</f>
        <v>1975.2286646679615</v>
      </c>
      <c r="I98" s="192">
        <f>VLOOKUP($A98,'01_SINTETICO'!$A:$M,13,0)</f>
        <v>4432.8409177555823</v>
      </c>
      <c r="J98" s="234">
        <f t="shared" si="3"/>
        <v>2.361533267396871E-3</v>
      </c>
      <c r="K98" s="165">
        <f t="shared" si="4"/>
        <v>0.85035389481480383</v>
      </c>
    </row>
    <row r="99" spans="1:11" ht="25.5">
      <c r="A99" s="190" t="s">
        <v>6108</v>
      </c>
      <c r="B99" s="190" t="str">
        <f>VLOOKUP($A99,'01_SINTETICO'!$A:$M,2,0)</f>
        <v>96534U</v>
      </c>
      <c r="C99" s="190" t="str">
        <f>VLOOKUP($A99,'01_SINTETICO'!$A:$M,3,0)</f>
        <v>FABRICAÇÃO, MONTAGEM E DESMONTAGEM DE FÔRMA PARA BLOCO DE COROAMENTO, EM MADEIRA SERRADA, E=25 MM, 4 UTILIZAÇÕES. AF_01/2024</v>
      </c>
      <c r="D99" s="190" t="str">
        <f>VLOOKUP($A99,'01_SINTETICO'!$A:$M,4,0)</f>
        <v>SER.CG</v>
      </c>
      <c r="E99" s="191" t="str">
        <f>VLOOKUP($A99,'01_SINTETICO'!$A:$M,5,0)</f>
        <v>M2</v>
      </c>
      <c r="F99" s="191">
        <f>VLOOKUP($A99,'01_SINTETICO'!$A:$M,6,0)</f>
        <v>41.6</v>
      </c>
      <c r="G99" s="192">
        <f>VLOOKUP($A99,'01_SINTETICO'!$A:$M,11,0)</f>
        <v>2189.9869172498707</v>
      </c>
      <c r="H99" s="192">
        <f>VLOOKUP($A99,'01_SINTETICO'!$A:$M,12,0)</f>
        <v>2039.0198887796996</v>
      </c>
      <c r="I99" s="192">
        <f>VLOOKUP($A99,'01_SINTETICO'!$A:$M,13,0)</f>
        <v>4229.0068060295707</v>
      </c>
      <c r="J99" s="234">
        <f t="shared" si="3"/>
        <v>2.2529435289419687E-3</v>
      </c>
      <c r="K99" s="165">
        <f t="shared" si="4"/>
        <v>0.85260683834374584</v>
      </c>
    </row>
    <row r="100" spans="1:11" ht="25.5">
      <c r="A100" s="190" t="s">
        <v>6143</v>
      </c>
      <c r="B100" s="190" t="str">
        <f>VLOOKUP($A100,'01_SINTETICO'!$A:$M,2,0)</f>
        <v>92770U</v>
      </c>
      <c r="C100" s="190" t="str">
        <f>VLOOKUP($A100,'01_SINTETICO'!$A:$M,3,0)</f>
        <v>ARMAÇÃO DE LAJE DE ESTRUTURA CONVENCIONAL DE CONCRETO ARMADO UTILIZANDO AÇO CA-50 DE 8,0 MM - MONTAGEM. AF_06/2022</v>
      </c>
      <c r="D100" s="190" t="str">
        <f>VLOOKUP($A100,'01_SINTETICO'!$A:$M,4,0)</f>
        <v>SER.CG</v>
      </c>
      <c r="E100" s="191" t="str">
        <f>VLOOKUP($A100,'01_SINTETICO'!$A:$M,5,0)</f>
        <v>KG</v>
      </c>
      <c r="F100" s="191">
        <f>VLOOKUP($A100,'01_SINTETICO'!$A:$M,6,0)</f>
        <v>291</v>
      </c>
      <c r="G100" s="192">
        <f>VLOOKUP($A100,'01_SINTETICO'!$A:$M,11,0)</f>
        <v>3709.5913618617001</v>
      </c>
      <c r="H100" s="192">
        <f>VLOOKUP($A100,'01_SINTETICO'!$A:$M,12,0)</f>
        <v>506.73236001483087</v>
      </c>
      <c r="I100" s="192">
        <f>VLOOKUP($A100,'01_SINTETICO'!$A:$M,13,0)</f>
        <v>4216.3237218765307</v>
      </c>
      <c r="J100" s="234">
        <f t="shared" si="3"/>
        <v>2.2461867953446433E-3</v>
      </c>
      <c r="K100" s="165">
        <f t="shared" si="4"/>
        <v>0.85485302513909045</v>
      </c>
    </row>
    <row r="101" spans="1:11" ht="38.25">
      <c r="A101" s="190" t="s">
        <v>6199</v>
      </c>
      <c r="B101" s="190" t="str">
        <f>VLOOKUP($A101,'01_SINTETICO'!$A:$M,2,0)</f>
        <v>89714U</v>
      </c>
      <c r="C101" s="190" t="str">
        <f>VLOOKUP($A101,'01_SINTETICO'!$A:$M,3,0)</f>
        <v>TUBO PVC, SERIE NORMAL, ESGOTO PREDIAL, DN 100 MM, FORNECIDO E INSTALADO EM RAMAL DE DESCARGA OU RAMAL DE ESGOTO SANITÁRIO. AF_12/2014</v>
      </c>
      <c r="D101" s="190" t="str">
        <f>VLOOKUP($A101,'01_SINTETICO'!$A:$M,4,0)</f>
        <v>SER.CG</v>
      </c>
      <c r="E101" s="191" t="str">
        <f>VLOOKUP($A101,'01_SINTETICO'!$A:$M,5,0)</f>
        <v>M</v>
      </c>
      <c r="F101" s="191">
        <f>VLOOKUP($A101,'01_SINTETICO'!$A:$M,6,0)</f>
        <v>89.6</v>
      </c>
      <c r="G101" s="192">
        <f>VLOOKUP($A101,'01_SINTETICO'!$A:$M,11,0)</f>
        <v>2286.0831986675198</v>
      </c>
      <c r="H101" s="192">
        <f>VLOOKUP($A101,'01_SINTETICO'!$A:$M,12,0)</f>
        <v>1847.1862766433792</v>
      </c>
      <c r="I101" s="192">
        <f>VLOOKUP($A101,'01_SINTETICO'!$A:$M,13,0)</f>
        <v>4133.269475310899</v>
      </c>
      <c r="J101" s="234">
        <f t="shared" si="3"/>
        <v>2.2019408208325177E-3</v>
      </c>
      <c r="K101" s="165">
        <f t="shared" si="4"/>
        <v>0.85705496595992292</v>
      </c>
    </row>
    <row r="102" spans="1:11" ht="38.25">
      <c r="A102" s="190" t="s">
        <v>1166</v>
      </c>
      <c r="B102" s="190" t="str">
        <f>VLOOKUP($A102,'01_SINTETICO'!$A:$M,2,0)</f>
        <v>103291U</v>
      </c>
      <c r="C102" s="190" t="str">
        <f>VLOOKUP($A102,'01_SINTETICO'!$A:$M,3,0)</f>
        <v>TUBO EM COBRE FLEXÍVEL, DN 1/2", COM ISOLAMENTO, INSTALADO EM FORRO, PARA RAMAL DE ALIMENTAÇÃO DE AR CONDICIONADO, INCLUSO FIXADOR. AF_11/2021_PA</v>
      </c>
      <c r="D102" s="190" t="str">
        <f>VLOOKUP($A102,'01_SINTETICO'!$A:$M,4,0)</f>
        <v>SER.CG</v>
      </c>
      <c r="E102" s="191" t="str">
        <f>VLOOKUP($A102,'01_SINTETICO'!$A:$M,5,0)</f>
        <v>M</v>
      </c>
      <c r="F102" s="191">
        <f>VLOOKUP($A102,'01_SINTETICO'!$A:$M,6,0)</f>
        <v>60</v>
      </c>
      <c r="G102" s="192">
        <f>VLOOKUP($A102,'01_SINTETICO'!$A:$M,11,0)</f>
        <v>3811.4685899339997</v>
      </c>
      <c r="H102" s="192">
        <f>VLOOKUP($A102,'01_SINTETICO'!$A:$M,12,0)</f>
        <v>307.518898671008</v>
      </c>
      <c r="I102" s="192">
        <f>VLOOKUP($A102,'01_SINTETICO'!$A:$M,13,0)</f>
        <v>4118.9874886050075</v>
      </c>
      <c r="J102" s="234">
        <f t="shared" si="3"/>
        <v>2.1943322945270982E-3</v>
      </c>
      <c r="K102" s="165">
        <f t="shared" si="4"/>
        <v>0.85924929825445007</v>
      </c>
    </row>
    <row r="103" spans="1:11" ht="25.5">
      <c r="A103" s="190" t="s">
        <v>1190</v>
      </c>
      <c r="B103" s="190" t="str">
        <f>VLOOKUP($A103,'01_SINTETICO'!$A:$M,2,0)</f>
        <v>98510U</v>
      </c>
      <c r="C103" s="190" t="str">
        <f>VLOOKUP($A103,'01_SINTETICO'!$A:$M,3,0)</f>
        <v>PLANTIO DE ÁRVORE ORNAMENTAL COM ALTURA DE MUDA MENOR OU IGUAL A 2,00 M . AF_07/2024</v>
      </c>
      <c r="D103" s="190" t="str">
        <f>VLOOKUP($A103,'01_SINTETICO'!$A:$M,4,0)</f>
        <v>SER.CG</v>
      </c>
      <c r="E103" s="191" t="str">
        <f>VLOOKUP($A103,'01_SINTETICO'!$A:$M,5,0)</f>
        <v>UN</v>
      </c>
      <c r="F103" s="191">
        <f>VLOOKUP($A103,'01_SINTETICO'!$A:$M,6,0)</f>
        <v>37</v>
      </c>
      <c r="G103" s="192">
        <f>VLOOKUP($A103,'01_SINTETICO'!$A:$M,11,0)</f>
        <v>3146.1493204364997</v>
      </c>
      <c r="H103" s="192">
        <f>VLOOKUP($A103,'01_SINTETICO'!$A:$M,12,0)</f>
        <v>904.94991641223635</v>
      </c>
      <c r="I103" s="192">
        <f>VLOOKUP($A103,'01_SINTETICO'!$A:$M,13,0)</f>
        <v>4051.0992368487359</v>
      </c>
      <c r="J103" s="234">
        <f t="shared" si="3"/>
        <v>2.1581657891274362E-3</v>
      </c>
      <c r="K103" s="165">
        <f t="shared" si="4"/>
        <v>0.86140746404357749</v>
      </c>
    </row>
    <row r="104" spans="1:11" ht="38.25">
      <c r="A104" s="190" t="s">
        <v>480</v>
      </c>
      <c r="B104" s="190" t="str">
        <f>VLOOKUP($A104,'01_SINTETICO'!$A:$M,2,0)</f>
        <v>94277U</v>
      </c>
      <c r="C104" s="190" t="str">
        <f>VLOOKUP($A104,'01_SINTETICO'!$A:$M,3,0)</f>
        <v>ASSENTAMENTO DE GUIA (MEIO-FIO) EM TRECHO RETO, CONFECCIONADA EM CONCRETO PRÉ-FABRICADO, DIMENSÕES 80X08X08X25 CM (COMPRIMENTO X BASE INFERIOR X BASE SUPERIOR X ALTURA). AF_01/2024</v>
      </c>
      <c r="D104" s="190" t="str">
        <f>VLOOKUP($A104,'01_SINTETICO'!$A:$M,4,0)</f>
        <v>SER.CG</v>
      </c>
      <c r="E104" s="191" t="str">
        <f>VLOOKUP($A104,'01_SINTETICO'!$A:$M,5,0)</f>
        <v>M</v>
      </c>
      <c r="F104" s="191">
        <f>VLOOKUP($A104,'01_SINTETICO'!$A:$M,6,0)</f>
        <v>86.12</v>
      </c>
      <c r="G104" s="192">
        <f>VLOOKUP($A104,'01_SINTETICO'!$A:$M,11,0)</f>
        <v>3145.2846985426554</v>
      </c>
      <c r="H104" s="192">
        <f>VLOOKUP($A104,'01_SINTETICO'!$A:$M,12,0)</f>
        <v>819.79412169880027</v>
      </c>
      <c r="I104" s="192">
        <f>VLOOKUP($A104,'01_SINTETICO'!$A:$M,13,0)</f>
        <v>3965.0788202414556</v>
      </c>
      <c r="J104" s="234">
        <f t="shared" si="3"/>
        <v>2.1123396295015043E-3</v>
      </c>
      <c r="K104" s="165">
        <f t="shared" si="4"/>
        <v>0.86351980367307901</v>
      </c>
    </row>
    <row r="105" spans="1:11" ht="38.25">
      <c r="A105" s="190" t="s">
        <v>62</v>
      </c>
      <c r="B105" s="190" t="str">
        <f>VLOOKUP($A105,'01_SINTETICO'!$A:$M,2,0)</f>
        <v>100576U</v>
      </c>
      <c r="C105" s="190" t="str">
        <f>VLOOKUP($A105,'01_SINTETICO'!$A:$M,3,0)</f>
        <v>REGULARIZAÇÃO E COMPACTAÇÃO DE SUBLEITO DE SOLO PREDOMINANTEMENTE ARGILOSO, PARA OBRAS DE CONSTRUÇÃO DE PAVIMENTOS. AF_09/2024</v>
      </c>
      <c r="D105" s="190" t="str">
        <f>VLOOKUP($A105,'01_SINTETICO'!$A:$M,4,0)</f>
        <v>SER.CG</v>
      </c>
      <c r="E105" s="191" t="str">
        <f>VLOOKUP($A105,'01_SINTETICO'!$A:$M,5,0)</f>
        <v>M2</v>
      </c>
      <c r="F105" s="191">
        <f>VLOOKUP($A105,'01_SINTETICO'!$A:$M,6,0)</f>
        <v>1606</v>
      </c>
      <c r="G105" s="192">
        <f>VLOOKUP($A105,'01_SINTETICO'!$A:$M,11,0)</f>
        <v>2864.0213908587552</v>
      </c>
      <c r="H105" s="192">
        <f>VLOOKUP($A105,'01_SINTETICO'!$A:$M,12,0)</f>
        <v>1011.214356990372</v>
      </c>
      <c r="I105" s="192">
        <f>VLOOKUP($A105,'01_SINTETICO'!$A:$M,13,0)</f>
        <v>3875.2357478491272</v>
      </c>
      <c r="J105" s="234">
        <f t="shared" si="3"/>
        <v>2.0644770041025641E-3</v>
      </c>
      <c r="K105" s="165">
        <f t="shared" si="4"/>
        <v>0.86558428067718163</v>
      </c>
    </row>
    <row r="106" spans="1:11">
      <c r="A106" s="190" t="s">
        <v>1128</v>
      </c>
      <c r="B106" s="190" t="str">
        <f>VLOOKUP($A106,'01_SINTETICO'!$A:$M,2,0)</f>
        <v>T.PELICULA</v>
      </c>
      <c r="C106" s="190" t="str">
        <f>VLOOKUP($A106,'01_SINTETICO'!$A:$M,3,0)</f>
        <v>PELICULA G5 LEITOSA FORNECIMENTO E INSTALAÇAO</v>
      </c>
      <c r="D106" s="190" t="str">
        <f>VLOOKUP($A106,'01_SINTETICO'!$A:$M,4,0)</f>
        <v>SER.CG</v>
      </c>
      <c r="E106" s="191" t="str">
        <f>VLOOKUP($A106,'01_SINTETICO'!$A:$M,5,0)</f>
        <v>M2</v>
      </c>
      <c r="F106" s="191">
        <f>VLOOKUP($A106,'01_SINTETICO'!$A:$M,6,0)</f>
        <v>40.26</v>
      </c>
      <c r="G106" s="192">
        <f>VLOOKUP($A106,'01_SINTETICO'!$A:$M,11,0)</f>
        <v>3399.9451534949999</v>
      </c>
      <c r="H106" s="192">
        <f>VLOOKUP($A106,'01_SINTETICO'!$A:$M,12,0)</f>
        <v>430.94430883999769</v>
      </c>
      <c r="I106" s="192">
        <f>VLOOKUP($A106,'01_SINTETICO'!$A:$M,13,0)</f>
        <v>3830.8894623349975</v>
      </c>
      <c r="J106" s="234">
        <f t="shared" si="3"/>
        <v>2.0408521480632636E-3</v>
      </c>
      <c r="K106" s="165">
        <f t="shared" si="4"/>
        <v>0.86762513282524489</v>
      </c>
    </row>
    <row r="107" spans="1:11" ht="25.5">
      <c r="A107" s="190" t="s">
        <v>472</v>
      </c>
      <c r="B107" s="190" t="str">
        <f>VLOOKUP($A107,'01_SINTETICO'!$A:$M,2,0)</f>
        <v>021401/AGETOP-CIVIL</v>
      </c>
      <c r="C107" s="190" t="str">
        <f>VLOOKUP($A107,'01_SINTETICO'!$A:$M,3,0)</f>
        <v>CONSUMO DE ENERGIA ELÉTRICA</v>
      </c>
      <c r="D107" s="190" t="str">
        <f>VLOOKUP($A107,'01_SINTETICO'!$A:$M,4,0)</f>
        <v>SER.CG</v>
      </c>
      <c r="E107" s="191" t="str">
        <f>VLOOKUP($A107,'01_SINTETICO'!$A:$M,5,0)</f>
        <v>KWH</v>
      </c>
      <c r="F107" s="191">
        <f>VLOOKUP($A107,'01_SINTETICO'!$A:$M,6,0)</f>
        <v>3200</v>
      </c>
      <c r="G107" s="192">
        <f>VLOOKUP($A107,'01_SINTETICO'!$A:$M,11,0)</f>
        <v>3826.9856</v>
      </c>
      <c r="H107" s="192">
        <f>VLOOKUP($A107,'01_SINTETICO'!$A:$M,12,0)</f>
        <v>0</v>
      </c>
      <c r="I107" s="192">
        <f>VLOOKUP($A107,'01_SINTETICO'!$A:$M,13,0)</f>
        <v>3826.9856</v>
      </c>
      <c r="J107" s="234">
        <f t="shared" si="3"/>
        <v>2.0387724206499679E-3</v>
      </c>
      <c r="K107" s="165">
        <f t="shared" si="4"/>
        <v>0.86966390524589487</v>
      </c>
    </row>
    <row r="108" spans="1:11" ht="38.25">
      <c r="A108" s="190" t="s">
        <v>1164</v>
      </c>
      <c r="B108" s="190" t="str">
        <f>VLOOKUP($A108,'01_SINTETICO'!$A:$M,2,0)</f>
        <v>103289U</v>
      </c>
      <c r="C108" s="190" t="str">
        <f>VLOOKUP($A108,'01_SINTETICO'!$A:$M,3,0)</f>
        <v>TUBO EM COBRE FLEXÍVEL, DN 1/4", COM ISOLAMENTO, INSTALADO EM FORRO, PARA RAMAL DE ALIMENTAÇÃO DE AR CONDICIONADO, INCLUSO FIXADOR. AF_11/2021_PA</v>
      </c>
      <c r="D108" s="190" t="str">
        <f>VLOOKUP($A108,'01_SINTETICO'!$A:$M,4,0)</f>
        <v>SER.CG</v>
      </c>
      <c r="E108" s="191" t="str">
        <f>VLOOKUP($A108,'01_SINTETICO'!$A:$M,5,0)</f>
        <v>M</v>
      </c>
      <c r="F108" s="191">
        <f>VLOOKUP($A108,'01_SINTETICO'!$A:$M,6,0)</f>
        <v>105</v>
      </c>
      <c r="G108" s="192">
        <f>VLOOKUP($A108,'01_SINTETICO'!$A:$M,11,0)</f>
        <v>3248.9879706584993</v>
      </c>
      <c r="H108" s="192">
        <f>VLOOKUP($A108,'01_SINTETICO'!$A:$M,12,0)</f>
        <v>479.70609919249642</v>
      </c>
      <c r="I108" s="192">
        <f>VLOOKUP($A108,'01_SINTETICO'!$A:$M,13,0)</f>
        <v>3728.6940698509957</v>
      </c>
      <c r="J108" s="234">
        <f t="shared" si="3"/>
        <v>1.9864089989398695E-3</v>
      </c>
      <c r="K108" s="165">
        <f t="shared" si="4"/>
        <v>0.87165031424483475</v>
      </c>
    </row>
    <row r="109" spans="1:11" ht="63.75">
      <c r="A109" s="190" t="s">
        <v>1182</v>
      </c>
      <c r="B109" s="190" t="str">
        <f>VLOOKUP($A109,'01_SINTETICO'!$A:$M,2,0)</f>
        <v>T.ABRIGO.GAS</v>
      </c>
      <c r="C109" s="190" t="str">
        <f>VLOOKUP($A109,'01_SINTETICO'!$A:$M,3,0)</f>
        <v>ABRIGO PARA GÁS GLP, EM BLOCOS DE CONCRETO, COM LAJE DE CONCRETO PRE MOLDADA NA OBRA, CAPACIDADE P/ 2 VASILHAMES DE 13KG, USO PERMITIDO DE APENAS UM, DE ACORDO COM NT 28/2014 CBMGO, VENTILAÇÃO PERMANENTE, INCLUI ALVENARIA, PORTAO QUADRICULADO, REBOCO E TEXTURA ACRILICA</v>
      </c>
      <c r="D109" s="190" t="str">
        <f>VLOOKUP($A109,'01_SINTETICO'!$A:$M,4,0)</f>
        <v>SER.CG</v>
      </c>
      <c r="E109" s="191" t="str">
        <f>VLOOKUP($A109,'01_SINTETICO'!$A:$M,5,0)</f>
        <v>UN</v>
      </c>
      <c r="F109" s="191">
        <f>VLOOKUP($A109,'01_SINTETICO'!$A:$M,6,0)</f>
        <v>1</v>
      </c>
      <c r="G109" s="192">
        <f>VLOOKUP($A109,'01_SINTETICO'!$A:$M,11,0)</f>
        <v>2556.8239411821191</v>
      </c>
      <c r="H109" s="192">
        <f>VLOOKUP($A109,'01_SINTETICO'!$A:$M,12,0)</f>
        <v>1085.9814326460971</v>
      </c>
      <c r="I109" s="192">
        <f>VLOOKUP($A109,'01_SINTETICO'!$A:$M,13,0)</f>
        <v>3642.805373828216</v>
      </c>
      <c r="J109" s="234">
        <f t="shared" si="3"/>
        <v>1.9406530115912805E-3</v>
      </c>
      <c r="K109" s="165">
        <f t="shared" si="4"/>
        <v>0.87359096725642604</v>
      </c>
    </row>
    <row r="110" spans="1:11" ht="25.5">
      <c r="A110" s="190" t="s">
        <v>6131</v>
      </c>
      <c r="B110" s="190" t="str">
        <f>VLOOKUP($A110,'01_SINTETICO'!$A:$M,2,0)</f>
        <v>92759U</v>
      </c>
      <c r="C110" s="190" t="str">
        <f>VLOOKUP($A110,'01_SINTETICO'!$A:$M,3,0)</f>
        <v>ARMAÇÃO DE PILAR OU VIGA DE ESTRUTURA CONVENCIONAL DE CONCRETO ARMADO UTILIZANDO AÇO CA-60 DE 5,0 MM - MONTAGEM. AF_06/2022</v>
      </c>
      <c r="D110" s="190" t="str">
        <f>VLOOKUP($A110,'01_SINTETICO'!$A:$M,4,0)</f>
        <v>SER.CG</v>
      </c>
      <c r="E110" s="191" t="str">
        <f>VLOOKUP($A110,'01_SINTETICO'!$A:$M,5,0)</f>
        <v>KG</v>
      </c>
      <c r="F110" s="191">
        <f>VLOOKUP($A110,'01_SINTETICO'!$A:$M,6,0)</f>
        <v>208</v>
      </c>
      <c r="G110" s="192">
        <f>VLOOKUP($A110,'01_SINTETICO'!$A:$M,11,0)</f>
        <v>2578.0025912160004</v>
      </c>
      <c r="H110" s="192">
        <f>VLOOKUP($A110,'01_SINTETICO'!$A:$M,12,0)</f>
        <v>1058.2573647552565</v>
      </c>
      <c r="I110" s="192">
        <f>VLOOKUP($A110,'01_SINTETICO'!$A:$M,13,0)</f>
        <v>3636.2599559712571</v>
      </c>
      <c r="J110" s="234">
        <f t="shared" si="3"/>
        <v>1.9371660328557458E-3</v>
      </c>
      <c r="K110" s="165">
        <f t="shared" si="4"/>
        <v>0.87552813328928181</v>
      </c>
    </row>
    <row r="111" spans="1:11">
      <c r="A111" s="190" t="s">
        <v>1189</v>
      </c>
      <c r="B111" s="190" t="str">
        <f>VLOOKUP($A111,'01_SINTETICO'!$A:$M,2,0)</f>
        <v>98505U</v>
      </c>
      <c r="C111" s="190" t="str">
        <f>VLOOKUP($A111,'01_SINTETICO'!$A:$M,3,0)</f>
        <v>PLANTIO DE FORRAÇÃO. AF_07/2024</v>
      </c>
      <c r="D111" s="190" t="str">
        <f>VLOOKUP($A111,'01_SINTETICO'!$A:$M,4,0)</f>
        <v>SER.CG</v>
      </c>
      <c r="E111" s="191" t="str">
        <f>VLOOKUP($A111,'01_SINTETICO'!$A:$M,5,0)</f>
        <v>M2</v>
      </c>
      <c r="F111" s="191">
        <f>VLOOKUP($A111,'01_SINTETICO'!$A:$M,6,0)</f>
        <v>37.56</v>
      </c>
      <c r="G111" s="192">
        <f>VLOOKUP($A111,'01_SINTETICO'!$A:$M,11,0)</f>
        <v>3369.4223269122599</v>
      </c>
      <c r="H111" s="192">
        <f>VLOOKUP($A111,'01_SINTETICO'!$A:$M,12,0)</f>
        <v>219.95505260485101</v>
      </c>
      <c r="I111" s="192">
        <f>VLOOKUP($A111,'01_SINTETICO'!$A:$M,13,0)</f>
        <v>3589.377379517111</v>
      </c>
      <c r="J111" s="234">
        <f t="shared" si="3"/>
        <v>1.9121900037105809E-3</v>
      </c>
      <c r="K111" s="165">
        <f t="shared" si="4"/>
        <v>0.87744032329299237</v>
      </c>
    </row>
    <row r="112" spans="1:11" ht="38.25">
      <c r="A112" s="190" t="s">
        <v>6239</v>
      </c>
      <c r="B112" s="190" t="str">
        <f>VLOOKUP($A112,'01_SINTETICO'!$A:$M,2,0)</f>
        <v>T.99258</v>
      </c>
      <c r="C112" s="190" t="str">
        <f>VLOOKUP($A112,'01_SINTETICO'!$A:$M,3,0)</f>
        <v>CAIXA RETANGULAR, EM ALVENARIA COM BLOCOS DE CONCRETO, DIMENSÕES INTERNAS: 0,4X0,4X0,4 M PARA REDE DE DRENAGEM, COM FUNDO DE BRITA, INCLUSO GRELHA DE FOFO AF_12/2020</v>
      </c>
      <c r="D112" s="190" t="str">
        <f>VLOOKUP($A112,'01_SINTETICO'!$A:$M,4,0)</f>
        <v>SER.CG</v>
      </c>
      <c r="E112" s="191" t="str">
        <f>VLOOKUP($A112,'01_SINTETICO'!$A:$M,5,0)</f>
        <v>UN</v>
      </c>
      <c r="F112" s="191">
        <f>VLOOKUP($A112,'01_SINTETICO'!$A:$M,6,0)</f>
        <v>10</v>
      </c>
      <c r="G112" s="192">
        <f>VLOOKUP($A112,'01_SINTETICO'!$A:$M,11,0)</f>
        <v>2311.1489503077751</v>
      </c>
      <c r="H112" s="192">
        <f>VLOOKUP($A112,'01_SINTETICO'!$A:$M,12,0)</f>
        <v>1273.7250607577803</v>
      </c>
      <c r="I112" s="192">
        <f>VLOOKUP($A112,'01_SINTETICO'!$A:$M,13,0)</f>
        <v>3584.8740110655554</v>
      </c>
      <c r="J112" s="234">
        <f t="shared" si="3"/>
        <v>1.9097908978976254E-3</v>
      </c>
      <c r="K112" s="165">
        <f t="shared" si="4"/>
        <v>0.87935011419089004</v>
      </c>
    </row>
    <row r="113" spans="1:11">
      <c r="A113" s="190" t="s">
        <v>6289</v>
      </c>
      <c r="B113" s="190" t="str">
        <f>VLOOKUP($A113,'01_SINTETICO'!$A:$M,2,0)</f>
        <v>T.ELE.QDC</v>
      </c>
      <c r="C113" s="190" t="str">
        <f>VLOOKUP($A113,'01_SINTETICO'!$A:$M,3,0)</f>
        <v>QUADRO ELÉTRICO METÁLICO DE SOBREPOR 60X60X20 MM</v>
      </c>
      <c r="D113" s="190" t="str">
        <f>VLOOKUP($A113,'01_SINTETICO'!$A:$M,4,0)</f>
        <v>SER.CG</v>
      </c>
      <c r="E113" s="191" t="str">
        <f>VLOOKUP($A113,'01_SINTETICO'!$A:$M,5,0)</f>
        <v>UN</v>
      </c>
      <c r="F113" s="191">
        <f>VLOOKUP($A113,'01_SINTETICO'!$A:$M,6,0)</f>
        <v>2</v>
      </c>
      <c r="G113" s="192">
        <f>VLOOKUP($A113,'01_SINTETICO'!$A:$M,11,0)</f>
        <v>3408.6815926807994</v>
      </c>
      <c r="H113" s="192">
        <f>VLOOKUP($A113,'01_SINTETICO'!$A:$M,12,0)</f>
        <v>144.01826577897472</v>
      </c>
      <c r="I113" s="192">
        <f>VLOOKUP($A113,'01_SINTETICO'!$A:$M,13,0)</f>
        <v>3552.6998584597741</v>
      </c>
      <c r="J113" s="234">
        <f t="shared" si="3"/>
        <v>1.892650573410789E-3</v>
      </c>
      <c r="K113" s="165">
        <f t="shared" si="4"/>
        <v>0.88124276476430086</v>
      </c>
    </row>
    <row r="114" spans="1:11" ht="25.5">
      <c r="A114" s="190" t="s">
        <v>1131</v>
      </c>
      <c r="B114" s="190" t="str">
        <f>VLOOKUP($A114,'01_SINTETICO'!$A:$M,2,0)</f>
        <v>98555U</v>
      </c>
      <c r="C114" s="190" t="str">
        <f>VLOOKUP($A114,'01_SINTETICO'!$A:$M,3,0)</f>
        <v>IMPERMEABILIZAÇÃO DE SUPERFÍCIE COM ARGAMASSA POLIMÉRICA / MEMBRANA ACRÍLICA, 3 DEMÃOS. AF_09/2023</v>
      </c>
      <c r="D114" s="190" t="str">
        <f>VLOOKUP($A114,'01_SINTETICO'!$A:$M,4,0)</f>
        <v>SER.CG</v>
      </c>
      <c r="E114" s="191" t="str">
        <f>VLOOKUP($A114,'01_SINTETICO'!$A:$M,5,0)</f>
        <v>M2</v>
      </c>
      <c r="F114" s="191">
        <f>VLOOKUP($A114,'01_SINTETICO'!$A:$M,6,0)</f>
        <v>86.18</v>
      </c>
      <c r="G114" s="192">
        <f>VLOOKUP($A114,'01_SINTETICO'!$A:$M,11,0)</f>
        <v>1736.0642003695843</v>
      </c>
      <c r="H114" s="192">
        <f>VLOOKUP($A114,'01_SINTETICO'!$A:$M,12,0)</f>
        <v>1683.2220874759046</v>
      </c>
      <c r="I114" s="192">
        <f>VLOOKUP($A114,'01_SINTETICO'!$A:$M,13,0)</f>
        <v>3419.2862878454889</v>
      </c>
      <c r="J114" s="234">
        <f t="shared" si="3"/>
        <v>1.8215763816738664E-3</v>
      </c>
      <c r="K114" s="165">
        <f t="shared" si="4"/>
        <v>0.88306434114597476</v>
      </c>
    </row>
    <row r="115" spans="1:11" ht="25.5">
      <c r="A115" s="190" t="s">
        <v>78</v>
      </c>
      <c r="B115" s="190" t="str">
        <f>VLOOKUP($A115,'01_SINTETICO'!$A:$M,2,0)</f>
        <v>88650U</v>
      </c>
      <c r="C115" s="190" t="str">
        <f>VLOOKUP($A115,'01_SINTETICO'!$A:$M,3,0)</f>
        <v>RODAPÉ CERÂMICO DE 7CM DE ALTURA COM PLACAS TIPO ESMALTADA DE DIMENSÕES 60X60CM. AF_02/2023</v>
      </c>
      <c r="D115" s="190" t="str">
        <f>VLOOKUP($A115,'01_SINTETICO'!$A:$M,4,0)</f>
        <v>SER.CG</v>
      </c>
      <c r="E115" s="191" t="str">
        <f>VLOOKUP($A115,'01_SINTETICO'!$A:$M,5,0)</f>
        <v>M</v>
      </c>
      <c r="F115" s="191">
        <f>VLOOKUP($A115,'01_SINTETICO'!$A:$M,6,0)</f>
        <v>248.48</v>
      </c>
      <c r="G115" s="192">
        <f>VLOOKUP($A115,'01_SINTETICO'!$A:$M,11,0)</f>
        <v>2547.4818235422235</v>
      </c>
      <c r="H115" s="192">
        <f>VLOOKUP($A115,'01_SINTETICO'!$A:$M,12,0)</f>
        <v>767.47343925634095</v>
      </c>
      <c r="I115" s="192">
        <f>VLOOKUP($A115,'01_SINTETICO'!$A:$M,13,0)</f>
        <v>3314.9552627985645</v>
      </c>
      <c r="J115" s="234">
        <f t="shared" si="3"/>
        <v>1.7659955045250706E-3</v>
      </c>
      <c r="K115" s="165">
        <f t="shared" si="4"/>
        <v>0.88483033665049982</v>
      </c>
    </row>
    <row r="116" spans="1:11" ht="25.5">
      <c r="A116" s="190" t="s">
        <v>95</v>
      </c>
      <c r="B116" s="190" t="str">
        <f>VLOOKUP($A116,'01_SINTETICO'!$A:$M,2,0)</f>
        <v>102491U</v>
      </c>
      <c r="C116" s="190" t="str">
        <f>VLOOKUP($A116,'01_SINTETICO'!$A:$M,3,0)</f>
        <v>PINTURA DE PISO COM TINTA ACRÍLICA, APLICAÇÃO MANUAL, 2 DEMÃOS, INCLUSO FUNDO PREPARADOR. AF_05/2021</v>
      </c>
      <c r="D116" s="190" t="str">
        <f>VLOOKUP($A116,'01_SINTETICO'!$A:$M,4,0)</f>
        <v>SER.CG</v>
      </c>
      <c r="E116" s="191" t="str">
        <f>VLOOKUP($A116,'01_SINTETICO'!$A:$M,5,0)</f>
        <v>M2</v>
      </c>
      <c r="F116" s="191">
        <f>VLOOKUP($A116,'01_SINTETICO'!$A:$M,6,0)</f>
        <v>127.98</v>
      </c>
      <c r="G116" s="192">
        <f>VLOOKUP($A116,'01_SINTETICO'!$A:$M,11,0)</f>
        <v>2001.6182915146801</v>
      </c>
      <c r="H116" s="192">
        <f>VLOOKUP($A116,'01_SINTETICO'!$A:$M,12,0)</f>
        <v>1248.3097218857131</v>
      </c>
      <c r="I116" s="192">
        <f>VLOOKUP($A116,'01_SINTETICO'!$A:$M,13,0)</f>
        <v>3249.928013400393</v>
      </c>
      <c r="J116" s="234">
        <f t="shared" si="3"/>
        <v>1.7313531576440898E-3</v>
      </c>
      <c r="K116" s="165">
        <f t="shared" si="4"/>
        <v>0.88656168980814387</v>
      </c>
    </row>
    <row r="117" spans="1:11" ht="25.5">
      <c r="A117" s="190" t="s">
        <v>476</v>
      </c>
      <c r="B117" s="190" t="str">
        <f>VLOOKUP($A117,'01_SINTETICO'!$A:$M,2,0)</f>
        <v>98561U</v>
      </c>
      <c r="C117" s="190" t="str">
        <f>VLOOKUP($A117,'01_SINTETICO'!$A:$M,3,0)</f>
        <v>IMPERMEABILIZAÇÃO DE PAREDES COM ARGAMASSA DE CIMENTO E AREIA, COM ADITIVO IMPERMEABILIZANTE, E = 2CM. AF_06/2018</v>
      </c>
      <c r="D117" s="190" t="str">
        <f>VLOOKUP($A117,'01_SINTETICO'!$A:$M,4,0)</f>
        <v>SER.CG</v>
      </c>
      <c r="E117" s="191" t="str">
        <f>VLOOKUP($A117,'01_SINTETICO'!$A:$M,5,0)</f>
        <v>M2</v>
      </c>
      <c r="F117" s="191">
        <f>VLOOKUP($A117,'01_SINTETICO'!$A:$M,6,0)</f>
        <v>54.77</v>
      </c>
      <c r="G117" s="192">
        <f>VLOOKUP($A117,'01_SINTETICO'!$A:$M,11,0)</f>
        <v>1579.7444906727148</v>
      </c>
      <c r="H117" s="192">
        <f>VLOOKUP($A117,'01_SINTETICO'!$A:$M,12,0)</f>
        <v>1623.7372922830777</v>
      </c>
      <c r="I117" s="192">
        <f>VLOOKUP($A117,'01_SINTETICO'!$A:$M,13,0)</f>
        <v>3203.4817829557924</v>
      </c>
      <c r="J117" s="234">
        <f t="shared" si="3"/>
        <v>1.7066095856605409E-3</v>
      </c>
      <c r="K117" s="165">
        <f t="shared" si="4"/>
        <v>0.88826829939380436</v>
      </c>
    </row>
    <row r="118" spans="1:11" ht="25.5">
      <c r="A118" s="190" t="s">
        <v>6272</v>
      </c>
      <c r="B118" s="190" t="str">
        <f>VLOOKUP($A118,'01_SINTETICO'!$A:$M,2,0)</f>
        <v>92008U</v>
      </c>
      <c r="C118" s="190" t="str">
        <f>VLOOKUP($A118,'01_SINTETICO'!$A:$M,3,0)</f>
        <v>TOMADA BAIXA DE EMBUTIR (2 MÓDULOS), 2P+T 10 A, INCLUINDO SUPORTE E PLACA - FORNECIMENTO E INSTALAÇÃO. AF_12/2015</v>
      </c>
      <c r="D118" s="190" t="str">
        <f>VLOOKUP($A118,'01_SINTETICO'!$A:$M,4,0)</f>
        <v>SER.CG</v>
      </c>
      <c r="E118" s="191" t="str">
        <f>VLOOKUP($A118,'01_SINTETICO'!$A:$M,5,0)</f>
        <v>UN</v>
      </c>
      <c r="F118" s="191">
        <f>VLOOKUP($A118,'01_SINTETICO'!$A:$M,6,0)</f>
        <v>56</v>
      </c>
      <c r="G118" s="192">
        <f>VLOOKUP($A118,'01_SINTETICO'!$A:$M,11,0)</f>
        <v>1694.3926726719999</v>
      </c>
      <c r="H118" s="192">
        <f>VLOOKUP($A118,'01_SINTETICO'!$A:$M,12,0)</f>
        <v>1453.3242181805288</v>
      </c>
      <c r="I118" s="192">
        <f>VLOOKUP($A118,'01_SINTETICO'!$A:$M,13,0)</f>
        <v>3147.7168908525286</v>
      </c>
      <c r="J118" s="234">
        <f t="shared" si="3"/>
        <v>1.6769016285517774E-3</v>
      </c>
      <c r="K118" s="165">
        <f t="shared" si="4"/>
        <v>0.88994520102235619</v>
      </c>
    </row>
    <row r="119" spans="1:11" ht="25.5">
      <c r="A119" s="190" t="s">
        <v>6217</v>
      </c>
      <c r="B119" s="190" t="str">
        <f>VLOOKUP($A119,'01_SINTETICO'!$A:$M,2,0)</f>
        <v>93382U</v>
      </c>
      <c r="C119" s="190" t="str">
        <f>VLOOKUP($A119,'01_SINTETICO'!$A:$M,3,0)</f>
        <v>REATERRO MANUAL DE VALAS, COM COMPACTADOR DE SOLOS DE PERCUSSÃO. AF_08/2023</v>
      </c>
      <c r="D119" s="190" t="str">
        <f>VLOOKUP($A119,'01_SINTETICO'!$A:$M,4,0)</f>
        <v>SER.CG</v>
      </c>
      <c r="E119" s="191" t="str">
        <f>VLOOKUP($A119,'01_SINTETICO'!$A:$M,5,0)</f>
        <v>M3</v>
      </c>
      <c r="F119" s="191">
        <f>VLOOKUP($A119,'01_SINTETICO'!$A:$M,6,0)</f>
        <v>103.5</v>
      </c>
      <c r="G119" s="192">
        <f>VLOOKUP($A119,'01_SINTETICO'!$A:$M,11,0)</f>
        <v>1247.9735873718746</v>
      </c>
      <c r="H119" s="192">
        <f>VLOOKUP($A119,'01_SINTETICO'!$A:$M,12,0)</f>
        <v>1892.6429261581084</v>
      </c>
      <c r="I119" s="192">
        <f>VLOOKUP($A119,'01_SINTETICO'!$A:$M,13,0)</f>
        <v>3140.616513529983</v>
      </c>
      <c r="J119" s="234">
        <f t="shared" si="3"/>
        <v>1.6731190030144839E-3</v>
      </c>
      <c r="K119" s="165">
        <f t="shared" si="4"/>
        <v>0.89161832002537067</v>
      </c>
    </row>
    <row r="120" spans="1:11" ht="25.5">
      <c r="A120" s="190" t="s">
        <v>6101</v>
      </c>
      <c r="B120" s="190" t="str">
        <f>VLOOKUP($A120,'01_SINTETICO'!$A:$M,2,0)</f>
        <v>96535U</v>
      </c>
      <c r="C120" s="190" t="str">
        <f>VLOOKUP($A120,'01_SINTETICO'!$A:$M,3,0)</f>
        <v>FABRICAÇÃO, MONTAGEM E DESMONTAGEM DE FÔRMA PARA SAPATA, EM MADEIRA SERRADA, E=25 MM, 4 UTILIZAÇÕES. AF_01/2024</v>
      </c>
      <c r="D120" s="190" t="str">
        <f>VLOOKUP($A120,'01_SINTETICO'!$A:$M,4,0)</f>
        <v>SER.CG</v>
      </c>
      <c r="E120" s="191" t="str">
        <f>VLOOKUP($A120,'01_SINTETICO'!$A:$M,5,0)</f>
        <v>M2</v>
      </c>
      <c r="F120" s="191">
        <f>VLOOKUP($A120,'01_SINTETICO'!$A:$M,6,0)</f>
        <v>18.739999999999998</v>
      </c>
      <c r="G120" s="192">
        <f>VLOOKUP($A120,'01_SINTETICO'!$A:$M,11,0)</f>
        <v>1385.0916432077317</v>
      </c>
      <c r="H120" s="192">
        <f>VLOOKUP($A120,'01_SINTETICO'!$A:$M,12,0)</f>
        <v>1751.1806505561133</v>
      </c>
      <c r="I120" s="192">
        <f>VLOOKUP($A120,'01_SINTETICO'!$A:$M,13,0)</f>
        <v>3136.272293763845</v>
      </c>
      <c r="J120" s="234">
        <f t="shared" si="3"/>
        <v>1.6708046814114853E-3</v>
      </c>
      <c r="K120" s="165">
        <f t="shared" si="4"/>
        <v>0.89328912470678212</v>
      </c>
    </row>
    <row r="121" spans="1:11" ht="25.5">
      <c r="A121" s="190" t="s">
        <v>6325</v>
      </c>
      <c r="B121" s="190" t="str">
        <f>VLOOKUP($A121,'01_SINTETICO'!$A:$M,2,0)</f>
        <v>T.ELE.MESA.SOM</v>
      </c>
      <c r="C121" s="190" t="str">
        <f>VLOOKUP($A121,'01_SINTETICO'!$A:$M,3,0)</f>
        <v>MESA DE SOM 6 CANAIS XLR COM PHANTOM POWER - FORNECIMENTO E INSTALAÇÃO DE MESA NA SALA TÉCNICA DA VT</v>
      </c>
      <c r="D121" s="190" t="str">
        <f>VLOOKUP($A121,'01_SINTETICO'!$A:$M,4,0)</f>
        <v>SER.CG</v>
      </c>
      <c r="E121" s="191" t="str">
        <f>VLOOKUP($A121,'01_SINTETICO'!$A:$M,5,0)</f>
        <v>UN</v>
      </c>
      <c r="F121" s="191">
        <f>VLOOKUP($A121,'01_SINTETICO'!$A:$M,6,0)</f>
        <v>1</v>
      </c>
      <c r="G121" s="192">
        <f>VLOOKUP($A121,'01_SINTETICO'!$A:$M,11,0)</f>
        <v>3041.0602319999998</v>
      </c>
      <c r="H121" s="192">
        <f>VLOOKUP($A121,'01_SINTETICO'!$A:$M,12,0)</f>
        <v>94.543599933679985</v>
      </c>
      <c r="I121" s="192">
        <f>VLOOKUP($A121,'01_SINTETICO'!$A:$M,13,0)</f>
        <v>3135.6038319336799</v>
      </c>
      <c r="J121" s="234">
        <f t="shared" si="3"/>
        <v>1.670448567831231E-3</v>
      </c>
      <c r="K121" s="165">
        <f t="shared" si="4"/>
        <v>0.8949595732746134</v>
      </c>
    </row>
    <row r="122" spans="1:11" ht="25.5">
      <c r="A122" s="190" t="s">
        <v>6300</v>
      </c>
      <c r="B122" s="190" t="str">
        <f>VLOOKUP($A122,'01_SINTETICO'!$A:$M,2,0)</f>
        <v>071690/AGETOP-CIVIL</v>
      </c>
      <c r="C122" s="190" t="str">
        <f>VLOOKUP($A122,'01_SINTETICO'!$A:$M,3,0)</f>
        <v>LUMINÁRIA LED RETANGULAR DE EMBUTIR COM REFLETOR DE ALUMÍNIO E ALETAS, DE 36W A 39W - INCLUSO CORTE NO FORRO</v>
      </c>
      <c r="D122" s="190" t="str">
        <f>VLOOKUP($A122,'01_SINTETICO'!$A:$M,4,0)</f>
        <v>SER.CG</v>
      </c>
      <c r="E122" s="191" t="str">
        <f>VLOOKUP($A122,'01_SINTETICO'!$A:$M,5,0)</f>
        <v>UN</v>
      </c>
      <c r="F122" s="191">
        <f>VLOOKUP($A122,'01_SINTETICO'!$A:$M,6,0)</f>
        <v>9</v>
      </c>
      <c r="G122" s="192">
        <f>VLOOKUP($A122,'01_SINTETICO'!$A:$M,11,0)</f>
        <v>2835.8024044752001</v>
      </c>
      <c r="H122" s="192">
        <f>VLOOKUP($A122,'01_SINTETICO'!$A:$M,12,0)</f>
        <v>191.08749699955533</v>
      </c>
      <c r="I122" s="192">
        <f>VLOOKUP($A122,'01_SINTETICO'!$A:$M,13,0)</f>
        <v>3026.8899014747553</v>
      </c>
      <c r="J122" s="234">
        <f t="shared" si="3"/>
        <v>1.612532759849065E-3</v>
      </c>
      <c r="K122" s="165">
        <f t="shared" si="4"/>
        <v>0.89657210603446247</v>
      </c>
    </row>
    <row r="123" spans="1:11" ht="25.5">
      <c r="A123" s="190" t="s">
        <v>6297</v>
      </c>
      <c r="B123" s="190" t="str">
        <f>VLOOKUP($A123,'01_SINTETICO'!$A:$M,2,0)</f>
        <v>070715/AGETOP-CIVIL</v>
      </c>
      <c r="C123" s="190" t="str">
        <f>VLOOKUP($A123,'01_SINTETICO'!$A:$M,3,0)</f>
        <v>CAIXA DE PASSAGEM 60X60X80CM (MEDIDAS INTERNAS) FUNDO DE BRITA COM TAMPA</v>
      </c>
      <c r="D123" s="190" t="str">
        <f>VLOOKUP($A123,'01_SINTETICO'!$A:$M,4,0)</f>
        <v>SER.CG</v>
      </c>
      <c r="E123" s="191" t="str">
        <f>VLOOKUP($A123,'01_SINTETICO'!$A:$M,5,0)</f>
        <v>UN</v>
      </c>
      <c r="F123" s="191">
        <f>VLOOKUP($A123,'01_SINTETICO'!$A:$M,6,0)</f>
        <v>4</v>
      </c>
      <c r="G123" s="192">
        <f>VLOOKUP($A123,'01_SINTETICO'!$A:$M,11,0)</f>
        <v>1741.2619092916</v>
      </c>
      <c r="H123" s="192">
        <f>VLOOKUP($A123,'01_SINTETICO'!$A:$M,12,0)</f>
        <v>1258.7917930441417</v>
      </c>
      <c r="I123" s="192">
        <f>VLOOKUP($A123,'01_SINTETICO'!$A:$M,13,0)</f>
        <v>3000.0537023357419</v>
      </c>
      <c r="J123" s="234">
        <f t="shared" si="3"/>
        <v>1.598236154531373E-3</v>
      </c>
      <c r="K123" s="165">
        <f t="shared" si="4"/>
        <v>0.89817034218899383</v>
      </c>
    </row>
    <row r="124" spans="1:11" ht="38.25">
      <c r="A124" s="190" t="s">
        <v>1149</v>
      </c>
      <c r="B124" s="190" t="str">
        <f>VLOOKUP($A124,'01_SINTETICO'!$A:$M,2,0)</f>
        <v>86938U</v>
      </c>
      <c r="C124" s="190" t="str">
        <f>VLOOKUP($A124,'01_SINTETICO'!$A:$M,3,0)</f>
        <v>CUBA DE EMBUTIR OVAL EM LOUÇA BRANCA, 35 X 50CM OU EQUIVALENTE, INCLUSO VÁLVULA E SIFÃO TIPO GARRAFA EM METAL CROMADO - FORNECIMENTO E INSTALAÇÃO. AF_01/2020</v>
      </c>
      <c r="D124" s="190" t="str">
        <f>VLOOKUP($A124,'01_SINTETICO'!$A:$M,4,0)</f>
        <v>SER.CG</v>
      </c>
      <c r="E124" s="191" t="str">
        <f>VLOOKUP($A124,'01_SINTETICO'!$A:$M,5,0)</f>
        <v>UN</v>
      </c>
      <c r="F124" s="191">
        <f>VLOOKUP($A124,'01_SINTETICO'!$A:$M,6,0)</f>
        <v>6</v>
      </c>
      <c r="G124" s="192">
        <f>VLOOKUP($A124,'01_SINTETICO'!$A:$M,11,0)</f>
        <v>2669.0070292517998</v>
      </c>
      <c r="H124" s="192">
        <f>VLOOKUP($A124,'01_SINTETICO'!$A:$M,12,0)</f>
        <v>261.04489968008733</v>
      </c>
      <c r="I124" s="192">
        <f>VLOOKUP($A124,'01_SINTETICO'!$A:$M,13,0)</f>
        <v>2930.0519289318872</v>
      </c>
      <c r="J124" s="234">
        <f t="shared" si="3"/>
        <v>1.560943700383553E-3</v>
      </c>
      <c r="K124" s="165">
        <f t="shared" si="4"/>
        <v>0.89973128588937734</v>
      </c>
    </row>
    <row r="125" spans="1:11" ht="25.5">
      <c r="A125" s="190" t="s">
        <v>6261</v>
      </c>
      <c r="B125" s="190" t="str">
        <f>VLOOKUP($A125,'01_SINTETICO'!$A:$M,2,0)</f>
        <v>91928U</v>
      </c>
      <c r="C125" s="190" t="str">
        <f>VLOOKUP($A125,'01_SINTETICO'!$A:$M,3,0)</f>
        <v>CABO DE COBRE FLEXÍVEL ISOLADO, 4 MM², ANTI-CHAMA 450/750 V, PARA CIRCUITOS TERMINAIS - FORNECIMENTO E INSTALAÇÃO. AF_12/2015</v>
      </c>
      <c r="D125" s="190" t="str">
        <f>VLOOKUP($A125,'01_SINTETICO'!$A:$M,4,0)</f>
        <v>SER.CG</v>
      </c>
      <c r="E125" s="191" t="str">
        <f>VLOOKUP($A125,'01_SINTETICO'!$A:$M,5,0)</f>
        <v>M</v>
      </c>
      <c r="F125" s="191">
        <f>VLOOKUP($A125,'01_SINTETICO'!$A:$M,6,0)</f>
        <v>350</v>
      </c>
      <c r="G125" s="192">
        <f>VLOOKUP($A125,'01_SINTETICO'!$A:$M,11,0)</f>
        <v>2268.0964555200003</v>
      </c>
      <c r="H125" s="192">
        <f>VLOOKUP($A125,'01_SINTETICO'!$A:$M,12,0)</f>
        <v>645.26006954736602</v>
      </c>
      <c r="I125" s="192">
        <f>VLOOKUP($A125,'01_SINTETICO'!$A:$M,13,0)</f>
        <v>2913.3565250673664</v>
      </c>
      <c r="J125" s="234">
        <f t="shared" si="3"/>
        <v>1.5520494602404499E-3</v>
      </c>
      <c r="K125" s="165">
        <f t="shared" si="4"/>
        <v>0.9012833353496178</v>
      </c>
    </row>
    <row r="126" spans="1:11" ht="25.5">
      <c r="A126" s="190" t="s">
        <v>6137</v>
      </c>
      <c r="B126" s="190" t="str">
        <f>VLOOKUP($A126,'01_SINTETICO'!$A:$M,2,0)</f>
        <v>92765U</v>
      </c>
      <c r="C126" s="190" t="str">
        <f>VLOOKUP($A126,'01_SINTETICO'!$A:$M,3,0)</f>
        <v>ARMAÇÃO DE PILAR OU VIGA DE ESTRUTURA CONVENCIONAL DE CONCRETO ARMADO UTILIZANDO AÇO CA-50 DE 20,0 MM - MONTAGEM. AF_06/2022</v>
      </c>
      <c r="D126" s="190" t="str">
        <f>VLOOKUP($A126,'01_SINTETICO'!$A:$M,4,0)</f>
        <v>SER.CG</v>
      </c>
      <c r="E126" s="191" t="str">
        <f>VLOOKUP($A126,'01_SINTETICO'!$A:$M,5,0)</f>
        <v>KG</v>
      </c>
      <c r="F126" s="191">
        <f>VLOOKUP($A126,'01_SINTETICO'!$A:$M,6,0)</f>
        <v>236</v>
      </c>
      <c r="G126" s="192">
        <f>VLOOKUP($A126,'01_SINTETICO'!$A:$M,11,0)</f>
        <v>2787.6561947200007</v>
      </c>
      <c r="H126" s="192">
        <f>VLOOKUP($A126,'01_SINTETICO'!$A:$M,12,0)</f>
        <v>119.21020259071715</v>
      </c>
      <c r="I126" s="192">
        <f>VLOOKUP($A126,'01_SINTETICO'!$A:$M,13,0)</f>
        <v>2906.8663973107177</v>
      </c>
      <c r="J126" s="234">
        <f t="shared" si="3"/>
        <v>1.5485919365234152E-3</v>
      </c>
      <c r="K126" s="165">
        <f t="shared" si="4"/>
        <v>0.90283192728614126</v>
      </c>
    </row>
    <row r="127" spans="1:11" ht="38.25">
      <c r="A127" s="190" t="s">
        <v>6287</v>
      </c>
      <c r="B127" s="190" t="str">
        <f>VLOOKUP($A127,'01_SINTETICO'!$A:$M,2,0)</f>
        <v>101512U</v>
      </c>
      <c r="C127" s="190" t="str">
        <f>VLOOKUP($A127,'01_SINTETICO'!$A:$M,3,0)</f>
        <v>ENTRADA DE ENERGIA ELÉTRICA, AÉREA, TRIFÁSICA, COM CAIXA DE EMBUTIR, CABO DE 35 MM2 E DISJUNTOR DIN 50A (NÃO INCLUSO O POSTE DE CONCRETO). AF_07/2020</v>
      </c>
      <c r="D127" s="190" t="str">
        <f>VLOOKUP($A127,'01_SINTETICO'!$A:$M,4,0)</f>
        <v>SER.CG</v>
      </c>
      <c r="E127" s="191" t="str">
        <f>VLOOKUP($A127,'01_SINTETICO'!$A:$M,5,0)</f>
        <v>UN</v>
      </c>
      <c r="F127" s="191">
        <f>VLOOKUP($A127,'01_SINTETICO'!$A:$M,6,0)</f>
        <v>1</v>
      </c>
      <c r="G127" s="192">
        <f>VLOOKUP($A127,'01_SINTETICO'!$A:$M,11,0)</f>
        <v>2398.0725061962034</v>
      </c>
      <c r="H127" s="192">
        <f>VLOOKUP($A127,'01_SINTETICO'!$A:$M,12,0)</f>
        <v>472.24237720972042</v>
      </c>
      <c r="I127" s="192">
        <f>VLOOKUP($A127,'01_SINTETICO'!$A:$M,13,0)</f>
        <v>2870.3148834059239</v>
      </c>
      <c r="J127" s="234">
        <f t="shared" si="3"/>
        <v>1.5291196347509452E-3</v>
      </c>
      <c r="K127" s="165">
        <f t="shared" si="4"/>
        <v>0.90436104692089225</v>
      </c>
    </row>
    <row r="128" spans="1:11" ht="25.5">
      <c r="A128" s="190" t="s">
        <v>6124</v>
      </c>
      <c r="B128" s="190" t="str">
        <f>VLOOKUP($A128,'01_SINTETICO'!$A:$M,2,0)</f>
        <v>92759U</v>
      </c>
      <c r="C128" s="190" t="str">
        <f>VLOOKUP($A128,'01_SINTETICO'!$A:$M,3,0)</f>
        <v>ARMAÇÃO DE PILAR OU VIGA DE ESTRUTURA CONVENCIONAL DE CONCRETO ARMADO UTILIZANDO AÇO CA-60 DE 5,0 MM - MONTAGEM. AF_06/2022</v>
      </c>
      <c r="D128" s="190" t="str">
        <f>VLOOKUP($A128,'01_SINTETICO'!$A:$M,4,0)</f>
        <v>SER.CG</v>
      </c>
      <c r="E128" s="191" t="str">
        <f>VLOOKUP($A128,'01_SINTETICO'!$A:$M,5,0)</f>
        <v>KG</v>
      </c>
      <c r="F128" s="191">
        <f>VLOOKUP($A128,'01_SINTETICO'!$A:$M,6,0)</f>
        <v>157</v>
      </c>
      <c r="G128" s="192">
        <f>VLOOKUP($A128,'01_SINTETICO'!$A:$M,11,0)</f>
        <v>1945.896186639</v>
      </c>
      <c r="H128" s="192">
        <f>VLOOKUP($A128,'01_SINTETICO'!$A:$M,12,0)</f>
        <v>798.78079935853498</v>
      </c>
      <c r="I128" s="192">
        <f>VLOOKUP($A128,'01_SINTETICO'!$A:$M,13,0)</f>
        <v>2744.6769859975348</v>
      </c>
      <c r="J128" s="234">
        <f t="shared" si="3"/>
        <v>1.4621878228766923E-3</v>
      </c>
      <c r="K128" s="165">
        <f t="shared" si="4"/>
        <v>0.90582323474376891</v>
      </c>
    </row>
    <row r="129" spans="1:11" ht="25.5">
      <c r="A129" s="190" t="s">
        <v>6132</v>
      </c>
      <c r="B129" s="190" t="str">
        <f>VLOOKUP($A129,'01_SINTETICO'!$A:$M,2,0)</f>
        <v>92760U</v>
      </c>
      <c r="C129" s="190" t="str">
        <f>VLOOKUP($A129,'01_SINTETICO'!$A:$M,3,0)</f>
        <v>ARMAÇÃO DE PILAR OU VIGA DE ESTRUTURA CONVENCIONAL DE CONCRETO ARMADO UTILIZANDO AÇO CA-50 DE 6,3 MM - MONTAGEM. AF_06/2022</v>
      </c>
      <c r="D129" s="190" t="str">
        <f>VLOOKUP($A129,'01_SINTETICO'!$A:$M,4,0)</f>
        <v>SER.CG</v>
      </c>
      <c r="E129" s="191" t="str">
        <f>VLOOKUP($A129,'01_SINTETICO'!$A:$M,5,0)</f>
        <v>KG</v>
      </c>
      <c r="F129" s="191">
        <f>VLOOKUP($A129,'01_SINTETICO'!$A:$M,6,0)</f>
        <v>167</v>
      </c>
      <c r="G129" s="192">
        <f>VLOOKUP($A129,'01_SINTETICO'!$A:$M,11,0)</f>
        <v>2151.9102989710004</v>
      </c>
      <c r="H129" s="192">
        <f>VLOOKUP($A129,'01_SINTETICO'!$A:$M,12,0)</f>
        <v>566.43903818630724</v>
      </c>
      <c r="I129" s="192">
        <f>VLOOKUP($A129,'01_SINTETICO'!$A:$M,13,0)</f>
        <v>2718.3493371573077</v>
      </c>
      <c r="J129" s="234">
        <f t="shared" si="3"/>
        <v>1.4481621405339074E-3</v>
      </c>
      <c r="K129" s="165">
        <f t="shared" si="4"/>
        <v>0.90727139688430281</v>
      </c>
    </row>
    <row r="130" spans="1:11">
      <c r="A130" s="190" t="s">
        <v>1115</v>
      </c>
      <c r="B130" s="190" t="str">
        <f>VLOOKUP($A130,'01_SINTETICO'!$A:$M,2,0)</f>
        <v>94296U</v>
      </c>
      <c r="C130" s="190" t="str">
        <f>VLOOKUP($A130,'01_SINTETICO'!$A:$M,3,0)</f>
        <v>TOPOGRAFO COM ENCARGOS COMPLEMENTARES</v>
      </c>
      <c r="D130" s="190" t="str">
        <f>VLOOKUP($A130,'01_SINTETICO'!$A:$M,4,0)</f>
        <v>SER.CG</v>
      </c>
      <c r="E130" s="191" t="str">
        <f>VLOOKUP($A130,'01_SINTETICO'!$A:$M,5,0)</f>
        <v>MÊS</v>
      </c>
      <c r="F130" s="191">
        <f>VLOOKUP($A130,'01_SINTETICO'!$A:$M,6,0)</f>
        <v>0.5</v>
      </c>
      <c r="G130" s="192">
        <f>VLOOKUP($A130,'01_SINTETICO'!$A:$M,11,0)</f>
        <v>252.44636199999997</v>
      </c>
      <c r="H130" s="192">
        <f>VLOOKUP($A130,'01_SINTETICO'!$A:$M,12,0)</f>
        <v>2441.2381743515693</v>
      </c>
      <c r="I130" s="192">
        <f>VLOOKUP($A130,'01_SINTETICO'!$A:$M,13,0)</f>
        <v>2693.6845363515695</v>
      </c>
      <c r="J130" s="234">
        <f t="shared" si="3"/>
        <v>1.4350223169496317E-3</v>
      </c>
      <c r="K130" s="165">
        <f t="shared" si="4"/>
        <v>0.90870641920125239</v>
      </c>
    </row>
    <row r="131" spans="1:11" ht="38.25">
      <c r="A131" s="190" t="s">
        <v>100</v>
      </c>
      <c r="B131" s="190" t="str">
        <f>VLOOKUP($A131,'01_SINTETICO'!$A:$M,2,0)</f>
        <v>94219U</v>
      </c>
      <c r="C131" s="190" t="str">
        <f>VLOOKUP($A131,'01_SINTETICO'!$A:$M,3,0)</f>
        <v>CUMEEIRA E ESPIGÃO PARA TELHA CERÂMICA EMBOÇADA COM ARGAMASSA TRAÇO 1:2:9 (CIMENTO, CAL E AREIA), PARA TELHADOS COM MAIS DE 2 ÁGUAS, INCLUSO TRANSPORTE VERTICAL. AF_07/2019</v>
      </c>
      <c r="D131" s="190" t="str">
        <f>VLOOKUP($A131,'01_SINTETICO'!$A:$M,4,0)</f>
        <v>SER.CG</v>
      </c>
      <c r="E131" s="191" t="str">
        <f>VLOOKUP($A131,'01_SINTETICO'!$A:$M,5,0)</f>
        <v>M</v>
      </c>
      <c r="F131" s="191">
        <f>VLOOKUP($A131,'01_SINTETICO'!$A:$M,6,0)</f>
        <v>59.12</v>
      </c>
      <c r="G131" s="192">
        <f>VLOOKUP($A131,'01_SINTETICO'!$A:$M,11,0)</f>
        <v>1717.1898497215375</v>
      </c>
      <c r="H131" s="192">
        <f>VLOOKUP($A131,'01_SINTETICO'!$A:$M,12,0)</f>
        <v>937.05464027983351</v>
      </c>
      <c r="I131" s="192">
        <f>VLOOKUP($A131,'01_SINTETICO'!$A:$M,13,0)</f>
        <v>2654.2444900013711</v>
      </c>
      <c r="J131" s="234">
        <f t="shared" si="3"/>
        <v>1.4140111903940625E-3</v>
      </c>
      <c r="K131" s="165">
        <f t="shared" si="4"/>
        <v>0.91012043039164647</v>
      </c>
    </row>
    <row r="132" spans="1:11" ht="38.25">
      <c r="A132" s="190" t="s">
        <v>6241</v>
      </c>
      <c r="B132" s="190" t="str">
        <f>VLOOKUP($A132,'01_SINTETICO'!$A:$M,2,0)</f>
        <v>91834U</v>
      </c>
      <c r="C132" s="190" t="str">
        <f>VLOOKUP($A132,'01_SINTETICO'!$A:$M,3,0)</f>
        <v>ELETRODUTO FLEXÍVEL CORRUGADO, PVC, DN 25 MM (3/4"), PARA CIRCUITOS TERMINAIS, INSTALADO EM FORRO - FORNECIMENTO E INSTALAÇÃO. AF_12/2015</v>
      </c>
      <c r="D132" s="190" t="str">
        <f>VLOOKUP($A132,'01_SINTETICO'!$A:$M,4,0)</f>
        <v>SER.CG</v>
      </c>
      <c r="E132" s="191" t="str">
        <f>VLOOKUP($A132,'01_SINTETICO'!$A:$M,5,0)</f>
        <v>M</v>
      </c>
      <c r="F132" s="191">
        <f>VLOOKUP($A132,'01_SINTETICO'!$A:$M,6,0)</f>
        <v>127</v>
      </c>
      <c r="G132" s="192">
        <f>VLOOKUP($A132,'01_SINTETICO'!$A:$M,11,0)</f>
        <v>1179.9136829797001</v>
      </c>
      <c r="H132" s="192">
        <f>VLOOKUP($A132,'01_SINTETICO'!$A:$M,12,0)</f>
        <v>1410.7119147033079</v>
      </c>
      <c r="I132" s="192">
        <f>VLOOKUP($A132,'01_SINTETICO'!$A:$M,13,0)</f>
        <v>2590.625597683008</v>
      </c>
      <c r="J132" s="234">
        <f t="shared" si="3"/>
        <v>1.3801191258169241E-3</v>
      </c>
      <c r="K132" s="165">
        <f t="shared" si="4"/>
        <v>0.9115005495174634</v>
      </c>
    </row>
    <row r="133" spans="1:11" ht="25.5">
      <c r="A133" s="190" t="s">
        <v>79</v>
      </c>
      <c r="B133" s="190" t="str">
        <f>VLOOKUP($A133,'01_SINTETICO'!$A:$M,2,0)</f>
        <v>88415U</v>
      </c>
      <c r="C133" s="190" t="str">
        <f>VLOOKUP($A133,'01_SINTETICO'!$A:$M,3,0)</f>
        <v>APLICAÇÃO MANUAL DE FUNDO SELADOR ACRÍLICO EM PAREDES EXTERNAS DE CASAS. AF_03/2024</v>
      </c>
      <c r="D133" s="190" t="str">
        <f>VLOOKUP($A133,'01_SINTETICO'!$A:$M,4,0)</f>
        <v>SER.CG</v>
      </c>
      <c r="E133" s="191" t="str">
        <f>VLOOKUP($A133,'01_SINTETICO'!$A:$M,5,0)</f>
        <v>M2</v>
      </c>
      <c r="F133" s="191">
        <f>VLOOKUP($A133,'01_SINTETICO'!$A:$M,6,0)</f>
        <v>387.29</v>
      </c>
      <c r="G133" s="192">
        <f>VLOOKUP($A133,'01_SINTETICO'!$A:$M,11,0)</f>
        <v>1879.4796875987329</v>
      </c>
      <c r="H133" s="192">
        <f>VLOOKUP($A133,'01_SINTETICO'!$A:$M,12,0)</f>
        <v>676.57899991832539</v>
      </c>
      <c r="I133" s="192">
        <f>VLOOKUP($A133,'01_SINTETICO'!$A:$M,13,0)</f>
        <v>2556.0586875170584</v>
      </c>
      <c r="J133" s="234">
        <f t="shared" si="3"/>
        <v>1.3617040936011186E-3</v>
      </c>
      <c r="K133" s="165">
        <f t="shared" si="4"/>
        <v>0.91286225361106454</v>
      </c>
    </row>
    <row r="134" spans="1:11">
      <c r="A134" s="190" t="s">
        <v>1192</v>
      </c>
      <c r="B134" s="190" t="str">
        <f>VLOOKUP($A134,'01_SINTETICO'!$A:$M,2,0)</f>
        <v>105521U</v>
      </c>
      <c r="C134" s="190" t="str">
        <f>VLOOKUP($A134,'01_SINTETICO'!$A:$M,3,0)</f>
        <v>ESPALHAMENTO DE TERRA VEGETAL PARA O PLANTIO. AF_07/2024</v>
      </c>
      <c r="D134" s="190" t="str">
        <f>VLOOKUP($A134,'01_SINTETICO'!$A:$M,4,0)</f>
        <v>SER.CG</v>
      </c>
      <c r="E134" s="191" t="str">
        <f>VLOOKUP($A134,'01_SINTETICO'!$A:$M,5,0)</f>
        <v>M2</v>
      </c>
      <c r="F134" s="191">
        <f>VLOOKUP($A134,'01_SINTETICO'!$A:$M,6,0)</f>
        <v>426.4</v>
      </c>
      <c r="G134" s="192">
        <f>VLOOKUP($A134,'01_SINTETICO'!$A:$M,11,0)</f>
        <v>1925.5549635181599</v>
      </c>
      <c r="H134" s="192">
        <f>VLOOKUP($A134,'01_SINTETICO'!$A:$M,12,0)</f>
        <v>540.39492857345454</v>
      </c>
      <c r="I134" s="192">
        <f>VLOOKUP($A134,'01_SINTETICO'!$A:$M,13,0)</f>
        <v>2465.9498920916144</v>
      </c>
      <c r="J134" s="234">
        <f t="shared" si="3"/>
        <v>1.3136999080166772E-3</v>
      </c>
      <c r="K134" s="165">
        <f t="shared" si="4"/>
        <v>0.91417595351908121</v>
      </c>
    </row>
    <row r="135" spans="1:11" ht="25.5">
      <c r="A135" s="190" t="s">
        <v>1132</v>
      </c>
      <c r="B135" s="190" t="str">
        <f>VLOOKUP($A135,'01_SINTETICO'!$A:$M,2,0)</f>
        <v>98557U</v>
      </c>
      <c r="C135" s="190" t="str">
        <f>VLOOKUP($A135,'01_SINTETICO'!$A:$M,3,0)</f>
        <v>IMPERMEABILIZAÇÃO DE SUPERFÍCIE COM EMULSÃO ASFÁLTICA, 2 DEMÃOS. AF_09/2023</v>
      </c>
      <c r="D135" s="190" t="str">
        <f>VLOOKUP($A135,'01_SINTETICO'!$A:$M,4,0)</f>
        <v>SER.CG</v>
      </c>
      <c r="E135" s="191" t="str">
        <f>VLOOKUP($A135,'01_SINTETICO'!$A:$M,5,0)</f>
        <v>M2</v>
      </c>
      <c r="F135" s="191">
        <f>VLOOKUP($A135,'01_SINTETICO'!$A:$M,6,0)</f>
        <v>49.28</v>
      </c>
      <c r="G135" s="192">
        <f>VLOOKUP($A135,'01_SINTETICO'!$A:$M,11,0)</f>
        <v>1751.9056667333762</v>
      </c>
      <c r="H135" s="192">
        <f>VLOOKUP($A135,'01_SINTETICO'!$A:$M,12,0)</f>
        <v>685.13259181608919</v>
      </c>
      <c r="I135" s="192">
        <f>VLOOKUP($A135,'01_SINTETICO'!$A:$M,13,0)</f>
        <v>2437.0382585494654</v>
      </c>
      <c r="J135" s="234">
        <f t="shared" ref="J135:J198" si="5">I135/SUM($I$7:$I$1048576)</f>
        <v>1.2982976443913132E-3</v>
      </c>
      <c r="K135" s="165">
        <f t="shared" si="4"/>
        <v>0.91547425116347247</v>
      </c>
    </row>
    <row r="136" spans="1:11" ht="25.5">
      <c r="A136" s="190" t="s">
        <v>1194</v>
      </c>
      <c r="B136" s="190" t="str">
        <f>VLOOKUP($A136,'01_SINTETICO'!$A:$M,2,0)</f>
        <v>95305U</v>
      </c>
      <c r="C136" s="190" t="str">
        <f>VLOOKUP($A136,'01_SINTETICO'!$A:$M,3,0)</f>
        <v>TEXTURA ACRÍLICA, APLICAÇÃO MANUAL EM PAREDE, UMA DEMÃO. AF_04/2023</v>
      </c>
      <c r="D136" s="190" t="str">
        <f>VLOOKUP($A136,'01_SINTETICO'!$A:$M,4,0)</f>
        <v>SER.CG</v>
      </c>
      <c r="E136" s="191" t="str">
        <f>VLOOKUP($A136,'01_SINTETICO'!$A:$M,5,0)</f>
        <v>M2</v>
      </c>
      <c r="F136" s="191">
        <f>VLOOKUP($A136,'01_SINTETICO'!$A:$M,6,0)</f>
        <v>152.33000000000001</v>
      </c>
      <c r="G136" s="192">
        <f>VLOOKUP($A136,'01_SINTETICO'!$A:$M,11,0)</f>
        <v>1629.8660548966163</v>
      </c>
      <c r="H136" s="192">
        <f>VLOOKUP($A136,'01_SINTETICO'!$A:$M,12,0)</f>
        <v>796.81965056192951</v>
      </c>
      <c r="I136" s="192">
        <f>VLOOKUP($A136,'01_SINTETICO'!$A:$M,13,0)</f>
        <v>2426.6857054585457</v>
      </c>
      <c r="J136" s="234">
        <f t="shared" si="5"/>
        <v>1.2927824682367225E-3</v>
      </c>
      <c r="K136" s="165">
        <f t="shared" si="4"/>
        <v>0.91676703363170919</v>
      </c>
    </row>
    <row r="137" spans="1:11" ht="25.5">
      <c r="A137" s="190" t="s">
        <v>6302</v>
      </c>
      <c r="B137" s="190" t="str">
        <f>VLOOKUP($A137,'01_SINTETICO'!$A:$M,2,0)</f>
        <v>071692/AGETOP-CIVIL</v>
      </c>
      <c r="C137" s="190" t="str">
        <f>VLOOKUP($A137,'01_SINTETICO'!$A:$M,3,0)</f>
        <v>LUMINÁRIA LED RETANGULAR DE SOBREPOR COM REFLETOR DE ALUMÍNIO COM ALETAS, DE 36W A 39W</v>
      </c>
      <c r="D137" s="190" t="str">
        <f>VLOOKUP($A137,'01_SINTETICO'!$A:$M,4,0)</f>
        <v>SER.CG</v>
      </c>
      <c r="E137" s="191" t="str">
        <f>VLOOKUP($A137,'01_SINTETICO'!$A:$M,5,0)</f>
        <v>UN</v>
      </c>
      <c r="F137" s="191">
        <f>VLOOKUP($A137,'01_SINTETICO'!$A:$M,6,0)</f>
        <v>6</v>
      </c>
      <c r="G137" s="192">
        <f>VLOOKUP($A137,'01_SINTETICO'!$A:$M,11,0)</f>
        <v>2309.5672319999999</v>
      </c>
      <c r="H137" s="192">
        <f>VLOOKUP($A137,'01_SINTETICO'!$A:$M,12,0)</f>
        <v>69.912435493199993</v>
      </c>
      <c r="I137" s="192">
        <f>VLOOKUP($A137,'01_SINTETICO'!$A:$M,13,0)</f>
        <v>2379.4796674931999</v>
      </c>
      <c r="J137" s="234">
        <f t="shared" si="5"/>
        <v>1.2676341195489453E-3</v>
      </c>
      <c r="K137" s="165">
        <f t="shared" si="4"/>
        <v>0.91803466775125819</v>
      </c>
    </row>
    <row r="138" spans="1:11" ht="38.25">
      <c r="A138" s="190" t="s">
        <v>1147</v>
      </c>
      <c r="B138" s="190" t="str">
        <f>VLOOKUP($A138,'01_SINTETICO'!$A:$M,2,0)</f>
        <v>86932U</v>
      </c>
      <c r="C138" s="190" t="str">
        <f>VLOOKUP($A138,'01_SINTETICO'!$A:$M,3,0)</f>
        <v>VASO SANITÁRIO SIFONADO COM CAIXA ACOPLADA LOUÇA BRANCA - PADRÃO MÉDIO, INCLUSO ENGATE FLEXÍVEL EM METAL CROMADO, 1/2 X 40CM - FORNECIMENTO E INSTALAÇÃO. AF_01/2020</v>
      </c>
      <c r="D138" s="190" t="str">
        <f>VLOOKUP($A138,'01_SINTETICO'!$A:$M,4,0)</f>
        <v>SER.CG</v>
      </c>
      <c r="E138" s="191" t="str">
        <f>VLOOKUP($A138,'01_SINTETICO'!$A:$M,5,0)</f>
        <v>UN</v>
      </c>
      <c r="F138" s="191">
        <f>VLOOKUP($A138,'01_SINTETICO'!$A:$M,6,0)</f>
        <v>4</v>
      </c>
      <c r="G138" s="192">
        <f>VLOOKUP($A138,'01_SINTETICO'!$A:$M,11,0)</f>
        <v>2238.4860786755999</v>
      </c>
      <c r="H138" s="192">
        <f>VLOOKUP($A138,'01_SINTETICO'!$A:$M,12,0)</f>
        <v>139.48368179694003</v>
      </c>
      <c r="I138" s="192">
        <f>VLOOKUP($A138,'01_SINTETICO'!$A:$M,13,0)</f>
        <v>2377.9697604725397</v>
      </c>
      <c r="J138" s="234">
        <f t="shared" si="5"/>
        <v>1.2668297379512022E-3</v>
      </c>
      <c r="K138" s="165">
        <f t="shared" si="4"/>
        <v>0.91930149748920942</v>
      </c>
    </row>
    <row r="139" spans="1:11" ht="25.5">
      <c r="A139" s="190" t="s">
        <v>6154</v>
      </c>
      <c r="B139" s="190" t="str">
        <f>VLOOKUP($A139,'01_SINTETICO'!$A:$M,2,0)</f>
        <v>89402U</v>
      </c>
      <c r="C139" s="190" t="str">
        <f>VLOOKUP($A139,'01_SINTETICO'!$A:$M,3,0)</f>
        <v>TUBO, PVC, SOLDÁVEL, DE 25MM, INSTALADO EM RAMAL DE DISTRIBUIÇÃO DE ÁGUA - FORNECIMENTO E INSTALAÇÃO. AF_06/2022</v>
      </c>
      <c r="D139" s="190" t="str">
        <f>VLOOKUP($A139,'01_SINTETICO'!$A:$M,4,0)</f>
        <v>SER.CG</v>
      </c>
      <c r="E139" s="191" t="str">
        <f>VLOOKUP($A139,'01_SINTETICO'!$A:$M,5,0)</f>
        <v>M</v>
      </c>
      <c r="F139" s="191">
        <f>VLOOKUP($A139,'01_SINTETICO'!$A:$M,6,0)</f>
        <v>155.97</v>
      </c>
      <c r="G139" s="192">
        <f>VLOOKUP($A139,'01_SINTETICO'!$A:$M,11,0)</f>
        <v>1225.7121773766237</v>
      </c>
      <c r="H139" s="192">
        <f>VLOOKUP($A139,'01_SINTETICO'!$A:$M,12,0)</f>
        <v>1147.5533592116469</v>
      </c>
      <c r="I139" s="192">
        <f>VLOOKUP($A139,'01_SINTETICO'!$A:$M,13,0)</f>
        <v>2373.2655365882706</v>
      </c>
      <c r="J139" s="234">
        <f t="shared" si="5"/>
        <v>1.264323629248883E-3</v>
      </c>
      <c r="K139" s="165">
        <f t="shared" si="4"/>
        <v>0.92056582111845831</v>
      </c>
    </row>
    <row r="140" spans="1:11" ht="25.5">
      <c r="A140" s="190" t="s">
        <v>1186</v>
      </c>
      <c r="B140" s="190" t="str">
        <f>VLOOKUP($A140,'01_SINTETICO'!$A:$M,2,0)</f>
        <v>T.270802/AGETOP-CIVIL</v>
      </c>
      <c r="C140" s="190" t="str">
        <f>VLOOKUP($A140,'01_SINTETICO'!$A:$M,3,0)</f>
        <v>MASTROS PARA BANDEIRAS EM FERRO GALVANIZADO (ASSENTADOS/PINTADOS) - 3 UNIDADES</v>
      </c>
      <c r="D140" s="190" t="str">
        <f>VLOOKUP($A140,'01_SINTETICO'!$A:$M,4,0)</f>
        <v>SER.CG</v>
      </c>
      <c r="E140" s="191" t="str">
        <f>VLOOKUP($A140,'01_SINTETICO'!$A:$M,5,0)</f>
        <v>CJ</v>
      </c>
      <c r="F140" s="191">
        <f>VLOOKUP($A140,'01_SINTETICO'!$A:$M,6,0)</f>
        <v>1</v>
      </c>
      <c r="G140" s="192">
        <f>VLOOKUP($A140,'01_SINTETICO'!$A:$M,11,0)</f>
        <v>2235.5947850000575</v>
      </c>
      <c r="H140" s="192">
        <f>VLOOKUP($A140,'01_SINTETICO'!$A:$M,12,0)</f>
        <v>108.56967275339815</v>
      </c>
      <c r="I140" s="192">
        <f>VLOOKUP($A140,'01_SINTETICO'!$A:$M,13,0)</f>
        <v>2344.1644577534557</v>
      </c>
      <c r="J140" s="234">
        <f t="shared" si="5"/>
        <v>1.2488204413247943E-3</v>
      </c>
      <c r="K140" s="165">
        <f t="shared" si="4"/>
        <v>0.9218146415597831</v>
      </c>
    </row>
    <row r="141" spans="1:11" ht="38.25">
      <c r="A141" s="190" t="s">
        <v>1140</v>
      </c>
      <c r="B141" s="190" t="str">
        <f>VLOOKUP($A141,'01_SINTETICO'!$A:$M,2,0)</f>
        <v>T.TABLADO</v>
      </c>
      <c r="C141" s="190" t="str">
        <f>VLOOKUP($A141,'01_SINTETICO'!$A:$M,3,0)</f>
        <v>TABLADO DE SALA DE AUDIÊNCIAS H=13 CM, PERÍMETRO DELIMITADO COM TIJOLOS MACIÇOS ASSENTADOS EM UMA VEZ, ENCHIMENTO EM BLOCOS CERÂMICOS VAZADOS DE 9 CM, CAPA DE 4 CM, INCLUSO PISO VINILICO</v>
      </c>
      <c r="D141" s="190" t="str">
        <f>VLOOKUP($A141,'01_SINTETICO'!$A:$M,4,0)</f>
        <v>SER.CG</v>
      </c>
      <c r="E141" s="191" t="str">
        <f>VLOOKUP($A141,'01_SINTETICO'!$A:$M,5,0)</f>
        <v>M2</v>
      </c>
      <c r="F141" s="191">
        <f>VLOOKUP($A141,'01_SINTETICO'!$A:$M,6,0)</f>
        <v>9.8000000000000007</v>
      </c>
      <c r="G141" s="192">
        <f>VLOOKUP($A141,'01_SINTETICO'!$A:$M,11,0)</f>
        <v>2043.9347951215202</v>
      </c>
      <c r="H141" s="192">
        <f>VLOOKUP($A141,'01_SINTETICO'!$A:$M,12,0)</f>
        <v>245.60072318100478</v>
      </c>
      <c r="I141" s="192">
        <f>VLOOKUP($A141,'01_SINTETICO'!$A:$M,13,0)</f>
        <v>2289.5355183025249</v>
      </c>
      <c r="J141" s="234">
        <f t="shared" si="5"/>
        <v>1.2197176469160788E-3</v>
      </c>
      <c r="K141" s="165">
        <f t="shared" si="4"/>
        <v>0.92303435920669918</v>
      </c>
    </row>
    <row r="142" spans="1:11" ht="38.25">
      <c r="A142" s="190" t="s">
        <v>6322</v>
      </c>
      <c r="B142" s="190" t="str">
        <f>VLOOKUP($A142,'01_SINTETICO'!$A:$M,2,0)</f>
        <v>91834U</v>
      </c>
      <c r="C142" s="190" t="str">
        <f>VLOOKUP($A142,'01_SINTETICO'!$A:$M,3,0)</f>
        <v>ELETRODUTO FLEXÍVEL CORRUGADO, PVC, DN 25 MM (3/4"), PARA CIRCUITOS TERMINAIS, INSTALADO EM FORRO - FORNECIMENTO E INSTALAÇÃO. AF_12/2015</v>
      </c>
      <c r="D142" s="190" t="str">
        <f>VLOOKUP($A142,'01_SINTETICO'!$A:$M,4,0)</f>
        <v>SER.CG</v>
      </c>
      <c r="E142" s="191" t="str">
        <f>VLOOKUP($A142,'01_SINTETICO'!$A:$M,5,0)</f>
        <v>M</v>
      </c>
      <c r="F142" s="191">
        <f>VLOOKUP($A142,'01_SINTETICO'!$A:$M,6,0)</f>
        <v>112.1</v>
      </c>
      <c r="G142" s="192">
        <f>VLOOKUP($A142,'01_SINTETICO'!$A:$M,11,0)</f>
        <v>1041.4828650553102</v>
      </c>
      <c r="H142" s="192">
        <f>VLOOKUP($A142,'01_SINTETICO'!$A:$M,12,0)</f>
        <v>1245.203194001896</v>
      </c>
      <c r="I142" s="192">
        <f>VLOOKUP($A142,'01_SINTETICO'!$A:$M,13,0)</f>
        <v>2286.686059057206</v>
      </c>
      <c r="J142" s="234">
        <f t="shared" si="5"/>
        <v>1.2181996378273793E-3</v>
      </c>
      <c r="K142" s="165">
        <f t="shared" si="4"/>
        <v>0.92425255884452662</v>
      </c>
    </row>
    <row r="143" spans="1:11" ht="25.5">
      <c r="A143" s="190" t="s">
        <v>482</v>
      </c>
      <c r="B143" s="190" t="str">
        <f>VLOOKUP($A143,'01_SINTETICO'!$A:$M,2,0)</f>
        <v>96624U</v>
      </c>
      <c r="C143" s="190" t="str">
        <f>VLOOKUP($A143,'01_SINTETICO'!$A:$M,3,0)</f>
        <v>LASTRO COM MATERIAL GRANULAR (PEDRA BRITADA N.2), APLICADO EM PISOS OU LAJES SOBRE SOLO, ESPESSURA DE *10 CM*. AF_01/2024</v>
      </c>
      <c r="D143" s="190" t="str">
        <f>VLOOKUP($A143,'01_SINTETICO'!$A:$M,4,0)</f>
        <v>SER.CG</v>
      </c>
      <c r="E143" s="191" t="str">
        <f>VLOOKUP($A143,'01_SINTETICO'!$A:$M,5,0)</f>
        <v>M3</v>
      </c>
      <c r="F143" s="191">
        <f>VLOOKUP($A143,'01_SINTETICO'!$A:$M,6,0)</f>
        <v>9.39</v>
      </c>
      <c r="G143" s="192">
        <f>VLOOKUP($A143,'01_SINTETICO'!$A:$M,11,0)</f>
        <v>1693.5021113447735</v>
      </c>
      <c r="H143" s="192">
        <f>VLOOKUP($A143,'01_SINTETICO'!$A:$M,12,0)</f>
        <v>524.07012848007139</v>
      </c>
      <c r="I143" s="192">
        <f>VLOOKUP($A143,'01_SINTETICO'!$A:$M,13,0)</f>
        <v>2217.5722398248449</v>
      </c>
      <c r="J143" s="234">
        <f t="shared" si="5"/>
        <v>1.1813802286985012E-3</v>
      </c>
      <c r="K143" s="165">
        <f t="shared" si="4"/>
        <v>0.92543393907322513</v>
      </c>
    </row>
    <row r="144" spans="1:11" ht="38.25">
      <c r="A144" s="190" t="s">
        <v>6308</v>
      </c>
      <c r="B144" s="190" t="str">
        <f>VLOOKUP($A144,'01_SINTETICO'!$A:$M,2,0)</f>
        <v>T.ELE.TAMPA.ELETROCALHA200</v>
      </c>
      <c r="C144" s="190" t="str">
        <f>VLOOKUP($A144,'01_SINTETICO'!$A:$M,3,0)</f>
        <v>TAMPA DE ENCAIXE PARA ELETROCALHA 200 MM - 3 M</v>
      </c>
      <c r="D144" s="190" t="str">
        <f>VLOOKUP($A144,'01_SINTETICO'!$A:$M,4,0)</f>
        <v>SER.CG</v>
      </c>
      <c r="E144" s="191" t="str">
        <f>VLOOKUP($A144,'01_SINTETICO'!$A:$M,5,0)</f>
        <v>UN</v>
      </c>
      <c r="F144" s="191">
        <f>VLOOKUP($A144,'01_SINTETICO'!$A:$M,6,0)</f>
        <v>20</v>
      </c>
      <c r="G144" s="192">
        <f>VLOOKUP($A144,'01_SINTETICO'!$A:$M,11,0)</f>
        <v>2024.8655120000003</v>
      </c>
      <c r="H144" s="192">
        <f>VLOOKUP($A144,'01_SINTETICO'!$A:$M,12,0)</f>
        <v>189.08719986736</v>
      </c>
      <c r="I144" s="192">
        <f>VLOOKUP($A144,'01_SINTETICO'!$A:$M,13,0)</f>
        <v>2213.9527118673604</v>
      </c>
      <c r="J144" s="234">
        <f t="shared" si="5"/>
        <v>1.1794519764010557E-3</v>
      </c>
      <c r="K144" s="165">
        <f t="shared" si="4"/>
        <v>0.92661339104962614</v>
      </c>
    </row>
    <row r="145" spans="1:11" ht="38.25">
      <c r="A145" s="190" t="s">
        <v>6321</v>
      </c>
      <c r="B145" s="190" t="str">
        <f>VLOOKUP($A145,'01_SINTETICO'!$A:$M,2,0)</f>
        <v>T.ELE.TAMPA.ELETROCALHA200</v>
      </c>
      <c r="C145" s="190" t="str">
        <f>VLOOKUP($A145,'01_SINTETICO'!$A:$M,3,0)</f>
        <v>TAMPA DE ENCAIXE PARA ELETROCALHA 200 MM - 3 M</v>
      </c>
      <c r="D145" s="190" t="str">
        <f>VLOOKUP($A145,'01_SINTETICO'!$A:$M,4,0)</f>
        <v>SER.CG</v>
      </c>
      <c r="E145" s="191" t="str">
        <f>VLOOKUP($A145,'01_SINTETICO'!$A:$M,5,0)</f>
        <v>UN</v>
      </c>
      <c r="F145" s="191">
        <f>VLOOKUP($A145,'01_SINTETICO'!$A:$M,6,0)</f>
        <v>20</v>
      </c>
      <c r="G145" s="192">
        <f>VLOOKUP($A145,'01_SINTETICO'!$A:$M,11,0)</f>
        <v>2024.8655120000003</v>
      </c>
      <c r="H145" s="192">
        <f>VLOOKUP($A145,'01_SINTETICO'!$A:$M,12,0)</f>
        <v>189.08719986736</v>
      </c>
      <c r="I145" s="192">
        <f>VLOOKUP($A145,'01_SINTETICO'!$A:$M,13,0)</f>
        <v>2213.9527118673604</v>
      </c>
      <c r="J145" s="234">
        <f t="shared" si="5"/>
        <v>1.1794519764010557E-3</v>
      </c>
      <c r="K145" s="165">
        <f t="shared" si="4"/>
        <v>0.92779284302602716</v>
      </c>
    </row>
    <row r="146" spans="1:11" ht="25.5">
      <c r="A146" s="190" t="s">
        <v>1185</v>
      </c>
      <c r="B146" s="190" t="str">
        <f>VLOOKUP($A146,'01_SINTETICO'!$A:$M,2,0)</f>
        <v>T.MOTOR PORTÃO</v>
      </c>
      <c r="C146" s="190" t="str">
        <f>VLOOKUP($A146,'01_SINTETICO'!$A:$M,3,0)</f>
        <v>FORNECIMENTO E INSTALAÇÃO DO MOTOR DO PORTÃO, INCLUSIVE CREMALHEIRA, ROLDANAS E SUPORTE</v>
      </c>
      <c r="D146" s="190" t="str">
        <f>VLOOKUP($A146,'01_SINTETICO'!$A:$M,4,0)</f>
        <v>SER.CG</v>
      </c>
      <c r="E146" s="191" t="str">
        <f>VLOOKUP($A146,'01_SINTETICO'!$A:$M,5,0)</f>
        <v>UN</v>
      </c>
      <c r="F146" s="191">
        <f>VLOOKUP($A146,'01_SINTETICO'!$A:$M,6,0)</f>
        <v>1</v>
      </c>
      <c r="G146" s="192">
        <f>VLOOKUP($A146,'01_SINTETICO'!$A:$M,11,0)</f>
        <v>2101.0638606000002</v>
      </c>
      <c r="H146" s="192">
        <f>VLOOKUP($A146,'01_SINTETICO'!$A:$M,12,0)</f>
        <v>106.02304789115399</v>
      </c>
      <c r="I146" s="192">
        <f>VLOOKUP($A146,'01_SINTETICO'!$A:$M,13,0)</f>
        <v>2207.0869084911542</v>
      </c>
      <c r="J146" s="234">
        <f t="shared" si="5"/>
        <v>1.1757943168140912E-3</v>
      </c>
      <c r="K146" s="165">
        <f t="shared" ref="K146:K209" si="6">J146+K145</f>
        <v>0.9289686373428413</v>
      </c>
    </row>
    <row r="147" spans="1:11" ht="25.5">
      <c r="A147" s="190" t="s">
        <v>1134</v>
      </c>
      <c r="B147" s="190" t="str">
        <f>VLOOKUP($A147,'01_SINTETICO'!$A:$M,2,0)</f>
        <v>98565U</v>
      </c>
      <c r="C147" s="190" t="str">
        <f>VLOOKUP($A147,'01_SINTETICO'!$A:$M,3,0)</f>
        <v>PROTEÇÃO MECÂNICA DE SUPERFICIE HORIZONTAL COM ARGAMASSA DE CIMENTO E AREIA, TRAÇO 1:3, E=3CM. AF_09/2023</v>
      </c>
      <c r="D147" s="190" t="str">
        <f>VLOOKUP($A147,'01_SINTETICO'!$A:$M,4,0)</f>
        <v>SER.CG</v>
      </c>
      <c r="E147" s="191" t="str">
        <f>VLOOKUP($A147,'01_SINTETICO'!$A:$M,5,0)</f>
        <v>M2</v>
      </c>
      <c r="F147" s="191">
        <f>VLOOKUP($A147,'01_SINTETICO'!$A:$M,6,0)</f>
        <v>33.04</v>
      </c>
      <c r="G147" s="192">
        <f>VLOOKUP($A147,'01_SINTETICO'!$A:$M,11,0)</f>
        <v>1225.1764156480242</v>
      </c>
      <c r="H147" s="192">
        <f>VLOOKUP($A147,'01_SINTETICO'!$A:$M,12,0)</f>
        <v>977.39976271172964</v>
      </c>
      <c r="I147" s="192">
        <f>VLOOKUP($A147,'01_SINTETICO'!$A:$M,13,0)</f>
        <v>2202.5761783597536</v>
      </c>
      <c r="J147" s="234">
        <f t="shared" si="5"/>
        <v>1.1733912891703775E-3</v>
      </c>
      <c r="K147" s="165">
        <f t="shared" si="6"/>
        <v>0.93014202863201167</v>
      </c>
    </row>
    <row r="148" spans="1:11" ht="25.5">
      <c r="A148" s="190" t="s">
        <v>6120</v>
      </c>
      <c r="B148" s="190" t="str">
        <f>VLOOKUP($A148,'01_SINTETICO'!$A:$M,2,0)</f>
        <v>104920U</v>
      </c>
      <c r="C148" s="190" t="str">
        <f>VLOOKUP($A148,'01_SINTETICO'!$A:$M,3,0)</f>
        <v>ARMAÇÃO DE BLOCO, SAPATA ISOLADA, VIGA BALDRAME E SAPATA CORRIDA UTILIZANDO AÇO CA-50 DE 12,5 MM - MONTAGEM. AF_01/2024</v>
      </c>
      <c r="D148" s="190" t="str">
        <f>VLOOKUP($A148,'01_SINTETICO'!$A:$M,4,0)</f>
        <v>SER.CG</v>
      </c>
      <c r="E148" s="191" t="str">
        <f>VLOOKUP($A148,'01_SINTETICO'!$A:$M,5,0)</f>
        <v>KG</v>
      </c>
      <c r="F148" s="191">
        <f>VLOOKUP($A148,'01_SINTETICO'!$A:$M,6,0)</f>
        <v>162</v>
      </c>
      <c r="G148" s="192">
        <f>VLOOKUP($A148,'01_SINTETICO'!$A:$M,11,0)</f>
        <v>1754.8877382552005</v>
      </c>
      <c r="H148" s="192">
        <f>VLOOKUP($A148,'01_SINTETICO'!$A:$M,12,0)</f>
        <v>386.66282849897465</v>
      </c>
      <c r="I148" s="192">
        <f>VLOOKUP($A148,'01_SINTETICO'!$A:$M,13,0)</f>
        <v>2141.5505667541752</v>
      </c>
      <c r="J148" s="234">
        <f t="shared" si="5"/>
        <v>1.1408807581940524E-3</v>
      </c>
      <c r="K148" s="165">
        <f t="shared" si="6"/>
        <v>0.93128290939020575</v>
      </c>
    </row>
    <row r="149" spans="1:11" ht="51">
      <c r="A149" s="190" t="s">
        <v>6234</v>
      </c>
      <c r="B149" s="190" t="str">
        <f>VLOOKUP($A149,'01_SINTETICO'!$A:$M,2,0)</f>
        <v>90091U</v>
      </c>
      <c r="C149" s="190" t="str">
        <f>VLOOKUP($A149,'01_SINTETICO'!$A:$M,3,0)</f>
        <v>ESCAVAÇÃO MECANIZADA DE VALA COM PROF. ATÉ 1,5 M (MÉDIA MONTANTE E JUSANTE/UMA COMPOSIÇÃO POR TRECHO), ESCAVADEIRA (0,8 M3), LARG. DE 1,5 M A 2,5 M, EM SOLO DE 1A CATEGORIA, LOCAIS COM BAIXO NÍVEL DE INTERFERÊNCIA. AF_09/2024</v>
      </c>
      <c r="D149" s="190" t="str">
        <f>VLOOKUP($A149,'01_SINTETICO'!$A:$M,4,0)</f>
        <v>SER.CG</v>
      </c>
      <c r="E149" s="191" t="str">
        <f>VLOOKUP($A149,'01_SINTETICO'!$A:$M,5,0)</f>
        <v>M3</v>
      </c>
      <c r="F149" s="191">
        <f>VLOOKUP($A149,'01_SINTETICO'!$A:$M,6,0)</f>
        <v>299.8</v>
      </c>
      <c r="G149" s="192">
        <f>VLOOKUP($A149,'01_SINTETICO'!$A:$M,11,0)</f>
        <v>1656.5892929169888</v>
      </c>
      <c r="H149" s="192">
        <f>VLOOKUP($A149,'01_SINTETICO'!$A:$M,12,0)</f>
        <v>457.3991458756272</v>
      </c>
      <c r="I149" s="192">
        <f>VLOOKUP($A149,'01_SINTETICO'!$A:$M,13,0)</f>
        <v>2113.9884387926159</v>
      </c>
      <c r="J149" s="234">
        <f t="shared" si="5"/>
        <v>1.1261974245691617E-3</v>
      </c>
      <c r="K149" s="165">
        <f t="shared" si="6"/>
        <v>0.93240910681477496</v>
      </c>
    </row>
    <row r="150" spans="1:11">
      <c r="A150" s="190" t="s">
        <v>6330</v>
      </c>
      <c r="B150" s="190" t="str">
        <f>VLOOKUP($A150,'01_SINTETICO'!$A:$M,2,0)</f>
        <v>9537U</v>
      </c>
      <c r="C150" s="190" t="str">
        <f>VLOOKUP($A150,'01_SINTETICO'!$A:$M,3,0)</f>
        <v>LIMPEZA FINAL DA OBRA</v>
      </c>
      <c r="D150" s="190" t="str">
        <f>VLOOKUP($A150,'01_SINTETICO'!$A:$M,4,0)</f>
        <v>SER.CG</v>
      </c>
      <c r="E150" s="191" t="str">
        <f>VLOOKUP($A150,'01_SINTETICO'!$A:$M,5,0)</f>
        <v>M2</v>
      </c>
      <c r="F150" s="191">
        <f>VLOOKUP($A150,'01_SINTETICO'!$A:$M,6,0)</f>
        <v>446.87</v>
      </c>
      <c r="G150" s="192">
        <f>VLOOKUP($A150,'01_SINTETICO'!$A:$M,11,0)</f>
        <v>953.30286883609995</v>
      </c>
      <c r="H150" s="192">
        <f>VLOOKUP($A150,'01_SINTETICO'!$A:$M,12,0)</f>
        <v>1126.7102665865089</v>
      </c>
      <c r="I150" s="192">
        <f>VLOOKUP($A150,'01_SINTETICO'!$A:$M,13,0)</f>
        <v>2080.0131354226087</v>
      </c>
      <c r="J150" s="234">
        <f t="shared" si="5"/>
        <v>1.1080975625017461E-3</v>
      </c>
      <c r="K150" s="165">
        <f t="shared" si="6"/>
        <v>0.9335172043772767</v>
      </c>
    </row>
    <row r="151" spans="1:11" ht="25.5">
      <c r="A151" s="190" t="s">
        <v>6242</v>
      </c>
      <c r="B151" s="190" t="str">
        <f>VLOOKUP($A151,'01_SINTETICO'!$A:$M,2,0)</f>
        <v>91926U</v>
      </c>
      <c r="C151" s="190" t="str">
        <f>VLOOKUP($A151,'01_SINTETICO'!$A:$M,3,0)</f>
        <v>CABO DE COBRE FLEXÍVEL ISOLADO, 2,5 MM², ANTI-CHAMA 450/750 V, PARA CIRCUITOS TERMINAIS - FORNECIMENTO E INSTALAÇÃO. AF_12/2015</v>
      </c>
      <c r="D151" s="190" t="str">
        <f>VLOOKUP($A151,'01_SINTETICO'!$A:$M,4,0)</f>
        <v>SER.CG</v>
      </c>
      <c r="E151" s="191" t="str">
        <f>VLOOKUP($A151,'01_SINTETICO'!$A:$M,5,0)</f>
        <v>M</v>
      </c>
      <c r="F151" s="191">
        <f>VLOOKUP($A151,'01_SINTETICO'!$A:$M,6,0)</f>
        <v>381</v>
      </c>
      <c r="G151" s="192">
        <f>VLOOKUP($A151,'01_SINTETICO'!$A:$M,11,0)</f>
        <v>1533.1886371979999</v>
      </c>
      <c r="H151" s="192">
        <f>VLOOKUP($A151,'01_SINTETICO'!$A:$M,12,0)</f>
        <v>522.30611783361519</v>
      </c>
      <c r="I151" s="192">
        <f>VLOOKUP($A151,'01_SINTETICO'!$A:$M,13,0)</f>
        <v>2055.4947550316151</v>
      </c>
      <c r="J151" s="234">
        <f t="shared" si="5"/>
        <v>1.0950357423213505E-3</v>
      </c>
      <c r="K151" s="165">
        <f t="shared" si="6"/>
        <v>0.93461224011959809</v>
      </c>
    </row>
    <row r="152" spans="1:11" ht="25.5">
      <c r="A152" s="190" t="s">
        <v>471</v>
      </c>
      <c r="B152" s="190" t="str">
        <f>VLOOKUP($A152,'01_SINTETICO'!$A:$M,2,0)</f>
        <v>021400/AGETOP-CIVIL</v>
      </c>
      <c r="C152" s="190" t="str">
        <f>VLOOKUP($A152,'01_SINTETICO'!$A:$M,3,0)</f>
        <v>CONSUMO DE ÁGUA</v>
      </c>
      <c r="D152" s="190" t="str">
        <f>VLOOKUP($A152,'01_SINTETICO'!$A:$M,4,0)</f>
        <v>SER.CG</v>
      </c>
      <c r="E152" s="191" t="str">
        <f>VLOOKUP($A152,'01_SINTETICO'!$A:$M,5,0)</f>
        <v>M3</v>
      </c>
      <c r="F152" s="191">
        <f>VLOOKUP($A152,'01_SINTETICO'!$A:$M,6,0)</f>
        <v>160</v>
      </c>
      <c r="G152" s="192">
        <f>VLOOKUP($A152,'01_SINTETICO'!$A:$M,11,0)</f>
        <v>2052.8247999999999</v>
      </c>
      <c r="H152" s="192">
        <f>VLOOKUP($A152,'01_SINTETICO'!$A:$M,12,0)</f>
        <v>0</v>
      </c>
      <c r="I152" s="192">
        <f>VLOOKUP($A152,'01_SINTETICO'!$A:$M,13,0)</f>
        <v>2052.8247999999999</v>
      </c>
      <c r="J152" s="234">
        <f t="shared" si="5"/>
        <v>1.09361336156224E-3</v>
      </c>
      <c r="K152" s="165">
        <f t="shared" si="6"/>
        <v>0.93570585348116031</v>
      </c>
    </row>
    <row r="153" spans="1:11" ht="25.5">
      <c r="A153" s="190" t="s">
        <v>6103</v>
      </c>
      <c r="B153" s="190" t="str">
        <f>VLOOKUP($A153,'01_SINTETICO'!$A:$M,2,0)</f>
        <v>96616U</v>
      </c>
      <c r="C153" s="190" t="str">
        <f>VLOOKUP($A153,'01_SINTETICO'!$A:$M,3,0)</f>
        <v>LASTRO DE CONCRETO MAGRO, APLICADO EM BLOCOS DE COROAMENTO OU SAPATAS. AF_01/2024</v>
      </c>
      <c r="D153" s="190" t="str">
        <f>VLOOKUP($A153,'01_SINTETICO'!$A:$M,4,0)</f>
        <v>SER.CG</v>
      </c>
      <c r="E153" s="191" t="str">
        <f>VLOOKUP($A153,'01_SINTETICO'!$A:$M,5,0)</f>
        <v>M3</v>
      </c>
      <c r="F153" s="191">
        <f>VLOOKUP($A153,'01_SINTETICO'!$A:$M,6,0)</f>
        <v>2.0499999999999998</v>
      </c>
      <c r="G153" s="192">
        <f>VLOOKUP($A153,'01_SINTETICO'!$A:$M,11,0)</f>
        <v>1394.5119561908703</v>
      </c>
      <c r="H153" s="192">
        <f>VLOOKUP($A153,'01_SINTETICO'!$A:$M,12,0)</f>
        <v>650.03309872043587</v>
      </c>
      <c r="I153" s="192">
        <f>VLOOKUP($A153,'01_SINTETICO'!$A:$M,13,0)</f>
        <v>2044.5450549113061</v>
      </c>
      <c r="J153" s="234">
        <f t="shared" si="5"/>
        <v>1.0892024445374046E-3</v>
      </c>
      <c r="K153" s="165">
        <f t="shared" si="6"/>
        <v>0.93679505592569767</v>
      </c>
    </row>
    <row r="154" spans="1:11" ht="25.5">
      <c r="A154" s="190" t="s">
        <v>1125</v>
      </c>
      <c r="B154" s="190" t="str">
        <f>VLOOKUP($A154,'01_SINTETICO'!$A:$M,2,0)</f>
        <v>105030U</v>
      </c>
      <c r="C154" s="190" t="str">
        <f>VLOOKUP($A154,'01_SINTETICO'!$A:$M,3,0)</f>
        <v>CONTRAVERGA MOLDADA IN LOCO EM CONCRETO, ESPESSURA DE *10* CM. AF_03/2024</v>
      </c>
      <c r="D154" s="190" t="str">
        <f>VLOOKUP($A154,'01_SINTETICO'!$A:$M,4,0)</f>
        <v>SER.CG</v>
      </c>
      <c r="E154" s="191" t="str">
        <f>VLOOKUP($A154,'01_SINTETICO'!$A:$M,5,0)</f>
        <v>M</v>
      </c>
      <c r="F154" s="191">
        <f>VLOOKUP($A154,'01_SINTETICO'!$A:$M,6,0)</f>
        <v>42.4</v>
      </c>
      <c r="G154" s="192">
        <f>VLOOKUP($A154,'01_SINTETICO'!$A:$M,11,0)</f>
        <v>1504.550736397488</v>
      </c>
      <c r="H154" s="192">
        <f>VLOOKUP($A154,'01_SINTETICO'!$A:$M,12,0)</f>
        <v>515.89831797442355</v>
      </c>
      <c r="I154" s="192">
        <f>VLOOKUP($A154,'01_SINTETICO'!$A:$M,13,0)</f>
        <v>2020.4490543719116</v>
      </c>
      <c r="J154" s="234">
        <f t="shared" si="5"/>
        <v>1.0763656412456221E-3</v>
      </c>
      <c r="K154" s="165">
        <f t="shared" si="6"/>
        <v>0.93787142156694325</v>
      </c>
    </row>
    <row r="155" spans="1:11" ht="25.5">
      <c r="A155" s="190" t="s">
        <v>6135</v>
      </c>
      <c r="B155" s="190" t="str">
        <f>VLOOKUP($A155,'01_SINTETICO'!$A:$M,2,0)</f>
        <v>92763U</v>
      </c>
      <c r="C155" s="190" t="str">
        <f>VLOOKUP($A155,'01_SINTETICO'!$A:$M,3,0)</f>
        <v>ARMAÇÃO DE PILAR OU VIGA DE ESTRUTURA CONVENCIONAL DE CONCRETO ARMADO UTILIZANDO AÇO CA-50 DE 12,5 MM - MONTAGEM. AF_06/2022</v>
      </c>
      <c r="D155" s="190" t="str">
        <f>VLOOKUP($A155,'01_SINTETICO'!$A:$M,4,0)</f>
        <v>SER.CG</v>
      </c>
      <c r="E155" s="191" t="str">
        <f>VLOOKUP($A155,'01_SINTETICO'!$A:$M,5,0)</f>
        <v>KG</v>
      </c>
      <c r="F155" s="191">
        <f>VLOOKUP($A155,'01_SINTETICO'!$A:$M,6,0)</f>
        <v>179</v>
      </c>
      <c r="G155" s="192">
        <f>VLOOKUP($A155,'01_SINTETICO'!$A:$M,11,0)</f>
        <v>1849.0822927355002</v>
      </c>
      <c r="H155" s="192">
        <f>VLOOKUP($A155,'01_SINTETICO'!$A:$M,12,0)</f>
        <v>168.37340319872058</v>
      </c>
      <c r="I155" s="192">
        <f>VLOOKUP($A155,'01_SINTETICO'!$A:$M,13,0)</f>
        <v>2017.4556959342208</v>
      </c>
      <c r="J155" s="234">
        <f t="shared" si="5"/>
        <v>1.0747709718985819E-3</v>
      </c>
      <c r="K155" s="165">
        <f t="shared" si="6"/>
        <v>0.93894619253884182</v>
      </c>
    </row>
    <row r="156" spans="1:11">
      <c r="A156" s="190" t="s">
        <v>6104</v>
      </c>
      <c r="B156" s="190" t="str">
        <f>VLOOKUP($A156,'01_SINTETICO'!$A:$M,2,0)</f>
        <v>96995U</v>
      </c>
      <c r="C156" s="190" t="str">
        <f>VLOOKUP($A156,'01_SINTETICO'!$A:$M,3,0)</f>
        <v>REATERRO MANUAL APILOADO COM SOQUETE. AF_10/2017</v>
      </c>
      <c r="D156" s="190" t="str">
        <f>VLOOKUP($A156,'01_SINTETICO'!$A:$M,4,0)</f>
        <v>SER.CG</v>
      </c>
      <c r="E156" s="191" t="str">
        <f>VLOOKUP($A156,'01_SINTETICO'!$A:$M,5,0)</f>
        <v>M3</v>
      </c>
      <c r="F156" s="191">
        <f>VLOOKUP($A156,'01_SINTETICO'!$A:$M,6,0)</f>
        <v>30.93</v>
      </c>
      <c r="G156" s="192">
        <f>VLOOKUP($A156,'01_SINTETICO'!$A:$M,11,0)</f>
        <v>639.16248957867606</v>
      </c>
      <c r="H156" s="192">
        <f>VLOOKUP($A156,'01_SINTETICO'!$A:$M,12,0)</f>
        <v>1336.1055420605862</v>
      </c>
      <c r="I156" s="192">
        <f>VLOOKUP($A156,'01_SINTETICO'!$A:$M,13,0)</f>
        <v>1975.2680316392623</v>
      </c>
      <c r="J156" s="234">
        <f t="shared" si="5"/>
        <v>1.0522960907659743E-3</v>
      </c>
      <c r="K156" s="165">
        <f t="shared" si="6"/>
        <v>0.93999848862960778</v>
      </c>
    </row>
    <row r="157" spans="1:11" ht="38.25">
      <c r="A157" s="190" t="s">
        <v>6107</v>
      </c>
      <c r="B157" s="190" t="str">
        <f>VLOOKUP($A157,'01_SINTETICO'!$A:$M,2,0)</f>
        <v>96525U</v>
      </c>
      <c r="C157" s="190" t="str">
        <f>VLOOKUP($A157,'01_SINTETICO'!$A:$M,3,0)</f>
        <v>ESCAVAÇÃO MECANIZADA PARA VIGA BALDRAME OU SAPATA CORRIDA COM MINI-ESCAVADEIRA (INCLUINDO ESCAVAÇÃO PARA COLOCAÇÃO DE FÔRMAS). AF_01/2024</v>
      </c>
      <c r="D157" s="190" t="str">
        <f>VLOOKUP($A157,'01_SINTETICO'!$A:$M,4,0)</f>
        <v>SER.CG</v>
      </c>
      <c r="E157" s="191" t="str">
        <f>VLOOKUP($A157,'01_SINTETICO'!$A:$M,5,0)</f>
        <v>M3</v>
      </c>
      <c r="F157" s="191">
        <f>VLOOKUP($A157,'01_SINTETICO'!$A:$M,6,0)</f>
        <v>29.99</v>
      </c>
      <c r="G157" s="192">
        <f>VLOOKUP($A157,'01_SINTETICO'!$A:$M,11,0)</f>
        <v>1379.4005907577125</v>
      </c>
      <c r="H157" s="192">
        <f>VLOOKUP($A157,'01_SINTETICO'!$A:$M,12,0)</f>
        <v>556.88053989955768</v>
      </c>
      <c r="I157" s="192">
        <f>VLOOKUP($A157,'01_SINTETICO'!$A:$M,13,0)</f>
        <v>1936.2811306572703</v>
      </c>
      <c r="J157" s="234">
        <f t="shared" si="5"/>
        <v>1.031526370992611E-3</v>
      </c>
      <c r="K157" s="165">
        <f t="shared" si="6"/>
        <v>0.94103001500060035</v>
      </c>
    </row>
    <row r="158" spans="1:11" ht="25.5">
      <c r="A158" s="190" t="s">
        <v>6263</v>
      </c>
      <c r="B158" s="190" t="str">
        <f>VLOOKUP($A158,'01_SINTETICO'!$A:$M,2,0)</f>
        <v>91933U</v>
      </c>
      <c r="C158" s="190" t="str">
        <f>VLOOKUP($A158,'01_SINTETICO'!$A:$M,3,0)</f>
        <v>CABO DE COBRE FLEXÍVEL ISOLADO, 10 MM², ANTI-CHAMA 0,6/1,0 KV, PARA CIRCUITOS TERMINAIS - FORNECIMENTO E INSTALAÇÃO. AF_12/2015</v>
      </c>
      <c r="D158" s="190" t="str">
        <f>VLOOKUP($A158,'01_SINTETICO'!$A:$M,4,0)</f>
        <v>SER.CG</v>
      </c>
      <c r="E158" s="191" t="str">
        <f>VLOOKUP($A158,'01_SINTETICO'!$A:$M,5,0)</f>
        <v>M</v>
      </c>
      <c r="F158" s="191">
        <f>VLOOKUP($A158,'01_SINTETICO'!$A:$M,6,0)</f>
        <v>91.62</v>
      </c>
      <c r="G158" s="192">
        <f>VLOOKUP($A158,'01_SINTETICO'!$A:$M,11,0)</f>
        <v>1507.5613617934321</v>
      </c>
      <c r="H158" s="192">
        <f>VLOOKUP($A158,'01_SINTETICO'!$A:$M,12,0)</f>
        <v>329.15921578510296</v>
      </c>
      <c r="I158" s="192">
        <f>VLOOKUP($A158,'01_SINTETICO'!$A:$M,13,0)</f>
        <v>1836.7205775785351</v>
      </c>
      <c r="J158" s="234">
        <f t="shared" si="5"/>
        <v>9.7848689527533042E-4</v>
      </c>
      <c r="K158" s="165">
        <f t="shared" si="6"/>
        <v>0.94200850189587571</v>
      </c>
    </row>
    <row r="159" spans="1:11" ht="25.5">
      <c r="A159" s="190" t="s">
        <v>6326</v>
      </c>
      <c r="B159" s="190" t="str">
        <f>VLOOKUP($A159,'01_SINTETICO'!$A:$M,2,0)</f>
        <v>T.ELE.AMPLIFICADOR</v>
      </c>
      <c r="C159" s="190" t="str">
        <f>VLOOKUP($A159,'01_SINTETICO'!$A:$M,3,0)</f>
        <v>AMPLIFICADOR DE POTENCIA - 150 W</v>
      </c>
      <c r="D159" s="190" t="str">
        <f>VLOOKUP($A159,'01_SINTETICO'!$A:$M,4,0)</f>
        <v>SER.CG</v>
      </c>
      <c r="E159" s="191" t="str">
        <f>VLOOKUP($A159,'01_SINTETICO'!$A:$M,5,0)</f>
        <v>UN</v>
      </c>
      <c r="F159" s="191">
        <f>VLOOKUP($A159,'01_SINTETICO'!$A:$M,6,0)</f>
        <v>1</v>
      </c>
      <c r="G159" s="192">
        <f>VLOOKUP($A159,'01_SINTETICO'!$A:$M,11,0)</f>
        <v>1795.2092207999999</v>
      </c>
      <c r="H159" s="192">
        <f>VLOOKUP($A159,'01_SINTETICO'!$A:$M,12,0)</f>
        <v>28.363079980103997</v>
      </c>
      <c r="I159" s="192">
        <f>VLOOKUP($A159,'01_SINTETICO'!$A:$M,13,0)</f>
        <v>1823.5723007801039</v>
      </c>
      <c r="J159" s="234">
        <f t="shared" si="5"/>
        <v>9.7148233687936638E-4</v>
      </c>
      <c r="K159" s="165">
        <f t="shared" si="6"/>
        <v>0.94297998423275509</v>
      </c>
    </row>
    <row r="160" spans="1:11" ht="25.5">
      <c r="A160" s="190" t="s">
        <v>6226</v>
      </c>
      <c r="B160" s="190" t="str">
        <f>VLOOKUP($A160,'01_SINTETICO'!$A:$M,2,0)</f>
        <v>89512U</v>
      </c>
      <c r="C160" s="190" t="str">
        <f>VLOOKUP($A160,'01_SINTETICO'!$A:$M,3,0)</f>
        <v>TUBO PVC, SÉRIE R, ÁGUA PLUVIAL, DN 100 MM, FORNECIDO E INSTALADO EM RAMAL DE ENCAMINHAMENTO. AF_06/2022</v>
      </c>
      <c r="D160" s="190" t="str">
        <f>VLOOKUP($A160,'01_SINTETICO'!$A:$M,4,0)</f>
        <v>SER.CG</v>
      </c>
      <c r="E160" s="191" t="str">
        <f>VLOOKUP($A160,'01_SINTETICO'!$A:$M,5,0)</f>
        <v>M</v>
      </c>
      <c r="F160" s="191">
        <f>VLOOKUP($A160,'01_SINTETICO'!$A:$M,6,0)</f>
        <v>30.69</v>
      </c>
      <c r="G160" s="192">
        <f>VLOOKUP($A160,'01_SINTETICO'!$A:$M,11,0)</f>
        <v>1240.6659973389994</v>
      </c>
      <c r="H160" s="192">
        <f>VLOOKUP($A160,'01_SINTETICO'!$A:$M,12,0)</f>
        <v>572.90616271504132</v>
      </c>
      <c r="I160" s="192">
        <f>VLOOKUP($A160,'01_SINTETICO'!$A:$M,13,0)</f>
        <v>1813.5721600540408</v>
      </c>
      <c r="J160" s="234">
        <f t="shared" si="5"/>
        <v>9.6615490342497447E-4</v>
      </c>
      <c r="K160" s="165">
        <f t="shared" si="6"/>
        <v>0.94394613913618008</v>
      </c>
    </row>
    <row r="161" spans="1:11" ht="25.5">
      <c r="A161" s="190" t="s">
        <v>6303</v>
      </c>
      <c r="B161" s="190" t="str">
        <f>VLOOKUP($A161,'01_SINTETICO'!$A:$M,2,0)</f>
        <v>T.ELE.REFLETOR.30W</v>
      </c>
      <c r="C161" s="190" t="str">
        <f>VLOOKUP($A161,'01_SINTETICO'!$A:$M,3,0)</f>
        <v>REFLETOR LED RETANGULAR, BIVOLT, LUZ BRANCA - 30 W</v>
      </c>
      <c r="D161" s="190" t="str">
        <f>VLOOKUP($A161,'01_SINTETICO'!$A:$M,4,0)</f>
        <v>SER.CG</v>
      </c>
      <c r="E161" s="191" t="str">
        <f>VLOOKUP($A161,'01_SINTETICO'!$A:$M,5,0)</f>
        <v>UN</v>
      </c>
      <c r="F161" s="191">
        <f>VLOOKUP($A161,'01_SINTETICO'!$A:$M,6,0)</f>
        <v>35</v>
      </c>
      <c r="G161" s="192">
        <f>VLOOKUP($A161,'01_SINTETICO'!$A:$M,11,0)</f>
        <v>1171.1970183254459</v>
      </c>
      <c r="H161" s="192">
        <f>VLOOKUP($A161,'01_SINTETICO'!$A:$M,12,0)</f>
        <v>581.64278321660925</v>
      </c>
      <c r="I161" s="192">
        <f>VLOOKUP($A161,'01_SINTETICO'!$A:$M,13,0)</f>
        <v>1752.8398015420553</v>
      </c>
      <c r="J161" s="234">
        <f t="shared" si="5"/>
        <v>9.3380059888427739E-4</v>
      </c>
      <c r="K161" s="165">
        <f t="shared" si="6"/>
        <v>0.94487993973506434</v>
      </c>
    </row>
    <row r="162" spans="1:11">
      <c r="A162" s="190" t="s">
        <v>6312</v>
      </c>
      <c r="B162" s="190" t="str">
        <f>VLOOKUP($A162,'01_SINTETICO'!$A:$M,2,0)</f>
        <v>T.ELE.RJ45</v>
      </c>
      <c r="C162" s="190" t="str">
        <f>VLOOKUP($A162,'01_SINTETICO'!$A:$M,3,0)</f>
        <v>TOMADA DE REDE DUPLA RJ45 CAT. 6 (PLACA+ESPELHO+MÓDULO)</v>
      </c>
      <c r="D162" s="190" t="str">
        <f>VLOOKUP($A162,'01_SINTETICO'!$A:$M,4,0)</f>
        <v>SER.CG</v>
      </c>
      <c r="E162" s="191" t="str">
        <f>VLOOKUP($A162,'01_SINTETICO'!$A:$M,5,0)</f>
        <v>UN</v>
      </c>
      <c r="F162" s="191">
        <f>VLOOKUP($A162,'01_SINTETICO'!$A:$M,6,0)</f>
        <v>14</v>
      </c>
      <c r="G162" s="192">
        <f>VLOOKUP($A162,'01_SINTETICO'!$A:$M,11,0)</f>
        <v>1376.2185760959999</v>
      </c>
      <c r="H162" s="192">
        <f>VLOOKUP($A162,'01_SINTETICO'!$A:$M,12,0)</f>
        <v>349.43314535488128</v>
      </c>
      <c r="I162" s="192">
        <f>VLOOKUP($A162,'01_SINTETICO'!$A:$M,13,0)</f>
        <v>1725.6517214508813</v>
      </c>
      <c r="J162" s="234">
        <f t="shared" si="5"/>
        <v>9.1931653396898013E-4</v>
      </c>
      <c r="K162" s="165">
        <f t="shared" si="6"/>
        <v>0.94579925626903327</v>
      </c>
    </row>
    <row r="163" spans="1:11" ht="25.5">
      <c r="A163" s="190" t="s">
        <v>6112</v>
      </c>
      <c r="B163" s="190" t="str">
        <f>VLOOKUP($A163,'01_SINTETICO'!$A:$M,2,0)</f>
        <v>96622U</v>
      </c>
      <c r="C163" s="190" t="str">
        <f>VLOOKUP($A163,'01_SINTETICO'!$A:$M,3,0)</f>
        <v>LASTRO COM MATERIAL GRANULAR, APLICADO EM PISOS OU LAJES SOBRE SOLO, ESPESSURA DE *5 CM*. AF_01/2024</v>
      </c>
      <c r="D163" s="190" t="str">
        <f>VLOOKUP($A163,'01_SINTETICO'!$A:$M,4,0)</f>
        <v>SER.CG</v>
      </c>
      <c r="E163" s="191" t="str">
        <f>VLOOKUP($A163,'01_SINTETICO'!$A:$M,5,0)</f>
        <v>M3</v>
      </c>
      <c r="F163" s="191">
        <f>VLOOKUP($A163,'01_SINTETICO'!$A:$M,6,0)</f>
        <v>6.13</v>
      </c>
      <c r="G163" s="192">
        <f>VLOOKUP($A163,'01_SINTETICO'!$A:$M,11,0)</f>
        <v>1289.1673040798285</v>
      </c>
      <c r="H163" s="192">
        <f>VLOOKUP($A163,'01_SINTETICO'!$A:$M,12,0)</f>
        <v>419.14783853576847</v>
      </c>
      <c r="I163" s="192">
        <f>VLOOKUP($A163,'01_SINTETICO'!$A:$M,13,0)</f>
        <v>1708.3151426155969</v>
      </c>
      <c r="J163" s="234">
        <f t="shared" si="5"/>
        <v>9.100807169338175E-4</v>
      </c>
      <c r="K163" s="165">
        <f t="shared" si="6"/>
        <v>0.94670933698596704</v>
      </c>
    </row>
    <row r="164" spans="1:11" ht="25.5">
      <c r="A164" s="190" t="s">
        <v>6233</v>
      </c>
      <c r="B164" s="190" t="str">
        <f>VLOOKUP($A164,'01_SINTETICO'!$A:$M,2,0)</f>
        <v>89865U</v>
      </c>
      <c r="C164" s="190" t="str">
        <f>VLOOKUP($A164,'01_SINTETICO'!$A:$M,3,0)</f>
        <v>TUBO, PVC, SOLDÁVEL, DE 25MM, INSTALADO EM DRENO DE AR-CONDICIONADO - FORNECIMENTO E INSTALAÇÃO. AF_08/2022</v>
      </c>
      <c r="D164" s="190" t="str">
        <f>VLOOKUP($A164,'01_SINTETICO'!$A:$M,4,0)</f>
        <v>SER.CG</v>
      </c>
      <c r="E164" s="191" t="str">
        <f>VLOOKUP($A164,'01_SINTETICO'!$A:$M,5,0)</f>
        <v>M</v>
      </c>
      <c r="F164" s="191">
        <f>VLOOKUP($A164,'01_SINTETICO'!$A:$M,6,0)</f>
        <v>80.47</v>
      </c>
      <c r="G164" s="192">
        <f>VLOOKUP($A164,'01_SINTETICO'!$A:$M,11,0)</f>
        <v>753.84453164347588</v>
      </c>
      <c r="H164" s="192">
        <f>VLOOKUP($A164,'01_SINTETICO'!$A:$M,12,0)</f>
        <v>952.67178897703513</v>
      </c>
      <c r="I164" s="192">
        <f>VLOOKUP($A164,'01_SINTETICO'!$A:$M,13,0)</f>
        <v>1706.5163206205111</v>
      </c>
      <c r="J164" s="234">
        <f t="shared" si="5"/>
        <v>9.0912241997204179E-4</v>
      </c>
      <c r="K164" s="165">
        <f t="shared" si="6"/>
        <v>0.94761845940593914</v>
      </c>
    </row>
    <row r="165" spans="1:11" ht="25.5">
      <c r="A165" s="190" t="s">
        <v>1158</v>
      </c>
      <c r="B165" s="190" t="str">
        <f>VLOOKUP($A165,'01_SINTETICO'!$A:$M,2,0)</f>
        <v>T.100854</v>
      </c>
      <c r="C165" s="190" t="str">
        <f>VLOOKUP($A165,'01_SINTETICO'!$A:$M,3,0)</f>
        <v>TORNEIRA CROMADA DE MESA PARA LAVATÓRIO COM TEMPORIZADOR. AF_01/2020</v>
      </c>
      <c r="D165" s="190" t="str">
        <f>VLOOKUP($A165,'01_SINTETICO'!$A:$M,4,0)</f>
        <v>SER.CG</v>
      </c>
      <c r="E165" s="191" t="str">
        <f>VLOOKUP($A165,'01_SINTETICO'!$A:$M,5,0)</f>
        <v>UN</v>
      </c>
      <c r="F165" s="191">
        <f>VLOOKUP($A165,'01_SINTETICO'!$A:$M,6,0)</f>
        <v>8</v>
      </c>
      <c r="G165" s="192">
        <f>VLOOKUP($A165,'01_SINTETICO'!$A:$M,11,0)</f>
        <v>1531.2977301151998</v>
      </c>
      <c r="H165" s="192">
        <f>VLOOKUP($A165,'01_SINTETICO'!$A:$M,12,0)</f>
        <v>173.97354838980209</v>
      </c>
      <c r="I165" s="192">
        <f>VLOOKUP($A165,'01_SINTETICO'!$A:$M,13,0)</f>
        <v>1705.2712785050019</v>
      </c>
      <c r="J165" s="234">
        <f t="shared" si="5"/>
        <v>9.0845914140427091E-4</v>
      </c>
      <c r="K165" s="165">
        <f t="shared" si="6"/>
        <v>0.94852691854734339</v>
      </c>
    </row>
    <row r="166" spans="1:11" ht="38.25">
      <c r="A166" s="190" t="s">
        <v>1151</v>
      </c>
      <c r="B166" s="190" t="str">
        <f>VLOOKUP($A166,'01_SINTETICO'!$A:$M,2,0)</f>
        <v>95472U</v>
      </c>
      <c r="C166" s="190" t="str">
        <f>VLOOKUP($A166,'01_SINTETICO'!$A:$M,3,0)</f>
        <v>VASO SANITARIO SIFONADO CONVENCIONAL PARA PCD SEM FURO FRONTAL COM LOUÇA BRANCA SEM ASSENTO, INCLUSO CONJUNTO DE LIGAÇÃO PARA BACIA SANITÁRIA AJUSTÁVEL - FORNECIMENTO E INSTALAÇÃO. AF_01/2020</v>
      </c>
      <c r="D166" s="190" t="str">
        <f>VLOOKUP($A166,'01_SINTETICO'!$A:$M,4,0)</f>
        <v>SER.CG</v>
      </c>
      <c r="E166" s="191" t="str">
        <f>VLOOKUP($A166,'01_SINTETICO'!$A:$M,5,0)</f>
        <v>UN</v>
      </c>
      <c r="F166" s="191">
        <f>VLOOKUP($A166,'01_SINTETICO'!$A:$M,6,0)</f>
        <v>2</v>
      </c>
      <c r="G166" s="192">
        <f>VLOOKUP($A166,'01_SINTETICO'!$A:$M,11,0)</f>
        <v>1580.2603580466005</v>
      </c>
      <c r="H166" s="192">
        <f>VLOOKUP($A166,'01_SINTETICO'!$A:$M,12,0)</f>
        <v>84.729262795495046</v>
      </c>
      <c r="I166" s="192">
        <f>VLOOKUP($A166,'01_SINTETICO'!$A:$M,13,0)</f>
        <v>1664.9896208420955</v>
      </c>
      <c r="J166" s="234">
        <f t="shared" si="5"/>
        <v>8.86999658331955E-4</v>
      </c>
      <c r="K166" s="165">
        <f t="shared" si="6"/>
        <v>0.94941391820567533</v>
      </c>
    </row>
    <row r="167" spans="1:11" ht="25.5">
      <c r="A167" s="190" t="s">
        <v>6264</v>
      </c>
      <c r="B167" s="190" t="str">
        <f>VLOOKUP($A167,'01_SINTETICO'!$A:$M,2,0)</f>
        <v>91941U</v>
      </c>
      <c r="C167" s="190" t="str">
        <f>VLOOKUP($A167,'01_SINTETICO'!$A:$M,3,0)</f>
        <v>CAIXA RETANGULAR 4" X 2" BAIXA (0,30 M DO PISO), PVC, INSTALADA EM PAREDE - FORNECIMENTO E INSTALAÇÃO. AF_12/2015</v>
      </c>
      <c r="D167" s="190" t="str">
        <f>VLOOKUP($A167,'01_SINTETICO'!$A:$M,4,0)</f>
        <v>SER.CG</v>
      </c>
      <c r="E167" s="191" t="str">
        <f>VLOOKUP($A167,'01_SINTETICO'!$A:$M,5,0)</f>
        <v>UN</v>
      </c>
      <c r="F167" s="191">
        <f>VLOOKUP($A167,'01_SINTETICO'!$A:$M,6,0)</f>
        <v>123</v>
      </c>
      <c r="G167" s="192">
        <f>VLOOKUP($A167,'01_SINTETICO'!$A:$M,11,0)</f>
        <v>628.06720521766192</v>
      </c>
      <c r="H167" s="192">
        <f>VLOOKUP($A167,'01_SINTETICO'!$A:$M,12,0)</f>
        <v>970.6523979610746</v>
      </c>
      <c r="I167" s="192">
        <f>VLOOKUP($A167,'01_SINTETICO'!$A:$M,13,0)</f>
        <v>1598.7196031787366</v>
      </c>
      <c r="J167" s="234">
        <f t="shared" si="5"/>
        <v>8.5169524424478355E-4</v>
      </c>
      <c r="K167" s="165">
        <f t="shared" si="6"/>
        <v>0.95026561344992011</v>
      </c>
    </row>
    <row r="168" spans="1:11" ht="38.25">
      <c r="A168" s="190" t="s">
        <v>6147</v>
      </c>
      <c r="B168" s="190" t="str">
        <f>VLOOKUP($A168,'01_SINTETICO'!$A:$M,2,0)</f>
        <v>T.103675</v>
      </c>
      <c r="C168" s="190" t="str">
        <f>VLOOKUP($A168,'01_SINTETICO'!$A:$M,3,0)</f>
        <v>CONCRETAGEM DE VIGAS E LAJES, FCK=30 MPA, PARA LAJES MACIÇAS OU NERVURADAS COM USO DE BOMBA - LANÇAMENTO, ADENSAMENTO E ACABAMENTO. AF_02/2022_PS</v>
      </c>
      <c r="D168" s="190" t="str">
        <f>VLOOKUP($A168,'01_SINTETICO'!$A:$M,4,0)</f>
        <v>SER.CG</v>
      </c>
      <c r="E168" s="191" t="str">
        <f>VLOOKUP($A168,'01_SINTETICO'!$A:$M,5,0)</f>
        <v>M3</v>
      </c>
      <c r="F168" s="191">
        <f>VLOOKUP($A168,'01_SINTETICO'!$A:$M,6,0)</f>
        <v>1.74</v>
      </c>
      <c r="G168" s="192">
        <f>VLOOKUP($A168,'01_SINTETICO'!$A:$M,11,0)</f>
        <v>1515.160891142277</v>
      </c>
      <c r="H168" s="192">
        <f>VLOOKUP($A168,'01_SINTETICO'!$A:$M,12,0)</f>
        <v>68.777933803059028</v>
      </c>
      <c r="I168" s="192">
        <f>VLOOKUP($A168,'01_SINTETICO'!$A:$M,13,0)</f>
        <v>1583.9388249453361</v>
      </c>
      <c r="J168" s="234">
        <f t="shared" si="5"/>
        <v>8.4382099381175328E-4</v>
      </c>
      <c r="K168" s="165">
        <f t="shared" si="6"/>
        <v>0.95110943444373186</v>
      </c>
    </row>
    <row r="169" spans="1:11" ht="25.5">
      <c r="A169" s="190" t="s">
        <v>1155</v>
      </c>
      <c r="B169" s="190" t="str">
        <f>VLOOKUP($A169,'01_SINTETICO'!$A:$M,2,0)</f>
        <v>T.86889</v>
      </c>
      <c r="C169" s="190" t="str">
        <f>VLOOKUP($A169,'01_SINTETICO'!$A:$M,3,0)</f>
        <v>BANCADA DE GRANITO CINZA POLIDO PARA PIA DE COZINHA, INCLUSO RODAMÃO E SAIA- FORNECIMENTO E INSTALAÇÃO. AF_01/2020</v>
      </c>
      <c r="D169" s="190" t="str">
        <f>VLOOKUP($A169,'01_SINTETICO'!$A:$M,4,0)</f>
        <v>SER.CG</v>
      </c>
      <c r="E169" s="191" t="str">
        <f>VLOOKUP($A169,'01_SINTETICO'!$A:$M,5,0)</f>
        <v>M2</v>
      </c>
      <c r="F169" s="191">
        <f>VLOOKUP($A169,'01_SINTETICO'!$A:$M,6,0)</f>
        <v>1.25</v>
      </c>
      <c r="G169" s="192">
        <f>VLOOKUP($A169,'01_SINTETICO'!$A:$M,11,0)</f>
        <v>1497.882638439625</v>
      </c>
      <c r="H169" s="192">
        <f>VLOOKUP($A169,'01_SINTETICO'!$A:$M,12,0)</f>
        <v>74.325716412798073</v>
      </c>
      <c r="I169" s="192">
        <f>VLOOKUP($A169,'01_SINTETICO'!$A:$M,13,0)</f>
        <v>1572.2083548524231</v>
      </c>
      <c r="J169" s="234">
        <f t="shared" si="5"/>
        <v>8.3757175187400203E-4</v>
      </c>
      <c r="K169" s="165">
        <f t="shared" si="6"/>
        <v>0.9519470061956059</v>
      </c>
    </row>
    <row r="170" spans="1:11" ht="25.5">
      <c r="A170" s="190" t="s">
        <v>56</v>
      </c>
      <c r="B170" s="190" t="str">
        <f>VLOOKUP($A170,'01_SINTETICO'!$A:$M,2,0)</f>
        <v>93592U</v>
      </c>
      <c r="C170" s="190" t="str">
        <f>VLOOKUP($A170,'01_SINTETICO'!$A:$M,3,0)</f>
        <v>TRANSPORTE COM CAMINHÃO BASCULANTE DE 14 M³, EM VIA URBANA EM REVESTIMENTO PRIMÁRIO (UNIDADE: M3XKM). AF_07/2020</v>
      </c>
      <c r="D170" s="190" t="str">
        <f>VLOOKUP($A170,'01_SINTETICO'!$A:$M,4,0)</f>
        <v>SER.CG</v>
      </c>
      <c r="E170" s="191" t="str">
        <f>VLOOKUP($A170,'01_SINTETICO'!$A:$M,5,0)</f>
        <v>M3XKM</v>
      </c>
      <c r="F170" s="191">
        <f>VLOOKUP($A170,'01_SINTETICO'!$A:$M,6,0)</f>
        <v>526.78</v>
      </c>
      <c r="G170" s="192">
        <f>VLOOKUP($A170,'01_SINTETICO'!$A:$M,11,0)</f>
        <v>1347.707094209145</v>
      </c>
      <c r="H170" s="192">
        <f>VLOOKUP($A170,'01_SINTETICO'!$A:$M,12,0)</f>
        <v>165.17295124771235</v>
      </c>
      <c r="I170" s="192">
        <f>VLOOKUP($A170,'01_SINTETICO'!$A:$M,13,0)</f>
        <v>1512.8800454568573</v>
      </c>
      <c r="J170" s="234">
        <f t="shared" si="5"/>
        <v>8.059654346306165E-4</v>
      </c>
      <c r="K170" s="165">
        <f t="shared" si="6"/>
        <v>0.95275297163023653</v>
      </c>
    </row>
    <row r="171" spans="1:11" ht="38.25">
      <c r="A171" s="190" t="s">
        <v>6309</v>
      </c>
      <c r="B171" s="190" t="str">
        <f>VLOOKUP($A171,'01_SINTETICO'!$A:$M,2,0)</f>
        <v>91834U</v>
      </c>
      <c r="C171" s="190" t="str">
        <f>VLOOKUP($A171,'01_SINTETICO'!$A:$M,3,0)</f>
        <v>ELETRODUTO FLEXÍVEL CORRUGADO, PVC, DN 25 MM (3/4"), PARA CIRCUITOS TERMINAIS, INSTALADO EM FORRO - FORNECIMENTO E INSTALAÇÃO. AF_12/2015</v>
      </c>
      <c r="D171" s="190" t="str">
        <f>VLOOKUP($A171,'01_SINTETICO'!$A:$M,4,0)</f>
        <v>SER.CG</v>
      </c>
      <c r="E171" s="191" t="str">
        <f>VLOOKUP($A171,'01_SINTETICO'!$A:$M,5,0)</f>
        <v>M</v>
      </c>
      <c r="F171" s="191">
        <f>VLOOKUP($A171,'01_SINTETICO'!$A:$M,6,0)</f>
        <v>72</v>
      </c>
      <c r="G171" s="192">
        <f>VLOOKUP($A171,'01_SINTETICO'!$A:$M,11,0)</f>
        <v>668.92744231920005</v>
      </c>
      <c r="H171" s="192">
        <f>VLOOKUP($A171,'01_SINTETICO'!$A:$M,12,0)</f>
        <v>799.77368392628478</v>
      </c>
      <c r="I171" s="192">
        <f>VLOOKUP($A171,'01_SINTETICO'!$A:$M,13,0)</f>
        <v>1468.7011262454848</v>
      </c>
      <c r="J171" s="234">
        <f t="shared" si="5"/>
        <v>7.8242974062061839E-4</v>
      </c>
      <c r="K171" s="165">
        <f t="shared" si="6"/>
        <v>0.95353540137085713</v>
      </c>
    </row>
    <row r="172" spans="1:11" ht="25.5">
      <c r="A172" s="190" t="s">
        <v>6323</v>
      </c>
      <c r="B172" s="190" t="str">
        <f>VLOOKUP($A172,'01_SINTETICO'!$A:$M,2,0)</f>
        <v>T.ELE.CABO.SOM</v>
      </c>
      <c r="C172" s="190" t="str">
        <f>VLOOKUP($A172,'01_SINTETICO'!$A:$M,3,0)</f>
        <v>CABO DE SONORIZAÇÃO CRISTAL 2 X 1,5MM - FORNECIMENTO E INSTALAÇÃO</v>
      </c>
      <c r="D172" s="190" t="str">
        <f>VLOOKUP($A172,'01_SINTETICO'!$A:$M,4,0)</f>
        <v>SER.CG</v>
      </c>
      <c r="E172" s="191" t="str">
        <f>VLOOKUP($A172,'01_SINTETICO'!$A:$M,5,0)</f>
        <v>M</v>
      </c>
      <c r="F172" s="191">
        <f>VLOOKUP($A172,'01_SINTETICO'!$A:$M,6,0)</f>
        <v>48</v>
      </c>
      <c r="G172" s="192">
        <f>VLOOKUP($A172,'01_SINTETICO'!$A:$M,11,0)</f>
        <v>1096.9329696000002</v>
      </c>
      <c r="H172" s="192">
        <f>VLOOKUP($A172,'01_SINTETICO'!$A:$M,12,0)</f>
        <v>340.35695976124799</v>
      </c>
      <c r="I172" s="192">
        <f>VLOOKUP($A172,'01_SINTETICO'!$A:$M,13,0)</f>
        <v>1437.2899293612481</v>
      </c>
      <c r="J172" s="234">
        <f t="shared" si="5"/>
        <v>7.6569586999743438E-4</v>
      </c>
      <c r="K172" s="165">
        <f t="shared" si="6"/>
        <v>0.95430109724085455</v>
      </c>
    </row>
    <row r="173" spans="1:11" ht="25.5">
      <c r="A173" s="190" t="s">
        <v>6184</v>
      </c>
      <c r="B173" s="190" t="str">
        <f>VLOOKUP($A173,'01_SINTETICO'!$A:$M,2,0)</f>
        <v>103979U</v>
      </c>
      <c r="C173" s="190" t="str">
        <f>VLOOKUP($A173,'01_SINTETICO'!$A:$M,3,0)</f>
        <v>TUBO, PVC, SOLDÁVEL, DN 50MM, INSTALADO EM RAMAL DE DISTRIBUIÇÃO DE ÁGUA - FORNECIMENTO E INSTALAÇÃO. AF_06/2022</v>
      </c>
      <c r="D173" s="190" t="str">
        <f>VLOOKUP($A173,'01_SINTETICO'!$A:$M,4,0)</f>
        <v>SER.CG</v>
      </c>
      <c r="E173" s="191" t="str">
        <f>VLOOKUP($A173,'01_SINTETICO'!$A:$M,5,0)</f>
        <v>M</v>
      </c>
      <c r="F173" s="191">
        <f>VLOOKUP($A173,'01_SINTETICO'!$A:$M,6,0)</f>
        <v>39.450000000000003</v>
      </c>
      <c r="G173" s="192">
        <f>VLOOKUP($A173,'01_SINTETICO'!$A:$M,11,0)</f>
        <v>939.39362221298995</v>
      </c>
      <c r="H173" s="192">
        <f>VLOOKUP($A173,'01_SINTETICO'!$A:$M,12,0)</f>
        <v>489.91869502157095</v>
      </c>
      <c r="I173" s="192">
        <f>VLOOKUP($A173,'01_SINTETICO'!$A:$M,13,0)</f>
        <v>1429.3123172345609</v>
      </c>
      <c r="J173" s="234">
        <f t="shared" si="5"/>
        <v>7.6144591003246022E-4</v>
      </c>
      <c r="K173" s="165">
        <f t="shared" si="6"/>
        <v>0.95506254315088701</v>
      </c>
    </row>
    <row r="174" spans="1:11">
      <c r="A174" s="190" t="s">
        <v>1135</v>
      </c>
      <c r="B174" s="190" t="str">
        <f>VLOOKUP($A174,'01_SINTETICO'!$A:$M,2,0)</f>
        <v>98689U</v>
      </c>
      <c r="C174" s="190" t="str">
        <f>VLOOKUP($A174,'01_SINTETICO'!$A:$M,3,0)</f>
        <v>SOLEIRA EM GRANITO, LARGURA 15 CM, ESPESSURA 2,0 CM. AF_09/2020</v>
      </c>
      <c r="D174" s="190" t="str">
        <f>VLOOKUP($A174,'01_SINTETICO'!$A:$M,4,0)</f>
        <v>SER.CG</v>
      </c>
      <c r="E174" s="191" t="str">
        <f>VLOOKUP($A174,'01_SINTETICO'!$A:$M,5,0)</f>
        <v>M</v>
      </c>
      <c r="F174" s="191">
        <f>VLOOKUP($A174,'01_SINTETICO'!$A:$M,6,0)</f>
        <v>10.9</v>
      </c>
      <c r="G174" s="192">
        <f>VLOOKUP($A174,'01_SINTETICO'!$A:$M,11,0)</f>
        <v>1165.7056506097001</v>
      </c>
      <c r="H174" s="192">
        <f>VLOOKUP($A174,'01_SINTETICO'!$A:$M,12,0)</f>
        <v>220.16349288478744</v>
      </c>
      <c r="I174" s="192">
        <f>VLOOKUP($A174,'01_SINTETICO'!$A:$M,13,0)</f>
        <v>1385.8691434944876</v>
      </c>
      <c r="J174" s="234">
        <f t="shared" si="5"/>
        <v>7.3830217401036323E-4</v>
      </c>
      <c r="K174" s="165">
        <f t="shared" si="6"/>
        <v>0.9558008453248974</v>
      </c>
    </row>
    <row r="175" spans="1:11" ht="38.25">
      <c r="A175" s="190" t="s">
        <v>1118</v>
      </c>
      <c r="B175" s="190" t="str">
        <f>VLOOKUP($A175,'01_SINTETICO'!$A:$M,2,0)</f>
        <v>100674U</v>
      </c>
      <c r="C175" s="190" t="str">
        <f>VLOOKUP($A175,'01_SINTETICO'!$A:$M,3,0)</f>
        <v>JANELA FIXA DE ALUMÍNIO PARA VIDRO, COM VIDRO, BATENTE E FERRAGENS, EXCLUSIVE ACABAMENTO, ALIZAR E CONTRAMARCO, FIXAÇÃO COM PARAFUSO - FORNECIMENTO E INSTALAÇÃO. AF_11/2024</v>
      </c>
      <c r="D175" s="190" t="str">
        <f>VLOOKUP($A175,'01_SINTETICO'!$A:$M,4,0)</f>
        <v>SER.CG</v>
      </c>
      <c r="E175" s="191" t="str">
        <f>VLOOKUP($A175,'01_SINTETICO'!$A:$M,5,0)</f>
        <v>M2</v>
      </c>
      <c r="F175" s="191">
        <f>VLOOKUP($A175,'01_SINTETICO'!$A:$M,6,0)</f>
        <v>1.44</v>
      </c>
      <c r="G175" s="192">
        <f>VLOOKUP($A175,'01_SINTETICO'!$A:$M,11,0)</f>
        <v>1334.7170447062877</v>
      </c>
      <c r="H175" s="192">
        <f>VLOOKUP($A175,'01_SINTETICO'!$A:$M,12,0)</f>
        <v>39.67498064816796</v>
      </c>
      <c r="I175" s="192">
        <f>VLOOKUP($A175,'01_SINTETICO'!$A:$M,13,0)</f>
        <v>1374.3920253544557</v>
      </c>
      <c r="J175" s="234">
        <f t="shared" si="5"/>
        <v>7.3218790174018841E-4</v>
      </c>
      <c r="K175" s="165">
        <f t="shared" si="6"/>
        <v>0.95653303322663763</v>
      </c>
    </row>
    <row r="176" spans="1:11" ht="25.5">
      <c r="A176" s="190" t="s">
        <v>6223</v>
      </c>
      <c r="B176" s="190" t="str">
        <f>VLOOKUP($A176,'01_SINTETICO'!$A:$M,2,0)</f>
        <v>T.97898</v>
      </c>
      <c r="C176" s="190" t="str">
        <f>VLOOKUP($A176,'01_SINTETICO'!$A:$M,3,0)</f>
        <v>CAIXA ENTERRADA HIDRÁULICA RETANGULAR, EM CONCRETO PRÉ-MOLDADO, DIMENSÕES INTERNAS: 0,6X0,6X0,5 M. AF_12/2020</v>
      </c>
      <c r="D176" s="190" t="str">
        <f>VLOOKUP($A176,'01_SINTETICO'!$A:$M,4,0)</f>
        <v>SER.CG</v>
      </c>
      <c r="E176" s="191" t="str">
        <f>VLOOKUP($A176,'01_SINTETICO'!$A:$M,5,0)</f>
        <v>UN</v>
      </c>
      <c r="F176" s="191">
        <f>VLOOKUP($A176,'01_SINTETICO'!$A:$M,6,0)</f>
        <v>6</v>
      </c>
      <c r="G176" s="192">
        <f>VLOOKUP($A176,'01_SINTETICO'!$A:$M,11,0)</f>
        <v>753.95330284657791</v>
      </c>
      <c r="H176" s="192">
        <f>VLOOKUP($A176,'01_SINTETICO'!$A:$M,12,0)</f>
        <v>594.30981430522729</v>
      </c>
      <c r="I176" s="192">
        <f>VLOOKUP($A176,'01_SINTETICO'!$A:$M,13,0)</f>
        <v>1348.2631171518051</v>
      </c>
      <c r="J176" s="234">
        <f t="shared" si="5"/>
        <v>7.1826809565958571E-4</v>
      </c>
      <c r="K176" s="165">
        <f t="shared" si="6"/>
        <v>0.95725130132229719</v>
      </c>
    </row>
    <row r="177" spans="1:11" ht="25.5">
      <c r="A177" s="190" t="s">
        <v>6284</v>
      </c>
      <c r="B177" s="190" t="str">
        <f>VLOOKUP($A177,'01_SINTETICO'!$A:$M,2,0)</f>
        <v>97605U</v>
      </c>
      <c r="C177" s="190" t="str">
        <f>VLOOKUP($A177,'01_SINTETICO'!$A:$M,3,0)</f>
        <v>LUMINÁRIA ARANDELA TIPO MEIA LUA, DE SOBREPOR, COM 1 LÂMPADA LED DE 6 W, SEM REATOR - FORNECIMENTO E INSTALAÇÃO. AF_09/2024</v>
      </c>
      <c r="D177" s="190" t="str">
        <f>VLOOKUP($A177,'01_SINTETICO'!$A:$M,4,0)</f>
        <v>SER.CG</v>
      </c>
      <c r="E177" s="191" t="str">
        <f>VLOOKUP($A177,'01_SINTETICO'!$A:$M,5,0)</f>
        <v>UN</v>
      </c>
      <c r="F177" s="191">
        <f>VLOOKUP($A177,'01_SINTETICO'!$A:$M,6,0)</f>
        <v>13</v>
      </c>
      <c r="G177" s="192">
        <f>VLOOKUP($A177,'01_SINTETICO'!$A:$M,11,0)</f>
        <v>1102.7023469081746</v>
      </c>
      <c r="H177" s="192">
        <f>VLOOKUP($A177,'01_SINTETICO'!$A:$M,12,0)</f>
        <v>171.48917243433718</v>
      </c>
      <c r="I177" s="192">
        <f>VLOOKUP($A177,'01_SINTETICO'!$A:$M,13,0)</f>
        <v>1274.1915193425118</v>
      </c>
      <c r="J177" s="234">
        <f t="shared" si="5"/>
        <v>6.7880750015406207E-4</v>
      </c>
      <c r="K177" s="165">
        <f t="shared" si="6"/>
        <v>0.95793010882245122</v>
      </c>
    </row>
    <row r="178" spans="1:11" ht="25.5">
      <c r="A178" s="190" t="s">
        <v>1129</v>
      </c>
      <c r="B178" s="190" t="str">
        <f>VLOOKUP($A178,'01_SINTETICO'!$A:$M,2,0)</f>
        <v>T.BARRA ANTIPANICO</v>
      </c>
      <c r="C178" s="190" t="str">
        <f>VLOOKUP($A178,'01_SINTETICO'!$A:$M,3,0)</f>
        <v>BARRA ANTIPANICO SIMPLES INSTALADA EM PORTA DE VIDRO</v>
      </c>
      <c r="D178" s="190" t="str">
        <f>VLOOKUP($A178,'01_SINTETICO'!$A:$M,4,0)</f>
        <v>SER.CG</v>
      </c>
      <c r="E178" s="191" t="str">
        <f>VLOOKUP($A178,'01_SINTETICO'!$A:$M,5,0)</f>
        <v>UN</v>
      </c>
      <c r="F178" s="191">
        <f>VLOOKUP($A178,'01_SINTETICO'!$A:$M,6,0)</f>
        <v>1</v>
      </c>
      <c r="G178" s="192">
        <f>VLOOKUP($A178,'01_SINTETICO'!$A:$M,11,0)</f>
        <v>1252.3479462500002</v>
      </c>
      <c r="H178" s="192">
        <f>VLOOKUP($A178,'01_SINTETICO'!$A:$M,12,0)</f>
        <v>6.0181455499099998</v>
      </c>
      <c r="I178" s="192">
        <f>VLOOKUP($A178,'01_SINTETICO'!$A:$M,13,0)</f>
        <v>1258.3660917999102</v>
      </c>
      <c r="J178" s="234">
        <f t="shared" si="5"/>
        <v>6.7037672758495429E-4</v>
      </c>
      <c r="K178" s="165">
        <f t="shared" si="6"/>
        <v>0.95860048555003619</v>
      </c>
    </row>
    <row r="179" spans="1:11" ht="38.25">
      <c r="A179" s="190" t="s">
        <v>59</v>
      </c>
      <c r="B179" s="190" t="str">
        <f>VLOOKUP($A179,'01_SINTETICO'!$A:$M,2,0)</f>
        <v>98525U</v>
      </c>
      <c r="C179" s="190" t="str">
        <f>VLOOKUP($A179,'01_SINTETICO'!$A:$M,3,0)</f>
        <v>LIMPEZA MECANIZADA DE CAMADA VEGETAL, VEGETAÇÃO E PEQUENAS ÁRVORES (DIÂMETRO DE TRONCO MENOR QUE 0,20 M), COM TRATOR DE ESTEIRAS. AF_03/2024</v>
      </c>
      <c r="D179" s="190" t="str">
        <f>VLOOKUP($A179,'01_SINTETICO'!$A:$M,4,0)</f>
        <v>SER.CG</v>
      </c>
      <c r="E179" s="191" t="str">
        <f>VLOOKUP($A179,'01_SINTETICO'!$A:$M,5,0)</f>
        <v>M2</v>
      </c>
      <c r="F179" s="191">
        <f>VLOOKUP($A179,'01_SINTETICO'!$A:$M,6,0)</f>
        <v>1606</v>
      </c>
      <c r="G179" s="192">
        <f>VLOOKUP($A179,'01_SINTETICO'!$A:$M,11,0)</f>
        <v>921.68572258081883</v>
      </c>
      <c r="H179" s="192">
        <f>VLOOKUP($A179,'01_SINTETICO'!$A:$M,12,0)</f>
        <v>336.1342557480308</v>
      </c>
      <c r="I179" s="192">
        <f>VLOOKUP($A179,'01_SINTETICO'!$A:$M,13,0)</f>
        <v>1257.8199783288496</v>
      </c>
      <c r="J179" s="234">
        <f t="shared" si="5"/>
        <v>6.700857933615949E-4</v>
      </c>
      <c r="K179" s="165">
        <f t="shared" si="6"/>
        <v>0.95927057134339777</v>
      </c>
    </row>
    <row r="180" spans="1:11" ht="25.5">
      <c r="A180" s="190" t="s">
        <v>487</v>
      </c>
      <c r="B180" s="190" t="str">
        <f>VLOOKUP($A180,'01_SINTETICO'!$A:$M,2,0)</f>
        <v>100327U</v>
      </c>
      <c r="C180" s="190" t="str">
        <f>VLOOKUP($A180,'01_SINTETICO'!$A:$M,3,0)</f>
        <v>RUFO EXTERNO/INTERNO EM CHAPA DE AÇO GALVANIZADO NÚMERO 26, CORTE DE 33 CM, INCLUSO IÇAMENTO. AF_07/2019</v>
      </c>
      <c r="D180" s="190" t="str">
        <f>VLOOKUP($A180,'01_SINTETICO'!$A:$M,4,0)</f>
        <v>SER.CG</v>
      </c>
      <c r="E180" s="191" t="str">
        <f>VLOOKUP($A180,'01_SINTETICO'!$A:$M,5,0)</f>
        <v>M</v>
      </c>
      <c r="F180" s="191">
        <f>VLOOKUP($A180,'01_SINTETICO'!$A:$M,6,0)</f>
        <v>20.6</v>
      </c>
      <c r="G180" s="192">
        <f>VLOOKUP($A180,'01_SINTETICO'!$A:$M,11,0)</f>
        <v>1065.0926772804423</v>
      </c>
      <c r="H180" s="192">
        <f>VLOOKUP($A180,'01_SINTETICO'!$A:$M,12,0)</f>
        <v>180.57892217142495</v>
      </c>
      <c r="I180" s="192">
        <f>VLOOKUP($A180,'01_SINTETICO'!$A:$M,13,0)</f>
        <v>1245.6715994518672</v>
      </c>
      <c r="J180" s="234">
        <f t="shared" si="5"/>
        <v>6.6361391643318462E-4</v>
      </c>
      <c r="K180" s="165">
        <f t="shared" si="6"/>
        <v>0.95993418525983099</v>
      </c>
    </row>
    <row r="181" spans="1:11" ht="25.5">
      <c r="A181" s="190" t="s">
        <v>6225</v>
      </c>
      <c r="B181" s="190" t="str">
        <f>VLOOKUP($A181,'01_SINTETICO'!$A:$M,2,0)</f>
        <v>89509U</v>
      </c>
      <c r="C181" s="190" t="str">
        <f>VLOOKUP($A181,'01_SINTETICO'!$A:$M,3,0)</f>
        <v>TUBO PVC, SÉRIE R, ÁGUA PLUVIAL, DN 50 MM, FORNECIDO E INSTALADO EM RAMAL DE ENCAMINHAMENTO. AF_06/2022</v>
      </c>
      <c r="D181" s="190" t="str">
        <f>VLOOKUP($A181,'01_SINTETICO'!$A:$M,4,0)</f>
        <v>SER.CG</v>
      </c>
      <c r="E181" s="191" t="str">
        <f>VLOOKUP($A181,'01_SINTETICO'!$A:$M,5,0)</f>
        <v>M</v>
      </c>
      <c r="F181" s="191">
        <f>VLOOKUP($A181,'01_SINTETICO'!$A:$M,6,0)</f>
        <v>45.01</v>
      </c>
      <c r="G181" s="192">
        <f>VLOOKUP($A181,'01_SINTETICO'!$A:$M,11,0)</f>
        <v>835.17640085212918</v>
      </c>
      <c r="H181" s="192">
        <f>VLOOKUP($A181,'01_SINTETICO'!$A:$M,12,0)</f>
        <v>396.10012303238415</v>
      </c>
      <c r="I181" s="192">
        <f>VLOOKUP($A181,'01_SINTETICO'!$A:$M,13,0)</f>
        <v>1231.2765238845134</v>
      </c>
      <c r="J181" s="234">
        <f t="shared" si="5"/>
        <v>6.5594514363720305E-4</v>
      </c>
      <c r="K181" s="165">
        <f t="shared" si="6"/>
        <v>0.96059013040346819</v>
      </c>
    </row>
    <row r="182" spans="1:11" ht="38.25">
      <c r="A182" s="190" t="s">
        <v>69</v>
      </c>
      <c r="B182" s="190" t="str">
        <f>VLOOKUP($A182,'01_SINTETICO'!$A:$M,2,0)</f>
        <v>90830U</v>
      </c>
      <c r="C182" s="190" t="str">
        <f>VLOOKUP($A182,'01_SINTETICO'!$A:$M,3,0)</f>
        <v>FECHADURA DE EMBUTIR COM CILINDRO, EXTERNA, COMPLETA, ACABAMENTO PADRÃO MÉDIO, INCLUSO EXECUÇÃO DE FURO - FORNECIMENTO E INSTALAÇÃO. AF_12/2019</v>
      </c>
      <c r="D182" s="190" t="str">
        <f>VLOOKUP($A182,'01_SINTETICO'!$A:$M,4,0)</f>
        <v>SER.CG</v>
      </c>
      <c r="E182" s="191" t="str">
        <f>VLOOKUP($A182,'01_SINTETICO'!$A:$M,5,0)</f>
        <v>UN</v>
      </c>
      <c r="F182" s="191">
        <f>VLOOKUP($A182,'01_SINTETICO'!$A:$M,6,0)</f>
        <v>5</v>
      </c>
      <c r="G182" s="192">
        <f>VLOOKUP($A182,'01_SINTETICO'!$A:$M,11,0)</f>
        <v>1040.299156</v>
      </c>
      <c r="H182" s="192">
        <f>VLOOKUP($A182,'01_SINTETICO'!$A:$M,12,0)</f>
        <v>176.92493476857234</v>
      </c>
      <c r="I182" s="192">
        <f>VLOOKUP($A182,'01_SINTETICO'!$A:$M,13,0)</f>
        <v>1217.2240907685723</v>
      </c>
      <c r="J182" s="234">
        <f t="shared" si="5"/>
        <v>6.4845890875829234E-4</v>
      </c>
      <c r="K182" s="165">
        <f t="shared" si="6"/>
        <v>0.9612385893122265</v>
      </c>
    </row>
    <row r="183" spans="1:11">
      <c r="A183" s="190" t="s">
        <v>6291</v>
      </c>
      <c r="B183" s="190" t="str">
        <f>VLOOKUP($A183,'01_SINTETICO'!$A:$M,2,0)</f>
        <v>T.ELE.QDAC</v>
      </c>
      <c r="C183" s="190" t="str">
        <f>VLOOKUP($A183,'01_SINTETICO'!$A:$M,3,0)</f>
        <v>QUADRO ELÉTRICO METÁLICO DE SOBREPOR 60X60X20 CM</v>
      </c>
      <c r="D183" s="190" t="str">
        <f>VLOOKUP($A183,'01_SINTETICO'!$A:$M,4,0)</f>
        <v>SER.CG</v>
      </c>
      <c r="E183" s="191" t="str">
        <f>VLOOKUP($A183,'01_SINTETICO'!$A:$M,5,0)</f>
        <v>UN</v>
      </c>
      <c r="F183" s="191">
        <f>VLOOKUP($A183,'01_SINTETICO'!$A:$M,6,0)</f>
        <v>1</v>
      </c>
      <c r="G183" s="192">
        <f>VLOOKUP($A183,'01_SINTETICO'!$A:$M,11,0)</f>
        <v>1144.2110620404001</v>
      </c>
      <c r="H183" s="192">
        <f>VLOOKUP($A183,'01_SINTETICO'!$A:$M,12,0)</f>
        <v>72.009132889487361</v>
      </c>
      <c r="I183" s="192">
        <f>VLOOKUP($A183,'01_SINTETICO'!$A:$M,13,0)</f>
        <v>1216.2201949298874</v>
      </c>
      <c r="J183" s="234">
        <f t="shared" si="5"/>
        <v>6.479240974569077E-4</v>
      </c>
      <c r="K183" s="165">
        <f t="shared" si="6"/>
        <v>0.96188651340968345</v>
      </c>
    </row>
    <row r="184" spans="1:11" ht="25.5">
      <c r="A184" s="190" t="s">
        <v>6177</v>
      </c>
      <c r="B184" s="190" t="str">
        <f>VLOOKUP($A184,'01_SINTETICO'!$A:$M,2,0)</f>
        <v>103018U</v>
      </c>
      <c r="C184" s="190" t="str">
        <f>VLOOKUP($A184,'01_SINTETICO'!$A:$M,3,0)</f>
        <v>VÁLVULA DE DESCARGA METÁLICA, BASE 1 1/4", ACABAMENTO METALICO CROMADO - FORNECIMENTO E INSTALAÇÃO. AF_08/2021</v>
      </c>
      <c r="D184" s="190" t="str">
        <f>VLOOKUP($A184,'01_SINTETICO'!$A:$M,4,0)</f>
        <v>SER.CG</v>
      </c>
      <c r="E184" s="191" t="str">
        <f>VLOOKUP($A184,'01_SINTETICO'!$A:$M,5,0)</f>
        <v>UN</v>
      </c>
      <c r="F184" s="191">
        <f>VLOOKUP($A184,'01_SINTETICO'!$A:$M,6,0)</f>
        <v>4</v>
      </c>
      <c r="G184" s="192">
        <f>VLOOKUP($A184,'01_SINTETICO'!$A:$M,11,0)</f>
        <v>990.75165645440006</v>
      </c>
      <c r="H184" s="192">
        <f>VLOOKUP($A184,'01_SINTETICO'!$A:$M,12,0)</f>
        <v>148.8948048310169</v>
      </c>
      <c r="I184" s="192">
        <f>VLOOKUP($A184,'01_SINTETICO'!$A:$M,13,0)</f>
        <v>1139.646461285417</v>
      </c>
      <c r="J184" s="234">
        <f t="shared" si="5"/>
        <v>6.0713052449427548E-4</v>
      </c>
      <c r="K184" s="165">
        <f t="shared" si="6"/>
        <v>0.96249364393417769</v>
      </c>
    </row>
    <row r="185" spans="1:11" ht="25.5">
      <c r="A185" s="190" t="s">
        <v>6333</v>
      </c>
      <c r="B185" s="190" t="str">
        <f>VLOOKUP($A185,'01_SINTETICO'!$A:$M,2,0)</f>
        <v>T.PLACA.MET.</v>
      </c>
      <c r="C185" s="190" t="str">
        <f>VLOOKUP($A185,'01_SINTETICO'!$A:$M,3,0)</f>
        <v>PLACA METÁLICA 50X70 CM PARA SINALIZACAO VERTICAL DE ESTACIONAMENTO PNE/IDOSO</v>
      </c>
      <c r="D185" s="190" t="str">
        <f>VLOOKUP($A185,'01_SINTETICO'!$A:$M,4,0)</f>
        <v>SER.CG</v>
      </c>
      <c r="E185" s="191" t="str">
        <f>VLOOKUP($A185,'01_SINTETICO'!$A:$M,5,0)</f>
        <v>UN</v>
      </c>
      <c r="F185" s="191">
        <f>VLOOKUP($A185,'01_SINTETICO'!$A:$M,6,0)</f>
        <v>2</v>
      </c>
      <c r="G185" s="192">
        <f>VLOOKUP($A185,'01_SINTETICO'!$A:$M,11,0)</f>
        <v>1062.4155343797679</v>
      </c>
      <c r="H185" s="192">
        <f>VLOOKUP($A185,'01_SINTETICO'!$A:$M,12,0)</f>
        <v>60.572289152449912</v>
      </c>
      <c r="I185" s="192">
        <f>VLOOKUP($A185,'01_SINTETICO'!$A:$M,13,0)</f>
        <v>1122.9878235322178</v>
      </c>
      <c r="J185" s="234">
        <f t="shared" si="5"/>
        <v>5.9825587097668174E-4</v>
      </c>
      <c r="K185" s="165">
        <f t="shared" si="6"/>
        <v>0.96309189980515442</v>
      </c>
    </row>
    <row r="186" spans="1:11" ht="25.5">
      <c r="A186" s="190" t="s">
        <v>6245</v>
      </c>
      <c r="B186" s="190" t="str">
        <f>VLOOKUP($A186,'01_SINTETICO'!$A:$M,2,0)</f>
        <v>91994U</v>
      </c>
      <c r="C186" s="190" t="str">
        <f>VLOOKUP($A186,'01_SINTETICO'!$A:$M,3,0)</f>
        <v>TOMADA MÉDIA DE EMBUTIR (1 MÓDULO), 2P+T 10 A, SEM SUPORTE E SEM PLACA - FORNECIMENTO E INSTALAÇÃO. AF_12/2015</v>
      </c>
      <c r="D186" s="190" t="str">
        <f>VLOOKUP($A186,'01_SINTETICO'!$A:$M,4,0)</f>
        <v>SER.CG</v>
      </c>
      <c r="E186" s="191" t="str">
        <f>VLOOKUP($A186,'01_SINTETICO'!$A:$M,5,0)</f>
        <v>UN</v>
      </c>
      <c r="F186" s="191">
        <f>VLOOKUP($A186,'01_SINTETICO'!$A:$M,6,0)</f>
        <v>39</v>
      </c>
      <c r="G186" s="192">
        <f>VLOOKUP($A186,'01_SINTETICO'!$A:$M,11,0)</f>
        <v>530.27906084400001</v>
      </c>
      <c r="H186" s="192">
        <f>VLOOKUP($A186,'01_SINTETICO'!$A:$M,12,0)</f>
        <v>584.42126299004292</v>
      </c>
      <c r="I186" s="192">
        <f>VLOOKUP($A186,'01_SINTETICO'!$A:$M,13,0)</f>
        <v>1114.700323834043</v>
      </c>
      <c r="J186" s="234">
        <f t="shared" si="5"/>
        <v>5.9384082279338474E-4</v>
      </c>
      <c r="K186" s="165">
        <f t="shared" si="6"/>
        <v>0.96368574062794776</v>
      </c>
    </row>
    <row r="187" spans="1:11">
      <c r="A187" s="190" t="s">
        <v>6252</v>
      </c>
      <c r="B187" s="190" t="str">
        <f>VLOOKUP($A187,'01_SINTETICO'!$A:$M,2,0)</f>
        <v>T.ELE.QDE</v>
      </c>
      <c r="C187" s="190" t="str">
        <f>VLOOKUP($A187,'01_SINTETICO'!$A:$M,3,0)</f>
        <v>QUADRO ELÉTRICO METÁLICO DE SOBREPOR 60X40X20 MM</v>
      </c>
      <c r="D187" s="190" t="str">
        <f>VLOOKUP($A187,'01_SINTETICO'!$A:$M,4,0)</f>
        <v>SER.CG</v>
      </c>
      <c r="E187" s="191" t="str">
        <f>VLOOKUP($A187,'01_SINTETICO'!$A:$M,5,0)</f>
        <v>UN</v>
      </c>
      <c r="F187" s="191">
        <f>VLOOKUP($A187,'01_SINTETICO'!$A:$M,6,0)</f>
        <v>1</v>
      </c>
      <c r="G187" s="192">
        <f>VLOOKUP($A187,'01_SINTETICO'!$A:$M,11,0)</f>
        <v>992.32989324040022</v>
      </c>
      <c r="H187" s="192">
        <f>VLOOKUP($A187,'01_SINTETICO'!$A:$M,12,0)</f>
        <v>72.009132889487361</v>
      </c>
      <c r="I187" s="192">
        <f>VLOOKUP($A187,'01_SINTETICO'!$A:$M,13,0)</f>
        <v>1064.3390261298875</v>
      </c>
      <c r="J187" s="234">
        <f t="shared" si="5"/>
        <v>5.6701155413154953E-4</v>
      </c>
      <c r="K187" s="165">
        <f t="shared" si="6"/>
        <v>0.96425275218207929</v>
      </c>
    </row>
    <row r="188" spans="1:11" ht="25.5">
      <c r="A188" s="190" t="s">
        <v>92</v>
      </c>
      <c r="B188" s="190" t="str">
        <f>VLOOKUP($A188,'01_SINTETICO'!$A:$M,2,0)</f>
        <v>102204U</v>
      </c>
      <c r="C188" s="190" t="str">
        <f>VLOOKUP($A188,'01_SINTETICO'!$A:$M,3,0)</f>
        <v>PINTURA VERNIZ (INCOLOR) ALQUÍDICO EM MADEIRA, USO INTERNO, 1 DEMÃO. AF_01/2021</v>
      </c>
      <c r="D188" s="190" t="str">
        <f>VLOOKUP($A188,'01_SINTETICO'!$A:$M,4,0)</f>
        <v>SER.CG</v>
      </c>
      <c r="E188" s="191" t="str">
        <f>VLOOKUP($A188,'01_SINTETICO'!$A:$M,5,0)</f>
        <v>M2</v>
      </c>
      <c r="F188" s="191">
        <f>VLOOKUP($A188,'01_SINTETICO'!$A:$M,6,0)</f>
        <v>79.38</v>
      </c>
      <c r="G188" s="192">
        <f>VLOOKUP($A188,'01_SINTETICO'!$A:$M,11,0)</f>
        <v>539.602763068782</v>
      </c>
      <c r="H188" s="192">
        <f>VLOOKUP($A188,'01_SINTETICO'!$A:$M,12,0)</f>
        <v>523.15261437660115</v>
      </c>
      <c r="I188" s="192">
        <f>VLOOKUP($A188,'01_SINTETICO'!$A:$M,13,0)</f>
        <v>1062.7553774453831</v>
      </c>
      <c r="J188" s="234">
        <f t="shared" si="5"/>
        <v>5.6616788770595173E-4</v>
      </c>
      <c r="K188" s="165">
        <f t="shared" si="6"/>
        <v>0.9648189200697852</v>
      </c>
    </row>
    <row r="189" spans="1:11" ht="25.5">
      <c r="A189" s="190" t="s">
        <v>1122</v>
      </c>
      <c r="B189" s="190" t="str">
        <f>VLOOKUP($A189,'01_SINTETICO'!$A:$M,2,0)</f>
        <v>102182U</v>
      </c>
      <c r="C189" s="190" t="str">
        <f>VLOOKUP($A189,'01_SINTETICO'!$A:$M,3,0)</f>
        <v>PORTA PIVOTANTE DE VIDRO TEMPERADO, 90X210 CM, ESPESSURA 10 MM, INCLUSIVE ACESSÓRIOS. AF_01/2021</v>
      </c>
      <c r="D189" s="190" t="str">
        <f>VLOOKUP($A189,'01_SINTETICO'!$A:$M,4,0)</f>
        <v>SER.CG</v>
      </c>
      <c r="E189" s="191" t="str">
        <f>VLOOKUP($A189,'01_SINTETICO'!$A:$M,5,0)</f>
        <v>UN</v>
      </c>
      <c r="F189" s="191">
        <f>VLOOKUP($A189,'01_SINTETICO'!$A:$M,6,0)</f>
        <v>1</v>
      </c>
      <c r="G189" s="192">
        <f>VLOOKUP($A189,'01_SINTETICO'!$A:$M,11,0)</f>
        <v>954.85071847400002</v>
      </c>
      <c r="H189" s="192">
        <f>VLOOKUP($A189,'01_SINTETICO'!$A:$M,12,0)</f>
        <v>79.843199651980797</v>
      </c>
      <c r="I189" s="192">
        <f>VLOOKUP($A189,'01_SINTETICO'!$A:$M,13,0)</f>
        <v>1034.6939181259809</v>
      </c>
      <c r="J189" s="234">
        <f t="shared" si="5"/>
        <v>5.5121854236647922E-4</v>
      </c>
      <c r="K189" s="165">
        <f t="shared" si="6"/>
        <v>0.96537013861215171</v>
      </c>
    </row>
    <row r="190" spans="1:11" ht="25.5">
      <c r="A190" s="190" t="s">
        <v>1162</v>
      </c>
      <c r="B190" s="190" t="str">
        <f>VLOOKUP($A190,'01_SINTETICO'!$A:$M,2,0)</f>
        <v>T.DISPENSER PAPEL HIG.</v>
      </c>
      <c r="C190" s="190" t="str">
        <f>VLOOKUP($A190,'01_SINTETICO'!$A:$M,3,0)</f>
        <v>PAPELEIRA PLATICA DE PAREDE TIPO DISPENSER PAPEL HIGIENICO, INCLUSO FIXAÇÃO. AF_01/2020</v>
      </c>
      <c r="D190" s="190" t="str">
        <f>VLOOKUP($A190,'01_SINTETICO'!$A:$M,4,0)</f>
        <v>SER.CG</v>
      </c>
      <c r="E190" s="191" t="str">
        <f>VLOOKUP($A190,'01_SINTETICO'!$A:$M,5,0)</f>
        <v>UN</v>
      </c>
      <c r="F190" s="191">
        <f>VLOOKUP($A190,'01_SINTETICO'!$A:$M,6,0)</f>
        <v>8</v>
      </c>
      <c r="G190" s="192">
        <f>VLOOKUP($A190,'01_SINTETICO'!$A:$M,11,0)</f>
        <v>930.34915376319998</v>
      </c>
      <c r="H190" s="192">
        <f>VLOOKUP($A190,'01_SINTETICO'!$A:$M,12,0)</f>
        <v>85.245262041762047</v>
      </c>
      <c r="I190" s="192">
        <f>VLOOKUP($A190,'01_SINTETICO'!$A:$M,13,0)</f>
        <v>1015.5944158049621</v>
      </c>
      <c r="J190" s="234">
        <f t="shared" si="5"/>
        <v>5.4104355279237866E-4</v>
      </c>
      <c r="K190" s="165">
        <f t="shared" si="6"/>
        <v>0.96591118216494409</v>
      </c>
    </row>
    <row r="191" spans="1:11" ht="38.25">
      <c r="A191" s="190" t="s">
        <v>1163</v>
      </c>
      <c r="B191" s="190" t="str">
        <f>VLOOKUP($A191,'01_SINTETICO'!$A:$M,2,0)</f>
        <v>T.DISPENSER PAPEL TOALHA</v>
      </c>
      <c r="C191" s="190" t="str">
        <f>VLOOKUP($A191,'01_SINTETICO'!$A:$M,3,0)</f>
        <v>PAPELEIRA PLATICA DE PAREDE , TIPO DISPENSER DE PAPEL TOALHA, INCLUSO FIXAÇÃO. AF_01/2020</v>
      </c>
      <c r="D191" s="190" t="str">
        <f>VLOOKUP($A191,'01_SINTETICO'!$A:$M,4,0)</f>
        <v>SER.CG</v>
      </c>
      <c r="E191" s="191" t="str">
        <f>VLOOKUP($A191,'01_SINTETICO'!$A:$M,5,0)</f>
        <v>UN</v>
      </c>
      <c r="F191" s="191">
        <f>VLOOKUP($A191,'01_SINTETICO'!$A:$M,6,0)</f>
        <v>8</v>
      </c>
      <c r="G191" s="192">
        <f>VLOOKUP($A191,'01_SINTETICO'!$A:$M,11,0)</f>
        <v>930.34915376319998</v>
      </c>
      <c r="H191" s="192">
        <f>VLOOKUP($A191,'01_SINTETICO'!$A:$M,12,0)</f>
        <v>85.245262041762047</v>
      </c>
      <c r="I191" s="192">
        <f>VLOOKUP($A191,'01_SINTETICO'!$A:$M,13,0)</f>
        <v>1015.5944158049621</v>
      </c>
      <c r="J191" s="234">
        <f t="shared" si="5"/>
        <v>5.4104355279237866E-4</v>
      </c>
      <c r="K191" s="165">
        <f t="shared" si="6"/>
        <v>0.96645222571773648</v>
      </c>
    </row>
    <row r="192" spans="1:11" ht="25.5">
      <c r="A192" s="190" t="s">
        <v>6231</v>
      </c>
      <c r="B192" s="190" t="str">
        <f>VLOOKUP($A192,'01_SINTETICO'!$A:$M,2,0)</f>
        <v>89580U</v>
      </c>
      <c r="C192" s="190" t="str">
        <f>VLOOKUP($A192,'01_SINTETICO'!$A:$M,3,0)</f>
        <v>TUBO PVC, SÉRIE R, ÁGUA PLUVIAL, DN 150 MM, FORNECIDO E INSTALADO EM CONDUTORES VERTICAIS DE ÁGUAS PLUVIAIS. AF_06/2022</v>
      </c>
      <c r="D192" s="190" t="str">
        <f>VLOOKUP($A192,'01_SINTETICO'!$A:$M,4,0)</f>
        <v>SER.CG</v>
      </c>
      <c r="E192" s="191" t="str">
        <f>VLOOKUP($A192,'01_SINTETICO'!$A:$M,5,0)</f>
        <v>M</v>
      </c>
      <c r="F192" s="191">
        <f>VLOOKUP($A192,'01_SINTETICO'!$A:$M,6,0)</f>
        <v>12.43</v>
      </c>
      <c r="G192" s="192">
        <f>VLOOKUP($A192,'01_SINTETICO'!$A:$M,11,0)</f>
        <v>919.79173691335711</v>
      </c>
      <c r="H192" s="192">
        <f>VLOOKUP($A192,'01_SINTETICO'!$A:$M,12,0)</f>
        <v>75.481306489308579</v>
      </c>
      <c r="I192" s="192">
        <f>VLOOKUP($A192,'01_SINTETICO'!$A:$M,13,0)</f>
        <v>995.27304340266573</v>
      </c>
      <c r="J192" s="234">
        <f t="shared" si="5"/>
        <v>5.3021762922382401E-4</v>
      </c>
      <c r="K192" s="165">
        <f t="shared" si="6"/>
        <v>0.96698244334696026</v>
      </c>
    </row>
    <row r="193" spans="1:11" ht="25.5">
      <c r="A193" s="190" t="s">
        <v>6127</v>
      </c>
      <c r="B193" s="190" t="str">
        <f>VLOOKUP($A193,'01_SINTETICO'!$A:$M,2,0)</f>
        <v>92763U</v>
      </c>
      <c r="C193" s="190" t="str">
        <f>VLOOKUP($A193,'01_SINTETICO'!$A:$M,3,0)</f>
        <v>ARMAÇÃO DE PILAR OU VIGA DE ESTRUTURA CONVENCIONAL DE CONCRETO ARMADO UTILIZANDO AÇO CA-50 DE 12,5 MM - MONTAGEM. AF_06/2022</v>
      </c>
      <c r="D193" s="190" t="str">
        <f>VLOOKUP($A193,'01_SINTETICO'!$A:$M,4,0)</f>
        <v>SER.CG</v>
      </c>
      <c r="E193" s="191" t="str">
        <f>VLOOKUP($A193,'01_SINTETICO'!$A:$M,5,0)</f>
        <v>KG</v>
      </c>
      <c r="F193" s="191">
        <f>VLOOKUP($A193,'01_SINTETICO'!$A:$M,6,0)</f>
        <v>88</v>
      </c>
      <c r="G193" s="192">
        <f>VLOOKUP($A193,'01_SINTETICO'!$A:$M,11,0)</f>
        <v>909.04604335600015</v>
      </c>
      <c r="H193" s="192">
        <f>VLOOKUP($A193,'01_SINTETICO'!$A:$M,12,0)</f>
        <v>82.775751293225753</v>
      </c>
      <c r="I193" s="192">
        <f>VLOOKUP($A193,'01_SINTETICO'!$A:$M,13,0)</f>
        <v>991.82179464922592</v>
      </c>
      <c r="J193" s="234">
        <f t="shared" si="5"/>
        <v>5.2837902529092294E-4</v>
      </c>
      <c r="K193" s="165">
        <f t="shared" si="6"/>
        <v>0.96751082237225117</v>
      </c>
    </row>
    <row r="194" spans="1:11" ht="38.25">
      <c r="A194" s="190" t="s">
        <v>6209</v>
      </c>
      <c r="B194" s="190" t="str">
        <f>VLOOKUP($A194,'01_SINTETICO'!$A:$M,2,0)</f>
        <v>89779U</v>
      </c>
      <c r="C194" s="190" t="str">
        <f>VLOOKUP($A194,'01_SINTETICO'!$A:$M,3,0)</f>
        <v>LUVA DE CORRER, PVC, SERIE NORMAL, ESGOTO PREDIAL, DN 100 MM, JUNTA ELÁSTICA, FORNECIDO E INSTALADO EM RAMAL DE DESCARGA OU RAMAL DE ESGOTO SANITÁRIO. AF_08/2022</v>
      </c>
      <c r="D194" s="190" t="str">
        <f>VLOOKUP($A194,'01_SINTETICO'!$A:$M,4,0)</f>
        <v>SER.CG</v>
      </c>
      <c r="E194" s="191" t="str">
        <f>VLOOKUP($A194,'01_SINTETICO'!$A:$M,5,0)</f>
        <v>UN</v>
      </c>
      <c r="F194" s="191">
        <f>VLOOKUP($A194,'01_SINTETICO'!$A:$M,6,0)</f>
        <v>24</v>
      </c>
      <c r="G194" s="192">
        <f>VLOOKUP($A194,'01_SINTETICO'!$A:$M,11,0)</f>
        <v>844.99000482719998</v>
      </c>
      <c r="H194" s="192">
        <f>VLOOKUP($A194,'01_SINTETICO'!$A:$M,12,0)</f>
        <v>142.95682657255162</v>
      </c>
      <c r="I194" s="192">
        <f>VLOOKUP($A194,'01_SINTETICO'!$A:$M,13,0)</f>
        <v>987.94683139975155</v>
      </c>
      <c r="J194" s="234">
        <f t="shared" si="5"/>
        <v>5.2631469345647329E-4</v>
      </c>
      <c r="K194" s="165">
        <f t="shared" si="6"/>
        <v>0.9680371370657076</v>
      </c>
    </row>
    <row r="195" spans="1:11" ht="25.5">
      <c r="A195" s="190" t="s">
        <v>1152</v>
      </c>
      <c r="B195" s="190" t="str">
        <f>VLOOKUP($A195,'01_SINTETICO'!$A:$M,2,0)</f>
        <v>95547U</v>
      </c>
      <c r="C195" s="190" t="str">
        <f>VLOOKUP($A195,'01_SINTETICO'!$A:$M,3,0)</f>
        <v>SABONETEIRA PLASTICA TIPO DISPENSER PARA SABONETE LIQUIDO COM RESERVATORIO 800 A 1500 ML, INCLUSO FIXAÇÃO. AF_01/2020</v>
      </c>
      <c r="D195" s="190" t="str">
        <f>VLOOKUP($A195,'01_SINTETICO'!$A:$M,4,0)</f>
        <v>SER.CG</v>
      </c>
      <c r="E195" s="191" t="str">
        <f>VLOOKUP($A195,'01_SINTETICO'!$A:$M,5,0)</f>
        <v>UN</v>
      </c>
      <c r="F195" s="191">
        <f>VLOOKUP($A195,'01_SINTETICO'!$A:$M,6,0)</f>
        <v>8</v>
      </c>
      <c r="G195" s="192">
        <f>VLOOKUP($A195,'01_SINTETICO'!$A:$M,11,0)</f>
        <v>894.68016176319998</v>
      </c>
      <c r="H195" s="192">
        <f>VLOOKUP($A195,'01_SINTETICO'!$A:$M,12,0)</f>
        <v>85.245262041762047</v>
      </c>
      <c r="I195" s="192">
        <f>VLOOKUP($A195,'01_SINTETICO'!$A:$M,13,0)</f>
        <v>979.92542380496207</v>
      </c>
      <c r="J195" s="234">
        <f t="shared" si="5"/>
        <v>5.2204140207564101E-4</v>
      </c>
      <c r="K195" s="165">
        <f t="shared" si="6"/>
        <v>0.96855917846778328</v>
      </c>
    </row>
    <row r="196" spans="1:11" ht="25.5">
      <c r="A196" s="190" t="s">
        <v>6269</v>
      </c>
      <c r="B196" s="190" t="str">
        <f>VLOOKUP($A196,'01_SINTETICO'!$A:$M,2,0)</f>
        <v>91992U</v>
      </c>
      <c r="C196" s="190" t="str">
        <f>VLOOKUP($A196,'01_SINTETICO'!$A:$M,3,0)</f>
        <v>TOMADA ALTA DE EMBUTIR (1 MÓDULO), 2P+T 10 A, INCLUINDO SUPORTE E PLACA - FORNECIMENTO E INSTALAÇÃO. AF_12/2015</v>
      </c>
      <c r="D196" s="190" t="str">
        <f>VLOOKUP($A196,'01_SINTETICO'!$A:$M,4,0)</f>
        <v>SER.CG</v>
      </c>
      <c r="E196" s="191" t="str">
        <f>VLOOKUP($A196,'01_SINTETICO'!$A:$M,5,0)</f>
        <v>UN</v>
      </c>
      <c r="F196" s="191">
        <f>VLOOKUP($A196,'01_SINTETICO'!$A:$M,6,0)</f>
        <v>18</v>
      </c>
      <c r="G196" s="192">
        <f>VLOOKUP($A196,'01_SINTETICO'!$A:$M,11,0)</f>
        <v>428.15581077600001</v>
      </c>
      <c r="H196" s="192">
        <f>VLOOKUP($A196,'01_SINTETICO'!$A:$M,12,0)</f>
        <v>543.72024321859374</v>
      </c>
      <c r="I196" s="192">
        <f>VLOOKUP($A196,'01_SINTETICO'!$A:$M,13,0)</f>
        <v>971.8760539945938</v>
      </c>
      <c r="J196" s="234">
        <f t="shared" si="5"/>
        <v>5.1775321422016767E-4</v>
      </c>
      <c r="K196" s="165">
        <f t="shared" si="6"/>
        <v>0.96907693168200348</v>
      </c>
    </row>
    <row r="197" spans="1:11" ht="25.5">
      <c r="A197" s="190" t="s">
        <v>6165</v>
      </c>
      <c r="B197" s="190" t="str">
        <f>VLOOKUP($A197,'01_SINTETICO'!$A:$M,2,0)</f>
        <v>89987U</v>
      </c>
      <c r="C197" s="190" t="str">
        <f>VLOOKUP($A197,'01_SINTETICO'!$A:$M,3,0)</f>
        <v>REGISTRO DE GAVETA BRUTO, LATÃO, ROSCÁVEL, 3/4", COM ACABAMENTO E CANOPLA CROMADOS - FORNECIMENTO E INSTALAÇÃO. AF_08/2021</v>
      </c>
      <c r="D197" s="190" t="str">
        <f>VLOOKUP($A197,'01_SINTETICO'!$A:$M,4,0)</f>
        <v>SER.CG</v>
      </c>
      <c r="E197" s="191" t="str">
        <f>VLOOKUP($A197,'01_SINTETICO'!$A:$M,5,0)</f>
        <v>UN</v>
      </c>
      <c r="F197" s="191">
        <f>VLOOKUP($A197,'01_SINTETICO'!$A:$M,6,0)</f>
        <v>9</v>
      </c>
      <c r="G197" s="192">
        <f>VLOOKUP($A197,'01_SINTETICO'!$A:$M,11,0)</f>
        <v>868.19629282200003</v>
      </c>
      <c r="H197" s="192">
        <f>VLOOKUP($A197,'01_SINTETICO'!$A:$M,12,0)</f>
        <v>92.354118101192796</v>
      </c>
      <c r="I197" s="192">
        <f>VLOOKUP($A197,'01_SINTETICO'!$A:$M,13,0)</f>
        <v>960.55041092319289</v>
      </c>
      <c r="J197" s="234">
        <f t="shared" si="5"/>
        <v>5.1171963814920015E-4</v>
      </c>
      <c r="K197" s="165">
        <f t="shared" si="6"/>
        <v>0.96958865132015271</v>
      </c>
    </row>
    <row r="198" spans="1:11">
      <c r="A198" s="190" t="s">
        <v>6193</v>
      </c>
      <c r="B198" s="190" t="str">
        <f>VLOOKUP($A198,'01_SINTETICO'!$A:$M,2,0)</f>
        <v>T.105113U</v>
      </c>
      <c r="C198" s="190" t="str">
        <f>VLOOKUP($A198,'01_SINTETICO'!$A:$M,3,0)</f>
        <v>ESTRUTURA PARA SUPORTE DE CAIXA DÁGUA DE 2000 LITROS. AF_03/2024</v>
      </c>
      <c r="D198" s="190" t="str">
        <f>VLOOKUP($A198,'01_SINTETICO'!$A:$M,4,0)</f>
        <v>SER.CG</v>
      </c>
      <c r="E198" s="191" t="str">
        <f>VLOOKUP($A198,'01_SINTETICO'!$A:$M,5,0)</f>
        <v>UN</v>
      </c>
      <c r="F198" s="191">
        <f>VLOOKUP($A198,'01_SINTETICO'!$A:$M,6,0)</f>
        <v>1</v>
      </c>
      <c r="G198" s="192">
        <f>VLOOKUP($A198,'01_SINTETICO'!$A:$M,11,0)</f>
        <v>765.44313309558697</v>
      </c>
      <c r="H198" s="192">
        <f>VLOOKUP($A198,'01_SINTETICO'!$A:$M,12,0)</f>
        <v>184.86679699325902</v>
      </c>
      <c r="I198" s="192">
        <f>VLOOKUP($A198,'01_SINTETICO'!$A:$M,13,0)</f>
        <v>950.30993008884593</v>
      </c>
      <c r="J198" s="234">
        <f t="shared" si="5"/>
        <v>5.0626416690330333E-4</v>
      </c>
      <c r="K198" s="165">
        <f t="shared" si="6"/>
        <v>0.97009491548705606</v>
      </c>
    </row>
    <row r="199" spans="1:11" ht="38.25">
      <c r="A199" s="190" t="s">
        <v>6140</v>
      </c>
      <c r="B199" s="190" t="str">
        <f>VLOOKUP($A199,'01_SINTETICO'!$A:$M,2,0)</f>
        <v>92538U</v>
      </c>
      <c r="C199" s="190" t="str">
        <f>VLOOKUP($A199,'01_SINTETICO'!$A:$M,3,0)</f>
        <v>MONTAGEM E DESMONTAGEM DE FÔRMA DE LAJE MACIÇA, PÉ-DIREITO SIMPLES, EM CHAPA DE MADEIRA COMPENSADA PLASTIFICADA, 18 UTILIZAÇÕES. AF_09/2020</v>
      </c>
      <c r="D199" s="190" t="str">
        <f>VLOOKUP($A199,'01_SINTETICO'!$A:$M,4,0)</f>
        <v>SER.CG</v>
      </c>
      <c r="E199" s="191" t="str">
        <f>VLOOKUP($A199,'01_SINTETICO'!$A:$M,5,0)</f>
        <v>M2</v>
      </c>
      <c r="F199" s="191">
        <f>VLOOKUP($A199,'01_SINTETICO'!$A:$M,6,0)</f>
        <v>21.75</v>
      </c>
      <c r="G199" s="192">
        <f>VLOOKUP($A199,'01_SINTETICO'!$A:$M,11,0)</f>
        <v>669.82054317814243</v>
      </c>
      <c r="H199" s="192">
        <f>VLOOKUP($A199,'01_SINTETICO'!$A:$M,12,0)</f>
        <v>249.82712754409579</v>
      </c>
      <c r="I199" s="192">
        <f>VLOOKUP($A199,'01_SINTETICO'!$A:$M,13,0)</f>
        <v>919.64767072223822</v>
      </c>
      <c r="J199" s="234">
        <f t="shared" ref="J199:J262" si="7">I199/SUM($I$7:$I$1048576)</f>
        <v>4.8992928214401492E-4</v>
      </c>
      <c r="K199" s="165">
        <f t="shared" si="6"/>
        <v>0.97058484476920004</v>
      </c>
    </row>
    <row r="200" spans="1:11" ht="25.5">
      <c r="A200" s="190" t="s">
        <v>6229</v>
      </c>
      <c r="B200" s="190" t="str">
        <f>VLOOKUP($A200,'01_SINTETICO'!$A:$M,2,0)</f>
        <v>89545U</v>
      </c>
      <c r="C200" s="190" t="str">
        <f>VLOOKUP($A200,'01_SINTETICO'!$A:$M,3,0)</f>
        <v>LUVA SIMPLES, PVC, SERIE R, ÁGUA PLUVIAL, DN 50 MM, JUNTA ELÁSTICA, FORNECIDO E INSTALADO EM RAMAL DE ENCAMINHAMENTO. AF_06/2022</v>
      </c>
      <c r="D200" s="190" t="str">
        <f>VLOOKUP($A200,'01_SINTETICO'!$A:$M,4,0)</f>
        <v>SER.CG</v>
      </c>
      <c r="E200" s="191" t="str">
        <f>VLOOKUP($A200,'01_SINTETICO'!$A:$M,5,0)</f>
        <v>UN</v>
      </c>
      <c r="F200" s="191">
        <f>VLOOKUP($A200,'01_SINTETICO'!$A:$M,6,0)</f>
        <v>46</v>
      </c>
      <c r="G200" s="192">
        <f>VLOOKUP($A200,'01_SINTETICO'!$A:$M,11,0)</f>
        <v>818.53037036520004</v>
      </c>
      <c r="H200" s="192">
        <f>VLOOKUP($A200,'01_SINTETICO'!$A:$M,12,0)</f>
        <v>86.425417933756378</v>
      </c>
      <c r="I200" s="192">
        <f>VLOOKUP($A200,'01_SINTETICO'!$A:$M,13,0)</f>
        <v>904.95578829895646</v>
      </c>
      <c r="J200" s="234">
        <f t="shared" si="7"/>
        <v>4.8210238969581271E-4</v>
      </c>
      <c r="K200" s="165">
        <f t="shared" si="6"/>
        <v>0.97106694715889585</v>
      </c>
    </row>
    <row r="201" spans="1:11" ht="38.25">
      <c r="A201" s="190" t="s">
        <v>6203</v>
      </c>
      <c r="B201" s="190" t="str">
        <f>VLOOKUP($A201,'01_SINTETICO'!$A:$M,2,0)</f>
        <v>89732U</v>
      </c>
      <c r="C201" s="190" t="str">
        <f>VLOOKUP($A201,'01_SINTETICO'!$A:$M,3,0)</f>
        <v>JOELHO 45 GRAUS, PVC, SERIE NORMAL, ESGOTO PREDIAL, DN 50 MM, JUNTA ELÁSTICA, FORNECIDO E INSTALADO EM RAMAL DE DESCARGA OU RAMAL DE ESGOTO SANITÁRIO. AF_08/2022</v>
      </c>
      <c r="D201" s="190" t="str">
        <f>VLOOKUP($A201,'01_SINTETICO'!$A:$M,4,0)</f>
        <v>SER.CG</v>
      </c>
      <c r="E201" s="191" t="str">
        <f>VLOOKUP($A201,'01_SINTETICO'!$A:$M,5,0)</f>
        <v>UN</v>
      </c>
      <c r="F201" s="191">
        <f>VLOOKUP($A201,'01_SINTETICO'!$A:$M,6,0)</f>
        <v>46</v>
      </c>
      <c r="G201" s="192">
        <f>VLOOKUP($A201,'01_SINTETICO'!$A:$M,11,0)</f>
        <v>583.7505117728</v>
      </c>
      <c r="H201" s="192">
        <f>VLOOKUP($A201,'01_SINTETICO'!$A:$M,12,0)</f>
        <v>294.27321316209884</v>
      </c>
      <c r="I201" s="192">
        <f>VLOOKUP($A201,'01_SINTETICO'!$A:$M,13,0)</f>
        <v>878.02372493489884</v>
      </c>
      <c r="J201" s="234">
        <f t="shared" si="7"/>
        <v>4.6775471406885501E-4</v>
      </c>
      <c r="K201" s="165">
        <f t="shared" si="6"/>
        <v>0.97153470187296476</v>
      </c>
    </row>
    <row r="202" spans="1:11" ht="25.5">
      <c r="A202" s="190" t="s">
        <v>6336</v>
      </c>
      <c r="B202" s="190" t="str">
        <f>VLOOKUP($A202,'01_SINTETICO'!$A:$M,2,0)</f>
        <v>T.PLACA.IDENT.AMB</v>
      </c>
      <c r="C202" s="190" t="str">
        <f>VLOOKUP($A202,'01_SINTETICO'!$A:$M,3,0)</f>
        <v>FORNECIMENTO E INSTALAÇÃO DE PLACA DE IDENTIFICAÇÃO DOS AMBIENTES</v>
      </c>
      <c r="D202" s="190" t="str">
        <f>VLOOKUP($A202,'01_SINTETICO'!$A:$M,4,0)</f>
        <v>SER.CG</v>
      </c>
      <c r="E202" s="191" t="str">
        <f>VLOOKUP($A202,'01_SINTETICO'!$A:$M,5,0)</f>
        <v>UN</v>
      </c>
      <c r="F202" s="191">
        <f>VLOOKUP($A202,'01_SINTETICO'!$A:$M,6,0)</f>
        <v>11</v>
      </c>
      <c r="G202" s="192">
        <f>VLOOKUP($A202,'01_SINTETICO'!$A:$M,11,0)</f>
        <v>842.10925535000013</v>
      </c>
      <c r="H202" s="192">
        <f>VLOOKUP($A202,'01_SINTETICO'!$A:$M,12,0)</f>
        <v>30.926847377151002</v>
      </c>
      <c r="I202" s="192">
        <f>VLOOKUP($A202,'01_SINTETICO'!$A:$M,13,0)</f>
        <v>873.03610272715116</v>
      </c>
      <c r="J202" s="234">
        <f t="shared" si="7"/>
        <v>4.6509762892022594E-4</v>
      </c>
      <c r="K202" s="165">
        <f t="shared" si="6"/>
        <v>0.97199979950188498</v>
      </c>
    </row>
    <row r="203" spans="1:11" ht="25.5">
      <c r="A203" s="190" t="s">
        <v>6271</v>
      </c>
      <c r="B203" s="190" t="str">
        <f>VLOOKUP($A203,'01_SINTETICO'!$A:$M,2,0)</f>
        <v>92005U</v>
      </c>
      <c r="C203" s="190" t="str">
        <f>VLOOKUP($A203,'01_SINTETICO'!$A:$M,3,0)</f>
        <v>TOMADA MÉDIA DE EMBUTIR (2 MÓDULOS), 2P+T 20 A, INCLUINDO SUPORTE E PLACA - FORNECIMENTO E INSTALAÇÃO. AF_12/2015</v>
      </c>
      <c r="D203" s="190" t="str">
        <f>VLOOKUP($A203,'01_SINTETICO'!$A:$M,4,0)</f>
        <v>SER.CG</v>
      </c>
      <c r="E203" s="191" t="str">
        <f>VLOOKUP($A203,'01_SINTETICO'!$A:$M,5,0)</f>
        <v>UN</v>
      </c>
      <c r="F203" s="191">
        <f>VLOOKUP($A203,'01_SINTETICO'!$A:$M,6,0)</f>
        <v>12</v>
      </c>
      <c r="G203" s="192">
        <f>VLOOKUP($A203,'01_SINTETICO'!$A:$M,11,0)</f>
        <v>448.87197119999996</v>
      </c>
      <c r="H203" s="192">
        <f>VLOOKUP($A203,'01_SINTETICO'!$A:$M,12,0)</f>
        <v>397.083119721456</v>
      </c>
      <c r="I203" s="192">
        <f>VLOOKUP($A203,'01_SINTETICO'!$A:$M,13,0)</f>
        <v>845.95509092145596</v>
      </c>
      <c r="J203" s="234">
        <f t="shared" si="7"/>
        <v>4.5067060311883604E-4</v>
      </c>
      <c r="K203" s="165">
        <f t="shared" si="6"/>
        <v>0.97245047010500385</v>
      </c>
    </row>
    <row r="204" spans="1:11" ht="25.5">
      <c r="A204" s="190" t="s">
        <v>1193</v>
      </c>
      <c r="B204" s="190" t="str">
        <f>VLOOKUP($A204,'01_SINTETICO'!$A:$M,2,0)</f>
        <v>88485U</v>
      </c>
      <c r="C204" s="190" t="str">
        <f>VLOOKUP($A204,'01_SINTETICO'!$A:$M,3,0)</f>
        <v>FUNDO SELADOR ACRÍLICO, APLICAÇÃO MANUAL EM PAREDE, UMA DEMÃO. AF_04/2023</v>
      </c>
      <c r="D204" s="190" t="str">
        <f>VLOOKUP($A204,'01_SINTETICO'!$A:$M,4,0)</f>
        <v>SER.CG</v>
      </c>
      <c r="E204" s="191" t="str">
        <f>VLOOKUP($A204,'01_SINTETICO'!$A:$M,5,0)</f>
        <v>M2</v>
      </c>
      <c r="F204" s="191">
        <f>VLOOKUP($A204,'01_SINTETICO'!$A:$M,6,0)</f>
        <v>152.33000000000001</v>
      </c>
      <c r="G204" s="192">
        <f>VLOOKUP($A204,'01_SINTETICO'!$A:$M,11,0)</f>
        <v>497.23423653899613</v>
      </c>
      <c r="H204" s="192">
        <f>VLOOKUP($A204,'01_SINTETICO'!$A:$M,12,0)</f>
        <v>344.33548597603146</v>
      </c>
      <c r="I204" s="192">
        <f>VLOOKUP($A204,'01_SINTETICO'!$A:$M,13,0)</f>
        <v>841.56972251502759</v>
      </c>
      <c r="J204" s="234">
        <f t="shared" si="7"/>
        <v>4.4833436016003948E-4</v>
      </c>
      <c r="K204" s="165">
        <f t="shared" si="6"/>
        <v>0.97289880446516386</v>
      </c>
    </row>
    <row r="205" spans="1:11" ht="38.25">
      <c r="A205" s="190" t="s">
        <v>6202</v>
      </c>
      <c r="B205" s="190" t="str">
        <f>VLOOKUP($A205,'01_SINTETICO'!$A:$M,2,0)</f>
        <v>89731U</v>
      </c>
      <c r="C205" s="190" t="str">
        <f>VLOOKUP($A205,'01_SINTETICO'!$A:$M,3,0)</f>
        <v>JOELHO 90 GRAUS, PVC, SERIE NORMAL, ESGOTO PREDIAL, DN 50 MM, JUNTA ELÁSTICA, FORNECIDO E INSTALADO EM RAMAL DE DESCARGA OU RAMAL DE ESGOTO SANITÁRIO. AF_08/2022</v>
      </c>
      <c r="D205" s="190" t="str">
        <f>VLOOKUP($A205,'01_SINTETICO'!$A:$M,4,0)</f>
        <v>SER.CG</v>
      </c>
      <c r="E205" s="191" t="str">
        <f>VLOOKUP($A205,'01_SINTETICO'!$A:$M,5,0)</f>
        <v>UN</v>
      </c>
      <c r="F205" s="191">
        <f>VLOOKUP($A205,'01_SINTETICO'!$A:$M,6,0)</f>
        <v>46</v>
      </c>
      <c r="G205" s="192">
        <f>VLOOKUP($A205,'01_SINTETICO'!$A:$M,11,0)</f>
        <v>544.76077377280012</v>
      </c>
      <c r="H205" s="192">
        <f>VLOOKUP($A205,'01_SINTETICO'!$A:$M,12,0)</f>
        <v>294.27321316209884</v>
      </c>
      <c r="I205" s="192">
        <f>VLOOKUP($A205,'01_SINTETICO'!$A:$M,13,0)</f>
        <v>839.03398693489896</v>
      </c>
      <c r="J205" s="234">
        <f t="shared" si="7"/>
        <v>4.469834829142962E-4</v>
      </c>
      <c r="K205" s="165">
        <f t="shared" si="6"/>
        <v>0.97334578794807813</v>
      </c>
    </row>
    <row r="206" spans="1:11" ht="25.5">
      <c r="A206" s="190" t="s">
        <v>1170</v>
      </c>
      <c r="B206" s="190" t="str">
        <f>VLOOKUP($A206,'01_SINTETICO'!$A:$M,2,0)</f>
        <v>T.ELE.CAIXA.ARC</v>
      </c>
      <c r="C206" s="190" t="str">
        <f>VLOOKUP($A206,'01_SINTETICO'!$A:$M,3,0)</f>
        <v>CAIXA PRÉ INSTALAÇÃO AR CONDICIONADO</v>
      </c>
      <c r="D206" s="190" t="str">
        <f>VLOOKUP($A206,'01_SINTETICO'!$A:$M,4,0)</f>
        <v>SER.CG</v>
      </c>
      <c r="E206" s="191" t="str">
        <f>VLOOKUP($A206,'01_SINTETICO'!$A:$M,5,0)</f>
        <v>UN</v>
      </c>
      <c r="F206" s="191">
        <f>VLOOKUP($A206,'01_SINTETICO'!$A:$M,6,0)</f>
        <v>12</v>
      </c>
      <c r="G206" s="192">
        <f>VLOOKUP($A206,'01_SINTETICO'!$A:$M,11,0)</f>
        <v>713.32410720000007</v>
      </c>
      <c r="H206" s="192">
        <f>VLOOKUP($A206,'01_SINTETICO'!$A:$M,12,0)</f>
        <v>87.766571600639992</v>
      </c>
      <c r="I206" s="192">
        <f>VLOOKUP($A206,'01_SINTETICO'!$A:$M,13,0)</f>
        <v>801.09067880064003</v>
      </c>
      <c r="J206" s="234">
        <f t="shared" si="7"/>
        <v>4.2676972246211402E-4</v>
      </c>
      <c r="K206" s="165">
        <f t="shared" si="6"/>
        <v>0.97377255767054027</v>
      </c>
    </row>
    <row r="207" spans="1:11" ht="25.5">
      <c r="A207" s="190" t="s">
        <v>6298</v>
      </c>
      <c r="B207" s="190" t="str">
        <f>VLOOKUP($A207,'01_SINTETICO'!$A:$M,2,0)</f>
        <v>071184/AGETOP-CIVIL</v>
      </c>
      <c r="C207" s="190" t="str">
        <f>VLOOKUP($A207,'01_SINTETICO'!$A:$M,3,0)</f>
        <v>DISPOSITIVO DE PROTEÇÃO CONTRA SURTOS (D.P.S.) 275V DE 8 A 40KA</v>
      </c>
      <c r="D207" s="190" t="str">
        <f>VLOOKUP($A207,'01_SINTETICO'!$A:$M,4,0)</f>
        <v>SER.CG</v>
      </c>
      <c r="E207" s="191" t="str">
        <f>VLOOKUP($A207,'01_SINTETICO'!$A:$M,5,0)</f>
        <v>UN</v>
      </c>
      <c r="F207" s="191">
        <f>VLOOKUP($A207,'01_SINTETICO'!$A:$M,6,0)</f>
        <v>4</v>
      </c>
      <c r="G207" s="192">
        <f>VLOOKUP($A207,'01_SINTETICO'!$A:$M,11,0)</f>
        <v>605.81553599999995</v>
      </c>
      <c r="H207" s="192">
        <f>VLOOKUP($A207,'01_SINTETICO'!$A:$M,12,0)</f>
        <v>189.08719986735997</v>
      </c>
      <c r="I207" s="192">
        <f>VLOOKUP($A207,'01_SINTETICO'!$A:$M,13,0)</f>
        <v>794.90273586735998</v>
      </c>
      <c r="J207" s="234">
        <f t="shared" si="7"/>
        <v>4.2347318343334756E-4</v>
      </c>
      <c r="K207" s="165">
        <f t="shared" si="6"/>
        <v>0.97419603085397366</v>
      </c>
    </row>
    <row r="208" spans="1:11" ht="25.5">
      <c r="A208" s="190" t="s">
        <v>1120</v>
      </c>
      <c r="B208" s="190" t="str">
        <f>VLOOKUP($A208,'01_SINTETICO'!$A:$M,2,0)</f>
        <v>100874U</v>
      </c>
      <c r="C208" s="190" t="str">
        <f>VLOOKUP($A208,'01_SINTETICO'!$A:$M,3,0)</f>
        <v>PUXADOR PARA PCD, FIXADO NA PORTA - FORNECIMENTO E INSTALAÇÃO. AF_01/2020</v>
      </c>
      <c r="D208" s="190" t="str">
        <f>VLOOKUP($A208,'01_SINTETICO'!$A:$M,4,0)</f>
        <v>SER.CG</v>
      </c>
      <c r="E208" s="191" t="str">
        <f>VLOOKUP($A208,'01_SINTETICO'!$A:$M,5,0)</f>
        <v>UN</v>
      </c>
      <c r="F208" s="191">
        <f>VLOOKUP($A208,'01_SINTETICO'!$A:$M,6,0)</f>
        <v>2</v>
      </c>
      <c r="G208" s="192">
        <f>VLOOKUP($A208,'01_SINTETICO'!$A:$M,11,0)</f>
        <v>730.89806629320015</v>
      </c>
      <c r="H208" s="192">
        <f>VLOOKUP($A208,'01_SINTETICO'!$A:$M,12,0)</f>
        <v>63.928341277724947</v>
      </c>
      <c r="I208" s="192">
        <f>VLOOKUP($A208,'01_SINTETICO'!$A:$M,13,0)</f>
        <v>794.82640757092508</v>
      </c>
      <c r="J208" s="234">
        <f t="shared" si="7"/>
        <v>4.2343252061358502E-4</v>
      </c>
      <c r="K208" s="165">
        <f t="shared" si="6"/>
        <v>0.97461946337458727</v>
      </c>
    </row>
    <row r="209" spans="1:11">
      <c r="A209" s="190" t="s">
        <v>1126</v>
      </c>
      <c r="B209" s="190" t="str">
        <f>VLOOKUP($A209,'01_SINTETICO'!$A:$M,2,0)</f>
        <v>96120UD</v>
      </c>
      <c r="C209" s="190" t="str">
        <f>VLOOKUP($A209,'01_SINTETICO'!$A:$M,3,0)</f>
        <v>ACABAMENTOS PARA JANELA (MOLDURA EXTERNA). AF_08/2023</v>
      </c>
      <c r="D209" s="190" t="str">
        <f>VLOOKUP($A209,'01_SINTETICO'!$A:$M,4,0)</f>
        <v>SER.CG</v>
      </c>
      <c r="E209" s="191" t="str">
        <f>VLOOKUP($A209,'01_SINTETICO'!$A:$M,5,0)</f>
        <v>M</v>
      </c>
      <c r="F209" s="191">
        <f>VLOOKUP($A209,'01_SINTETICO'!$A:$M,6,0)</f>
        <v>128.4</v>
      </c>
      <c r="G209" s="192">
        <f>VLOOKUP($A209,'01_SINTETICO'!$A:$M,11,0)</f>
        <v>375.39051108804102</v>
      </c>
      <c r="H209" s="192">
        <f>VLOOKUP($A209,'01_SINTETICO'!$A:$M,12,0)</f>
        <v>409.66423490681404</v>
      </c>
      <c r="I209" s="192">
        <f>VLOOKUP($A209,'01_SINTETICO'!$A:$M,13,0)</f>
        <v>785.05474599485501</v>
      </c>
      <c r="J209" s="234">
        <f t="shared" si="7"/>
        <v>4.1822680619301946E-4</v>
      </c>
      <c r="K209" s="165">
        <f t="shared" si="6"/>
        <v>0.97503769018078024</v>
      </c>
    </row>
    <row r="210" spans="1:11" ht="38.25">
      <c r="A210" s="190" t="s">
        <v>6205</v>
      </c>
      <c r="B210" s="190" t="str">
        <f>VLOOKUP($A210,'01_SINTETICO'!$A:$M,2,0)</f>
        <v>89746U</v>
      </c>
      <c r="C210" s="190" t="str">
        <f>VLOOKUP($A210,'01_SINTETICO'!$A:$M,3,0)</f>
        <v>JOELHO 45 GRAUS, PVC, SERIE NORMAL, ESGOTO PREDIAL, DN 100 MM, JUNTA ELÁSTICA, FORNECIDO E INSTALADO EM RAMAL DE DESCARGA OU RAMAL DE ESGOTO SANITÁRIO. AF_08/2022</v>
      </c>
      <c r="D210" s="190" t="str">
        <f>VLOOKUP($A210,'01_SINTETICO'!$A:$M,4,0)</f>
        <v>SER.CG</v>
      </c>
      <c r="E210" s="191" t="str">
        <f>VLOOKUP($A210,'01_SINTETICO'!$A:$M,5,0)</f>
        <v>UN</v>
      </c>
      <c r="F210" s="191">
        <f>VLOOKUP($A210,'01_SINTETICO'!$A:$M,6,0)</f>
        <v>22</v>
      </c>
      <c r="G210" s="192">
        <f>VLOOKUP($A210,'01_SINTETICO'!$A:$M,11,0)</f>
        <v>557.72496151239989</v>
      </c>
      <c r="H210" s="192">
        <f>VLOOKUP($A210,'01_SINTETICO'!$A:$M,12,0)</f>
        <v>196.56563653725846</v>
      </c>
      <c r="I210" s="192">
        <f>VLOOKUP($A210,'01_SINTETICO'!$A:$M,13,0)</f>
        <v>754.29059804965834</v>
      </c>
      <c r="J210" s="234">
        <f t="shared" si="7"/>
        <v>4.0183764173536845E-4</v>
      </c>
      <c r="K210" s="165">
        <f t="shared" ref="K210:K273" si="8">J210+K209</f>
        <v>0.97543952782251564</v>
      </c>
    </row>
    <row r="211" spans="1:11" ht="25.5">
      <c r="A211" s="190" t="s">
        <v>6256</v>
      </c>
      <c r="B211" s="190" t="str">
        <f>VLOOKUP($A211,'01_SINTETICO'!$A:$M,2,0)</f>
        <v>T.ELE.CURVA.HOR.200</v>
      </c>
      <c r="C211" s="190" t="str">
        <f>VLOOKUP($A211,'01_SINTETICO'!$A:$M,3,0)</f>
        <v>CURVA HORIZONTAL 90º PARA ELETROCALHA 200X100 MM</v>
      </c>
      <c r="D211" s="190" t="str">
        <f>VLOOKUP($A211,'01_SINTETICO'!$A:$M,4,0)</f>
        <v>SER.CG</v>
      </c>
      <c r="E211" s="191" t="str">
        <f>VLOOKUP($A211,'01_SINTETICO'!$A:$M,5,0)</f>
        <v>UN</v>
      </c>
      <c r="F211" s="191">
        <f>VLOOKUP($A211,'01_SINTETICO'!$A:$M,6,0)</f>
        <v>6</v>
      </c>
      <c r="G211" s="192">
        <f>VLOOKUP($A211,'01_SINTETICO'!$A:$M,11,0)</f>
        <v>696.5624676000001</v>
      </c>
      <c r="H211" s="192">
        <f>VLOOKUP($A211,'01_SINTETICO'!$A:$M,12,0)</f>
        <v>56.726159960208001</v>
      </c>
      <c r="I211" s="192">
        <f>VLOOKUP($A211,'01_SINTETICO'!$A:$M,13,0)</f>
        <v>753.28862756020806</v>
      </c>
      <c r="J211" s="234">
        <f t="shared" si="7"/>
        <v>4.0130385613654197E-4</v>
      </c>
      <c r="K211" s="165">
        <f t="shared" si="8"/>
        <v>0.97584083167865221</v>
      </c>
    </row>
    <row r="212" spans="1:11" ht="25.5">
      <c r="A212" s="190" t="s">
        <v>6305</v>
      </c>
      <c r="B212" s="190" t="str">
        <f>VLOOKUP($A212,'01_SINTETICO'!$A:$M,2,0)</f>
        <v>T.ELE.CURVA.HOR.200</v>
      </c>
      <c r="C212" s="190" t="str">
        <f>VLOOKUP($A212,'01_SINTETICO'!$A:$M,3,0)</f>
        <v>CURVA HORIZONTAL 90º PARA ELETROCALHA 200X100 MM</v>
      </c>
      <c r="D212" s="190" t="str">
        <f>VLOOKUP($A212,'01_SINTETICO'!$A:$M,4,0)</f>
        <v>SER.CG</v>
      </c>
      <c r="E212" s="191" t="str">
        <f>VLOOKUP($A212,'01_SINTETICO'!$A:$M,5,0)</f>
        <v>UN</v>
      </c>
      <c r="F212" s="191">
        <f>VLOOKUP($A212,'01_SINTETICO'!$A:$M,6,0)</f>
        <v>6</v>
      </c>
      <c r="G212" s="192">
        <f>VLOOKUP($A212,'01_SINTETICO'!$A:$M,11,0)</f>
        <v>696.5624676000001</v>
      </c>
      <c r="H212" s="192">
        <f>VLOOKUP($A212,'01_SINTETICO'!$A:$M,12,0)</f>
        <v>56.726159960208001</v>
      </c>
      <c r="I212" s="192">
        <f>VLOOKUP($A212,'01_SINTETICO'!$A:$M,13,0)</f>
        <v>753.28862756020806</v>
      </c>
      <c r="J212" s="234">
        <f t="shared" si="7"/>
        <v>4.0130385613654197E-4</v>
      </c>
      <c r="K212" s="165">
        <f t="shared" si="8"/>
        <v>0.97624213553478878</v>
      </c>
    </row>
    <row r="213" spans="1:11" ht="25.5">
      <c r="A213" s="190" t="s">
        <v>6262</v>
      </c>
      <c r="B213" s="190" t="str">
        <f>VLOOKUP($A213,'01_SINTETICO'!$A:$M,2,0)</f>
        <v>91931U</v>
      </c>
      <c r="C213" s="190" t="str">
        <f>VLOOKUP($A213,'01_SINTETICO'!$A:$M,3,0)</f>
        <v>CABO DE COBRE FLEXÍVEL ISOLADO, 6 MM², ANTI-CHAMA 0,6/1,0 KV, PARA CIRCUITOS TERMINAIS - FORNECIMENTO E INSTALAÇÃO. AF_03/2023</v>
      </c>
      <c r="D213" s="190" t="str">
        <f>VLOOKUP($A213,'01_SINTETICO'!$A:$M,4,0)</f>
        <v>SER.CG</v>
      </c>
      <c r="E213" s="191" t="str">
        <f>VLOOKUP($A213,'01_SINTETICO'!$A:$M,5,0)</f>
        <v>M</v>
      </c>
      <c r="F213" s="191">
        <f>VLOOKUP($A213,'01_SINTETICO'!$A:$M,6,0)</f>
        <v>60</v>
      </c>
      <c r="G213" s="192">
        <f>VLOOKUP($A213,'01_SINTETICO'!$A:$M,11,0)</f>
        <v>608.45155810800009</v>
      </c>
      <c r="H213" s="192">
        <f>VLOOKUP($A213,'01_SINTETICO'!$A:$M,12,0)</f>
        <v>144.65170789853039</v>
      </c>
      <c r="I213" s="192">
        <f>VLOOKUP($A213,'01_SINTETICO'!$A:$M,13,0)</f>
        <v>753.10326600653048</v>
      </c>
      <c r="J213" s="234">
        <f t="shared" si="7"/>
        <v>4.0120510739197212E-4</v>
      </c>
      <c r="K213" s="165">
        <f t="shared" si="8"/>
        <v>0.97664334064218072</v>
      </c>
    </row>
    <row r="214" spans="1:11" ht="25.5">
      <c r="A214" s="190" t="s">
        <v>6335</v>
      </c>
      <c r="B214" s="190" t="str">
        <f>VLOOKUP($A214,'01_SINTETICO'!$A:$M,2,0)</f>
        <v>T.TAXAS.ART.03</v>
      </c>
      <c r="C214" s="190" t="str">
        <f>VLOOKUP($A214,'01_SINTETICO'!$A:$M,3,0)</f>
        <v>ANOTAÇÃO/REGISTRO DE RESPONSABILIDADE TÉCNICA (ART OU RRT) - FAIXA 3</v>
      </c>
      <c r="D214" s="190" t="str">
        <f>VLOOKUP($A214,'01_SINTETICO'!$A:$M,4,0)</f>
        <v>SER.CG</v>
      </c>
      <c r="E214" s="191" t="str">
        <f>VLOOKUP($A214,'01_SINTETICO'!$A:$M,5,0)</f>
        <v>UN</v>
      </c>
      <c r="F214" s="191">
        <f>VLOOKUP($A214,'01_SINTETICO'!$A:$M,6,0)</f>
        <v>3</v>
      </c>
      <c r="G214" s="192">
        <f>VLOOKUP($A214,'01_SINTETICO'!$A:$M,11,0)</f>
        <v>683.78398155000014</v>
      </c>
      <c r="H214" s="192">
        <f>VLOOKUP($A214,'01_SINTETICO'!$A:$M,12,0)</f>
        <v>68.474503564055993</v>
      </c>
      <c r="I214" s="192">
        <f>VLOOKUP($A214,'01_SINTETICO'!$A:$M,13,0)</f>
        <v>752.25848511405616</v>
      </c>
      <c r="J214" s="234">
        <f t="shared" si="7"/>
        <v>4.007550623264593E-4</v>
      </c>
      <c r="K214" s="165">
        <f t="shared" si="8"/>
        <v>0.97704409570450723</v>
      </c>
    </row>
    <row r="215" spans="1:11" ht="25.5">
      <c r="A215" s="190" t="s">
        <v>6299</v>
      </c>
      <c r="B215" s="190" t="str">
        <f>VLOOKUP($A215,'01_SINTETICO'!$A:$M,2,0)</f>
        <v>071215/AGETOP-CIVIL</v>
      </c>
      <c r="C215" s="190" t="str">
        <f>VLOOKUP($A215,'01_SINTETICO'!$A:$M,3,0)</f>
        <v>ELETRODUTO EM AÇO GALVANIZADO A FOGO DIÂMETRO 2" - PESADO</v>
      </c>
      <c r="D215" s="190" t="str">
        <f>VLOOKUP($A215,'01_SINTETICO'!$A:$M,4,0)</f>
        <v>SER.CG</v>
      </c>
      <c r="E215" s="191" t="str">
        <f>VLOOKUP($A215,'01_SINTETICO'!$A:$M,5,0)</f>
        <v>M</v>
      </c>
      <c r="F215" s="191">
        <f>VLOOKUP($A215,'01_SINTETICO'!$A:$M,6,0)</f>
        <v>6</v>
      </c>
      <c r="G215" s="192">
        <f>VLOOKUP($A215,'01_SINTETICO'!$A:$M,11,0)</f>
        <v>513.53595240000016</v>
      </c>
      <c r="H215" s="192">
        <f>VLOOKUP($A215,'01_SINTETICO'!$A:$M,12,0)</f>
        <v>226.904639840832</v>
      </c>
      <c r="I215" s="192">
        <f>VLOOKUP($A215,'01_SINTETICO'!$A:$M,13,0)</f>
        <v>740.44059224083219</v>
      </c>
      <c r="J215" s="234">
        <f t="shared" si="7"/>
        <v>3.9445924713966453E-4</v>
      </c>
      <c r="K215" s="165">
        <f t="shared" si="8"/>
        <v>0.97743855495164689</v>
      </c>
    </row>
    <row r="216" spans="1:11" ht="38.25">
      <c r="A216" s="190" t="s">
        <v>6204</v>
      </c>
      <c r="B216" s="190" t="str">
        <f>VLOOKUP($A216,'01_SINTETICO'!$A:$M,2,0)</f>
        <v>89744U</v>
      </c>
      <c r="C216" s="190" t="str">
        <f>VLOOKUP($A216,'01_SINTETICO'!$A:$M,3,0)</f>
        <v>JOELHO 90 GRAUS, PVC, SERIE NORMAL, ESGOTO PREDIAL, DN 100 MM, JUNTA ELÁSTICA, FORNECIDO E INSTALADO EM RAMAL DE DESCARGA OU RAMAL DE ESGOTO SANITÁRIO. AF_12/2014</v>
      </c>
      <c r="D216" s="190" t="str">
        <f>VLOOKUP($A216,'01_SINTETICO'!$A:$M,4,0)</f>
        <v>SER.CG</v>
      </c>
      <c r="E216" s="191" t="str">
        <f>VLOOKUP($A216,'01_SINTETICO'!$A:$M,5,0)</f>
        <v>UN</v>
      </c>
      <c r="F216" s="191">
        <f>VLOOKUP($A216,'01_SINTETICO'!$A:$M,6,0)</f>
        <v>22</v>
      </c>
      <c r="G216" s="192">
        <f>VLOOKUP($A216,'01_SINTETICO'!$A:$M,11,0)</f>
        <v>536.26783351239999</v>
      </c>
      <c r="H216" s="192">
        <f>VLOOKUP($A216,'01_SINTETICO'!$A:$M,12,0)</f>
        <v>196.56563653725846</v>
      </c>
      <c r="I216" s="192">
        <f>VLOOKUP($A216,'01_SINTETICO'!$A:$M,13,0)</f>
        <v>732.83347004965844</v>
      </c>
      <c r="J216" s="234">
        <f t="shared" si="7"/>
        <v>3.9040666044483108E-4</v>
      </c>
      <c r="K216" s="165">
        <f t="shared" si="8"/>
        <v>0.97782896161209176</v>
      </c>
    </row>
    <row r="217" spans="1:11" ht="25.5">
      <c r="A217" s="190" t="s">
        <v>6247</v>
      </c>
      <c r="B217" s="190" t="str">
        <f>VLOOKUP($A217,'01_SINTETICO'!$A:$M,2,0)</f>
        <v>92008U</v>
      </c>
      <c r="C217" s="190" t="str">
        <f>VLOOKUP($A217,'01_SINTETICO'!$A:$M,3,0)</f>
        <v>TOMADA BAIXA DE EMBUTIR (2 MÓDULOS), 2P+T 10 A, INCLUINDO SUPORTE E PLACA - FORNECIMENTO E INSTALAÇÃO. AF_12/2015</v>
      </c>
      <c r="D217" s="190" t="str">
        <f>VLOOKUP($A217,'01_SINTETICO'!$A:$M,4,0)</f>
        <v>SER.CG</v>
      </c>
      <c r="E217" s="191" t="str">
        <f>VLOOKUP($A217,'01_SINTETICO'!$A:$M,5,0)</f>
        <v>UN</v>
      </c>
      <c r="F217" s="191">
        <f>VLOOKUP($A217,'01_SINTETICO'!$A:$M,6,0)</f>
        <v>13</v>
      </c>
      <c r="G217" s="192">
        <f>VLOOKUP($A217,'01_SINTETICO'!$A:$M,11,0)</f>
        <v>393.34115615599995</v>
      </c>
      <c r="H217" s="192">
        <f>VLOOKUP($A217,'01_SINTETICO'!$A:$M,12,0)</f>
        <v>337.37883636333703</v>
      </c>
      <c r="I217" s="192">
        <f>VLOOKUP($A217,'01_SINTETICO'!$A:$M,13,0)</f>
        <v>730.71999251933698</v>
      </c>
      <c r="J217" s="234">
        <f t="shared" si="7"/>
        <v>3.8928073519951974E-4</v>
      </c>
      <c r="K217" s="165">
        <f t="shared" si="8"/>
        <v>0.97821824234729127</v>
      </c>
    </row>
    <row r="218" spans="1:11" ht="51">
      <c r="A218" s="190" t="s">
        <v>6216</v>
      </c>
      <c r="B218" s="190" t="str">
        <f>VLOOKUP($A218,'01_SINTETICO'!$A:$M,2,0)</f>
        <v>90091U</v>
      </c>
      <c r="C218" s="190" t="str">
        <f>VLOOKUP($A218,'01_SINTETICO'!$A:$M,3,0)</f>
        <v>ESCAVAÇÃO MECANIZADA DE VALA COM PROF. ATÉ 1,5 M (MÉDIA MONTANTE E JUSANTE/UMA COMPOSIÇÃO POR TRECHO), ESCAVADEIRA (0,8 M3), LARG. DE 1,5 M A 2,5 M, EM SOLO DE 1A CATEGORIA, LOCAIS COM BAIXO NÍVEL DE INTERFERÊNCIA. AF_09/2024</v>
      </c>
      <c r="D218" s="190" t="str">
        <f>VLOOKUP($A218,'01_SINTETICO'!$A:$M,4,0)</f>
        <v>SER.CG</v>
      </c>
      <c r="E218" s="191" t="str">
        <f>VLOOKUP($A218,'01_SINTETICO'!$A:$M,5,0)</f>
        <v>M3</v>
      </c>
      <c r="F218" s="191">
        <f>VLOOKUP($A218,'01_SINTETICO'!$A:$M,6,0)</f>
        <v>103.5</v>
      </c>
      <c r="G218" s="192">
        <f>VLOOKUP($A218,'01_SINTETICO'!$A:$M,11,0)</f>
        <v>571.90457577354346</v>
      </c>
      <c r="H218" s="192">
        <f>VLOOKUP($A218,'01_SINTETICO'!$A:$M,12,0)</f>
        <v>157.90797731196602</v>
      </c>
      <c r="I218" s="192">
        <f>VLOOKUP($A218,'01_SINTETICO'!$A:$M,13,0)</f>
        <v>729.81255308550953</v>
      </c>
      <c r="J218" s="234">
        <f t="shared" si="7"/>
        <v>3.8879730968281604E-4</v>
      </c>
      <c r="K218" s="165">
        <f t="shared" si="8"/>
        <v>0.97860703965697404</v>
      </c>
    </row>
    <row r="219" spans="1:11" ht="38.25">
      <c r="A219" s="190" t="s">
        <v>6206</v>
      </c>
      <c r="B219" s="190" t="str">
        <f>VLOOKUP($A219,'01_SINTETICO'!$A:$M,2,0)</f>
        <v>89753U</v>
      </c>
      <c r="C219" s="190" t="str">
        <f>VLOOKUP($A219,'01_SINTETICO'!$A:$M,3,0)</f>
        <v>LUVA SIMPLES, PVC, SERIE NORMAL, ESGOTO PREDIAL, DN 50 MM, JUNTA ELÁSTICA, FORNECIDO E INSTALADO EM RAMAL DE DESCARGA OU RAMAL DE ESGOTO SANITÁRIO. AF_08/2022</v>
      </c>
      <c r="D219" s="190" t="str">
        <f>VLOOKUP($A219,'01_SINTETICO'!$A:$M,4,0)</f>
        <v>SER.CG</v>
      </c>
      <c r="E219" s="191" t="str">
        <f>VLOOKUP($A219,'01_SINTETICO'!$A:$M,5,0)</f>
        <v>UN</v>
      </c>
      <c r="F219" s="191">
        <f>VLOOKUP($A219,'01_SINTETICO'!$A:$M,6,0)</f>
        <v>64</v>
      </c>
      <c r="G219" s="192">
        <f>VLOOKUP($A219,'01_SINTETICO'!$A:$M,11,0)</f>
        <v>446.19233817599996</v>
      </c>
      <c r="H219" s="192">
        <f>VLOOKUP($A219,'01_SINTETICO'!$A:$M,12,0)</f>
        <v>272.85010097647955</v>
      </c>
      <c r="I219" s="192">
        <f>VLOOKUP($A219,'01_SINTETICO'!$A:$M,13,0)</f>
        <v>719.04243915247957</v>
      </c>
      <c r="J219" s="234">
        <f t="shared" si="7"/>
        <v>3.8305968389872128E-4</v>
      </c>
      <c r="K219" s="165">
        <f t="shared" si="8"/>
        <v>0.97899009934087278</v>
      </c>
    </row>
    <row r="220" spans="1:11" ht="25.5">
      <c r="A220" s="190" t="s">
        <v>6174</v>
      </c>
      <c r="B220" s="190" t="str">
        <f>VLOOKUP($A220,'01_SINTETICO'!$A:$M,2,0)</f>
        <v>94793U</v>
      </c>
      <c r="C220" s="190" t="str">
        <f>VLOOKUP($A220,'01_SINTETICO'!$A:$M,3,0)</f>
        <v>REGISTRO DE GAVETA BRUTO, LATÃO, ROSCÁVEL, 1 1/4", COM ACABAMENTO E CANOPLA CROMADOS - FORNECIMENTO E INSTALAÇÃO. AF_08/2021</v>
      </c>
      <c r="D220" s="190" t="str">
        <f>VLOOKUP($A220,'01_SINTETICO'!$A:$M,4,0)</f>
        <v>SER.CG</v>
      </c>
      <c r="E220" s="191" t="str">
        <f>VLOOKUP($A220,'01_SINTETICO'!$A:$M,5,0)</f>
        <v>UN</v>
      </c>
      <c r="F220" s="191">
        <f>VLOOKUP($A220,'01_SINTETICO'!$A:$M,6,0)</f>
        <v>4</v>
      </c>
      <c r="G220" s="192">
        <f>VLOOKUP($A220,'01_SINTETICO'!$A:$M,11,0)</f>
        <v>652.62449295200008</v>
      </c>
      <c r="H220" s="192">
        <f>VLOOKUP($A220,'01_SINTETICO'!$A:$M,12,0)</f>
        <v>58.099406022671218</v>
      </c>
      <c r="I220" s="192">
        <f>VLOOKUP($A220,'01_SINTETICO'!$A:$M,13,0)</f>
        <v>710.72389897467133</v>
      </c>
      <c r="J220" s="234">
        <f t="shared" si="7"/>
        <v>3.7862809933917024E-4</v>
      </c>
      <c r="K220" s="165">
        <f t="shared" si="8"/>
        <v>0.97936872744021197</v>
      </c>
    </row>
    <row r="221" spans="1:11" ht="25.5">
      <c r="A221" s="190" t="s">
        <v>6118</v>
      </c>
      <c r="B221" s="190" t="str">
        <f>VLOOKUP($A221,'01_SINTETICO'!$A:$M,2,0)</f>
        <v>104918U</v>
      </c>
      <c r="C221" s="190" t="str">
        <f>VLOOKUP($A221,'01_SINTETICO'!$A:$M,3,0)</f>
        <v>ARMAÇÃO DE SAPATA ISOLADA, VIGA BALDRAME E SAPATA CORRIDA UTILIZANDO AÇO CA-50 DE 8 MM - MONTAGEM. AF_01/2024</v>
      </c>
      <c r="D221" s="190" t="str">
        <f>VLOOKUP($A221,'01_SINTETICO'!$A:$M,4,0)</f>
        <v>SER.CG</v>
      </c>
      <c r="E221" s="191" t="str">
        <f>VLOOKUP($A221,'01_SINTETICO'!$A:$M,5,0)</f>
        <v>KG</v>
      </c>
      <c r="F221" s="191">
        <f>VLOOKUP($A221,'01_SINTETICO'!$A:$M,6,0)</f>
        <v>40</v>
      </c>
      <c r="G221" s="192">
        <f>VLOOKUP($A221,'01_SINTETICO'!$A:$M,11,0)</f>
        <v>540.43204435200005</v>
      </c>
      <c r="H221" s="192">
        <f>VLOOKUP($A221,'01_SINTETICO'!$A:$M,12,0)</f>
        <v>162.03460425153409</v>
      </c>
      <c r="I221" s="192">
        <f>VLOOKUP($A221,'01_SINTETICO'!$A:$M,13,0)</f>
        <v>702.46664860353417</v>
      </c>
      <c r="J221" s="234">
        <f t="shared" si="7"/>
        <v>3.7422916605677793E-4</v>
      </c>
      <c r="K221" s="165">
        <f t="shared" si="8"/>
        <v>0.97974295660626876</v>
      </c>
    </row>
    <row r="222" spans="1:11" ht="51">
      <c r="A222" s="190" t="s">
        <v>1146</v>
      </c>
      <c r="B222" s="190" t="str">
        <f>VLOOKUP($A222,'01_SINTETICO'!$A:$M,2,0)</f>
        <v>86925U</v>
      </c>
      <c r="C222" s="190" t="str">
        <f>VLOOKUP($A222,'01_SINTETICO'!$A:$M,3,0)</f>
        <v>TANQUE DE MÁRMORE SINTÉTICO COM COLUNA, 22L OU EQUIVALENTE, INCLUSO SIFÃO FLEXÍVEL EM PVC, VÁLVULA PLÁSTICA E TORNEIRA DE METAL CROMADO PADRÃO POPULAR - FORNECIMENTO E INSTALAÇÃO. AF_01/2020</v>
      </c>
      <c r="D222" s="190" t="str">
        <f>VLOOKUP($A222,'01_SINTETICO'!$A:$M,4,0)</f>
        <v>SER.CG</v>
      </c>
      <c r="E222" s="191" t="str">
        <f>VLOOKUP($A222,'01_SINTETICO'!$A:$M,5,0)</f>
        <v>UN</v>
      </c>
      <c r="F222" s="191">
        <f>VLOOKUP($A222,'01_SINTETICO'!$A:$M,6,0)</f>
        <v>1</v>
      </c>
      <c r="G222" s="192">
        <f>VLOOKUP($A222,'01_SINTETICO'!$A:$M,11,0)</f>
        <v>642.60953288430005</v>
      </c>
      <c r="H222" s="192">
        <f>VLOOKUP($A222,'01_SINTETICO'!$A:$M,12,0)</f>
        <v>47.467302628720937</v>
      </c>
      <c r="I222" s="192">
        <f>VLOOKUP($A222,'01_SINTETICO'!$A:$M,13,0)</f>
        <v>690.07683551302102</v>
      </c>
      <c r="J222" s="234">
        <f t="shared" si="7"/>
        <v>3.6762866846777571E-4</v>
      </c>
      <c r="K222" s="165">
        <f t="shared" si="8"/>
        <v>0.98011058527473649</v>
      </c>
    </row>
    <row r="223" spans="1:11" ht="25.5">
      <c r="A223" s="190" t="s">
        <v>6282</v>
      </c>
      <c r="B223" s="190" t="str">
        <f>VLOOKUP($A223,'01_SINTETICO'!$A:$M,2,0)</f>
        <v>97596U</v>
      </c>
      <c r="C223" s="190" t="str">
        <f>VLOOKUP($A223,'01_SINTETICO'!$A:$M,3,0)</f>
        <v>SENSOR DE PRESENÇA SEM FOTOCÉLULA, FIXAÇÃO EM PAREDE - FORNECIMENTO E INSTALAÇÃO. AF_02/2020</v>
      </c>
      <c r="D223" s="190" t="str">
        <f>VLOOKUP($A223,'01_SINTETICO'!$A:$M,4,0)</f>
        <v>SER.CG</v>
      </c>
      <c r="E223" s="191" t="str">
        <f>VLOOKUP($A223,'01_SINTETICO'!$A:$M,5,0)</f>
        <v>UN</v>
      </c>
      <c r="F223" s="191">
        <f>VLOOKUP($A223,'01_SINTETICO'!$A:$M,6,0)</f>
        <v>8</v>
      </c>
      <c r="G223" s="192">
        <f>VLOOKUP($A223,'01_SINTETICO'!$A:$M,11,0)</f>
        <v>507.68711316282241</v>
      </c>
      <c r="H223" s="192">
        <f>VLOOKUP($A223,'01_SINTETICO'!$A:$M,12,0)</f>
        <v>172.88607107956148</v>
      </c>
      <c r="I223" s="192">
        <f>VLOOKUP($A223,'01_SINTETICO'!$A:$M,13,0)</f>
        <v>680.57318424238383</v>
      </c>
      <c r="J223" s="234">
        <f t="shared" si="7"/>
        <v>3.6256573274467025E-4</v>
      </c>
      <c r="K223" s="165">
        <f t="shared" si="8"/>
        <v>0.98047315100748111</v>
      </c>
    </row>
    <row r="224" spans="1:11" ht="38.25">
      <c r="A224" s="190" t="s">
        <v>1150</v>
      </c>
      <c r="B224" s="190" t="str">
        <f>VLOOKUP($A224,'01_SINTETICO'!$A:$M,2,0)</f>
        <v>95470U</v>
      </c>
      <c r="C224" s="190" t="str">
        <f>VLOOKUP($A224,'01_SINTETICO'!$A:$M,3,0)</f>
        <v>VASO SANITARIO SIFONADO CONVENCIONAL COM LOUÇA BRANCA, INCLUSO CONJUNTO DE LIGAÇÃO PARA BACIA SANITÁRIA AJUSTÁVEL - FORNECIMENTO E INSTALAÇÃO. AF_10/2016</v>
      </c>
      <c r="D224" s="190" t="str">
        <f>VLOOKUP($A224,'01_SINTETICO'!$A:$M,4,0)</f>
        <v>SER.CG</v>
      </c>
      <c r="E224" s="191" t="str">
        <f>VLOOKUP($A224,'01_SINTETICO'!$A:$M,5,0)</f>
        <v>UN</v>
      </c>
      <c r="F224" s="191">
        <f>VLOOKUP($A224,'01_SINTETICO'!$A:$M,6,0)</f>
        <v>2</v>
      </c>
      <c r="G224" s="192">
        <f>VLOOKUP($A224,'01_SINTETICO'!$A:$M,11,0)</f>
        <v>637.80865027620007</v>
      </c>
      <c r="H224" s="192">
        <f>VLOOKUP($A224,'01_SINTETICO'!$A:$M,12,0)</f>
        <v>40.435579802573564</v>
      </c>
      <c r="I224" s="192">
        <f>VLOOKUP($A224,'01_SINTETICO'!$A:$M,13,0)</f>
        <v>678.24423007877363</v>
      </c>
      <c r="J224" s="234">
        <f t="shared" si="7"/>
        <v>3.6132501537230116E-4</v>
      </c>
      <c r="K224" s="165">
        <f t="shared" si="8"/>
        <v>0.98083447602285345</v>
      </c>
    </row>
    <row r="225" spans="1:11" ht="38.25">
      <c r="A225" s="190" t="s">
        <v>6208</v>
      </c>
      <c r="B225" s="190" t="str">
        <f>VLOOKUP($A225,'01_SINTETICO'!$A:$M,2,0)</f>
        <v>89778U</v>
      </c>
      <c r="C225" s="190" t="str">
        <f>VLOOKUP($A225,'01_SINTETICO'!$A:$M,3,0)</f>
        <v>LUVA SIMPLES, PVC, SERIE NORMAL, ESGOTO PREDIAL, DN 100 MM, JUNTA ELÁSTICA, FORNECIDO E INSTALADO EM RAMAL DE DESCARGA OU RAMAL DE ESGOTO SANITÁRIO. AF_08/2022</v>
      </c>
      <c r="D225" s="190" t="str">
        <f>VLOOKUP($A225,'01_SINTETICO'!$A:$M,4,0)</f>
        <v>SER.CG</v>
      </c>
      <c r="E225" s="191" t="str">
        <f>VLOOKUP($A225,'01_SINTETICO'!$A:$M,5,0)</f>
        <v>UN</v>
      </c>
      <c r="F225" s="191">
        <f>VLOOKUP($A225,'01_SINTETICO'!$A:$M,6,0)</f>
        <v>32</v>
      </c>
      <c r="G225" s="192">
        <f>VLOOKUP($A225,'01_SINTETICO'!$A:$M,11,0)</f>
        <v>485.5570092992001</v>
      </c>
      <c r="H225" s="192">
        <f>VLOOKUP($A225,'01_SINTETICO'!$A:$M,12,0)</f>
        <v>190.60910209673548</v>
      </c>
      <c r="I225" s="192">
        <f>VLOOKUP($A225,'01_SINTETICO'!$A:$M,13,0)</f>
        <v>676.16611139593556</v>
      </c>
      <c r="J225" s="234">
        <f t="shared" si="7"/>
        <v>3.6021792705260441E-4</v>
      </c>
      <c r="K225" s="165">
        <f t="shared" si="8"/>
        <v>0.9811946939499061</v>
      </c>
    </row>
    <row r="226" spans="1:11" ht="25.5">
      <c r="A226" s="190" t="s">
        <v>6334</v>
      </c>
      <c r="B226" s="190" t="str">
        <f>VLOOKUP($A226,'01_SINTETICO'!$A:$M,2,0)</f>
        <v>T.PLACA.INAUG</v>
      </c>
      <c r="C226" s="190" t="str">
        <f>VLOOKUP($A226,'01_SINTETICO'!$A:$M,3,0)</f>
        <v>PLACA DE INAUGURAÇÃO 40X60 - FORNECIMENTO E COLOCAÇÃO</v>
      </c>
      <c r="D226" s="190" t="str">
        <f>VLOOKUP($A226,'01_SINTETICO'!$A:$M,4,0)</f>
        <v>SER.CG</v>
      </c>
      <c r="E226" s="191" t="str">
        <f>VLOOKUP($A226,'01_SINTETICO'!$A:$M,5,0)</f>
        <v>UN</v>
      </c>
      <c r="F226" s="191">
        <f>VLOOKUP($A226,'01_SINTETICO'!$A:$M,6,0)</f>
        <v>1</v>
      </c>
      <c r="G226" s="192">
        <f>VLOOKUP($A226,'01_SINTETICO'!$A:$M,11,0)</f>
        <v>650.44589780000013</v>
      </c>
      <c r="H226" s="192">
        <f>VLOOKUP($A226,'01_SINTETICO'!$A:$M,12,0)</f>
        <v>18.009556416000002</v>
      </c>
      <c r="I226" s="192">
        <f>VLOOKUP($A226,'01_SINTETICO'!$A:$M,13,0)</f>
        <v>668.45545421600013</v>
      </c>
      <c r="J226" s="234">
        <f t="shared" si="7"/>
        <v>3.5611018355768796E-4</v>
      </c>
      <c r="K226" s="165">
        <f t="shared" si="8"/>
        <v>0.98155080413346374</v>
      </c>
    </row>
    <row r="227" spans="1:11" ht="25.5">
      <c r="A227" s="190" t="s">
        <v>6192</v>
      </c>
      <c r="B227" s="190" t="str">
        <f>VLOOKUP($A227,'01_SINTETICO'!$A:$M,2,0)</f>
        <v>T.102623</v>
      </c>
      <c r="C227" s="190" t="str">
        <f>VLOOKUP($A227,'01_SINTETICO'!$A:$M,3,0)</f>
        <v>CAIXA D´ÁGUA EM POLIETILENO, 2000 LITROS (INCLUSOS TUBOS, CONEXÕES E TORNEIRA DE BÓIA) - FORNECIMENTO E INSTALAÇÃO. AF_06/2021</v>
      </c>
      <c r="D227" s="190" t="str">
        <f>VLOOKUP($A227,'01_SINTETICO'!$A:$M,4,0)</f>
        <v>SER.CG</v>
      </c>
      <c r="E227" s="191" t="str">
        <f>VLOOKUP($A227,'01_SINTETICO'!$A:$M,5,0)</f>
        <v>UN</v>
      </c>
      <c r="F227" s="191">
        <f>VLOOKUP($A227,'01_SINTETICO'!$A:$M,6,0)</f>
        <v>2</v>
      </c>
      <c r="G227" s="192">
        <f>VLOOKUP($A227,'01_SINTETICO'!$A:$M,11,0)</f>
        <v>477.21222423770007</v>
      </c>
      <c r="H227" s="192">
        <f>VLOOKUP($A227,'01_SINTETICO'!$A:$M,12,0)</f>
        <v>181.73878315948733</v>
      </c>
      <c r="I227" s="192">
        <f>VLOOKUP($A227,'01_SINTETICO'!$A:$M,13,0)</f>
        <v>658.95100739718737</v>
      </c>
      <c r="J227" s="234">
        <f t="shared" si="7"/>
        <v>3.510468240175502E-4</v>
      </c>
      <c r="K227" s="165">
        <f t="shared" si="8"/>
        <v>0.98190185095748128</v>
      </c>
    </row>
    <row r="228" spans="1:11" ht="38.25">
      <c r="A228" s="190" t="s">
        <v>483</v>
      </c>
      <c r="B228" s="190" t="str">
        <f>VLOOKUP($A228,'01_SINTETICO'!$A:$M,2,0)</f>
        <v>97084U</v>
      </c>
      <c r="C228" s="190" t="str">
        <f>VLOOKUP($A228,'01_SINTETICO'!$A:$M,3,0)</f>
        <v>COMPACTAÇÃO MECÂNICA DE SOLO PARA EXECUÇÃO DE RADIER, PISO DE CONCRETO OU LAJE SOBRE SOLO, COM COMPACTADOR DE SOLOS TIPO PLACA VIBRATÓRIA. AF_09/2021</v>
      </c>
      <c r="D228" s="190" t="str">
        <f>VLOOKUP($A228,'01_SINTETICO'!$A:$M,4,0)</f>
        <v>SER.CG</v>
      </c>
      <c r="E228" s="191" t="str">
        <f>VLOOKUP($A228,'01_SINTETICO'!$A:$M,5,0)</f>
        <v>M2</v>
      </c>
      <c r="F228" s="191">
        <f>VLOOKUP($A228,'01_SINTETICO'!$A:$M,6,0)</f>
        <v>718.53</v>
      </c>
      <c r="G228" s="192">
        <f>VLOOKUP($A228,'01_SINTETICO'!$A:$M,11,0)</f>
        <v>217.68616144996957</v>
      </c>
      <c r="H228" s="192">
        <f>VLOOKUP($A228,'01_SINTETICO'!$A:$M,12,0)</f>
        <v>427.68043719099927</v>
      </c>
      <c r="I228" s="192">
        <f>VLOOKUP($A228,'01_SINTETICO'!$A:$M,13,0)</f>
        <v>645.36659864096885</v>
      </c>
      <c r="J228" s="234">
        <f t="shared" si="7"/>
        <v>3.4380992249301502E-4</v>
      </c>
      <c r="K228" s="165">
        <f t="shared" si="8"/>
        <v>0.98224566087997434</v>
      </c>
    </row>
    <row r="229" spans="1:11">
      <c r="A229" s="190" t="s">
        <v>6113</v>
      </c>
      <c r="B229" s="190" t="str">
        <f>VLOOKUP($A229,'01_SINTETICO'!$A:$M,2,0)</f>
        <v>96995U</v>
      </c>
      <c r="C229" s="190" t="str">
        <f>VLOOKUP($A229,'01_SINTETICO'!$A:$M,3,0)</f>
        <v>REATERRO MANUAL APILOADO COM SOQUETE. AF_10/2017</v>
      </c>
      <c r="D229" s="190" t="str">
        <f>VLOOKUP($A229,'01_SINTETICO'!$A:$M,4,0)</f>
        <v>SER.CG</v>
      </c>
      <c r="E229" s="191" t="str">
        <f>VLOOKUP($A229,'01_SINTETICO'!$A:$M,5,0)</f>
        <v>M3</v>
      </c>
      <c r="F229" s="191">
        <f>VLOOKUP($A229,'01_SINTETICO'!$A:$M,6,0)</f>
        <v>10</v>
      </c>
      <c r="G229" s="192">
        <f>VLOOKUP($A229,'01_SINTETICO'!$A:$M,11,0)</f>
        <v>206.64807293200002</v>
      </c>
      <c r="H229" s="192">
        <f>VLOOKUP($A229,'01_SINTETICO'!$A:$M,12,0)</f>
        <v>431.97722019417597</v>
      </c>
      <c r="I229" s="192">
        <f>VLOOKUP($A229,'01_SINTETICO'!$A:$M,13,0)</f>
        <v>638.62529312617596</v>
      </c>
      <c r="J229" s="234">
        <f t="shared" si="7"/>
        <v>3.4021858737988175E-4</v>
      </c>
      <c r="K229" s="165">
        <f t="shared" si="8"/>
        <v>0.98258587946735421</v>
      </c>
    </row>
    <row r="230" spans="1:11">
      <c r="A230" s="190" t="s">
        <v>6251</v>
      </c>
      <c r="B230" s="190" t="str">
        <f>VLOOKUP($A230,'01_SINTETICO'!$A:$M,2,0)</f>
        <v>T.CABO.PP</v>
      </c>
      <c r="C230" s="190" t="str">
        <f>VLOOKUP($A230,'01_SINTETICO'!$A:$M,3,0)</f>
        <v>CABO ISOLADO PP 3 X 2,5 MM2</v>
      </c>
      <c r="D230" s="190" t="str">
        <f>VLOOKUP($A230,'01_SINTETICO'!$A:$M,4,0)</f>
        <v>SER.CG</v>
      </c>
      <c r="E230" s="191" t="str">
        <f>VLOOKUP($A230,'01_SINTETICO'!$A:$M,5,0)</f>
        <v>M</v>
      </c>
      <c r="F230" s="191">
        <f>VLOOKUP($A230,'01_SINTETICO'!$A:$M,6,0)</f>
        <v>32</v>
      </c>
      <c r="G230" s="192">
        <f>VLOOKUP($A230,'01_SINTETICO'!$A:$M,11,0)</f>
        <v>417.66903424000003</v>
      </c>
      <c r="H230" s="192">
        <f>VLOOKUP($A230,'01_SINTETICO'!$A:$M,12,0)</f>
        <v>211.77766385144318</v>
      </c>
      <c r="I230" s="192">
        <f>VLOOKUP($A230,'01_SINTETICO'!$A:$M,13,0)</f>
        <v>629.44669809144318</v>
      </c>
      <c r="J230" s="234">
        <f t="shared" si="7"/>
        <v>3.3532882076640718E-4</v>
      </c>
      <c r="K230" s="165">
        <f t="shared" si="8"/>
        <v>0.98292120828812057</v>
      </c>
    </row>
    <row r="231" spans="1:11">
      <c r="A231" s="190" t="s">
        <v>6288</v>
      </c>
      <c r="B231" s="190" t="str">
        <f>VLOOKUP($A231,'01_SINTETICO'!$A:$M,2,0)</f>
        <v>T.CABO.PP</v>
      </c>
      <c r="C231" s="190" t="str">
        <f>VLOOKUP($A231,'01_SINTETICO'!$A:$M,3,0)</f>
        <v>CABO ISOLADO PP 3 X 2,5 MM2</v>
      </c>
      <c r="D231" s="190" t="str">
        <f>VLOOKUP($A231,'01_SINTETICO'!$A:$M,4,0)</f>
        <v>SER.CG</v>
      </c>
      <c r="E231" s="191" t="str">
        <f>VLOOKUP($A231,'01_SINTETICO'!$A:$M,5,0)</f>
        <v>M</v>
      </c>
      <c r="F231" s="191">
        <f>VLOOKUP($A231,'01_SINTETICO'!$A:$M,6,0)</f>
        <v>32</v>
      </c>
      <c r="G231" s="192">
        <f>VLOOKUP($A231,'01_SINTETICO'!$A:$M,11,0)</f>
        <v>417.66903424000003</v>
      </c>
      <c r="H231" s="192">
        <f>VLOOKUP($A231,'01_SINTETICO'!$A:$M,12,0)</f>
        <v>211.77766385144318</v>
      </c>
      <c r="I231" s="192">
        <f>VLOOKUP($A231,'01_SINTETICO'!$A:$M,13,0)</f>
        <v>629.44669809144318</v>
      </c>
      <c r="J231" s="234">
        <f t="shared" si="7"/>
        <v>3.3532882076640718E-4</v>
      </c>
      <c r="K231" s="165">
        <f t="shared" si="8"/>
        <v>0.98325653710888694</v>
      </c>
    </row>
    <row r="232" spans="1:11" ht="38.25">
      <c r="A232" s="190" t="s">
        <v>6285</v>
      </c>
      <c r="B232" s="190" t="str">
        <f>VLOOKUP($A232,'01_SINTETICO'!$A:$M,2,0)</f>
        <v>97668U</v>
      </c>
      <c r="C232" s="190" t="str">
        <f>VLOOKUP($A232,'01_SINTETICO'!$A:$M,3,0)</f>
        <v>ELETRODUTO FLEXÍVEL CORRUGADO, PEAD, DN 63 (2"), PARA REDE ENTERRADA DE DISTRIBUIÇÃO DE ENERGIA ELÉTRICA - FORNECIMENTO E INSTALAÇÃO. AF_12/2021</v>
      </c>
      <c r="D232" s="190" t="str">
        <f>VLOOKUP($A232,'01_SINTETICO'!$A:$M,4,0)</f>
        <v>SER.CG</v>
      </c>
      <c r="E232" s="191" t="str">
        <f>VLOOKUP($A232,'01_SINTETICO'!$A:$M,5,0)</f>
        <v>M</v>
      </c>
      <c r="F232" s="191">
        <f>VLOOKUP($A232,'01_SINTETICO'!$A:$M,6,0)</f>
        <v>50</v>
      </c>
      <c r="G232" s="192">
        <f>VLOOKUP($A232,'01_SINTETICO'!$A:$M,11,0)</f>
        <v>402.03435830000001</v>
      </c>
      <c r="H232" s="192">
        <f>VLOOKUP($A232,'01_SINTETICO'!$A:$M,12,0)</f>
        <v>223.35925484331901</v>
      </c>
      <c r="I232" s="192">
        <f>VLOOKUP($A232,'01_SINTETICO'!$A:$M,13,0)</f>
        <v>625.39361314331904</v>
      </c>
      <c r="J232" s="234">
        <f t="shared" si="7"/>
        <v>3.3316959711769868E-4</v>
      </c>
      <c r="K232" s="165">
        <f t="shared" si="8"/>
        <v>0.98358970670600465</v>
      </c>
    </row>
    <row r="233" spans="1:11" ht="25.5">
      <c r="A233" s="190" t="s">
        <v>6293</v>
      </c>
      <c r="B233" s="190" t="str">
        <f>VLOOKUP($A233,'01_SINTETICO'!$A:$M,2,0)</f>
        <v>T.ELE.DISJ.100A</v>
      </c>
      <c r="C233" s="190" t="str">
        <f>VLOOKUP($A233,'01_SINTETICO'!$A:$M,3,0)</f>
        <v>DISJUNTOR TRIPOLAR TIPO DIN DE 60 A 100 A</v>
      </c>
      <c r="D233" s="190" t="str">
        <f>VLOOKUP($A233,'01_SINTETICO'!$A:$M,4,0)</f>
        <v>SER.CG</v>
      </c>
      <c r="E233" s="191" t="str">
        <f>VLOOKUP($A233,'01_SINTETICO'!$A:$M,5,0)</f>
        <v>UN</v>
      </c>
      <c r="F233" s="191">
        <f>VLOOKUP($A233,'01_SINTETICO'!$A:$M,6,0)</f>
        <v>2</v>
      </c>
      <c r="G233" s="192">
        <f>VLOOKUP($A233,'01_SINTETICO'!$A:$M,11,0)</f>
        <v>564.57539113519999</v>
      </c>
      <c r="H233" s="192">
        <f>VLOOKUP($A233,'01_SINTETICO'!$A:$M,12,0)</f>
        <v>53.672401682350127</v>
      </c>
      <c r="I233" s="192">
        <f>VLOOKUP($A233,'01_SINTETICO'!$A:$M,13,0)</f>
        <v>618.24779281755013</v>
      </c>
      <c r="J233" s="234">
        <f t="shared" si="7"/>
        <v>3.2936276246352654E-4</v>
      </c>
      <c r="K233" s="165">
        <f t="shared" si="8"/>
        <v>0.98391906946846819</v>
      </c>
    </row>
    <row r="234" spans="1:11" ht="25.5">
      <c r="A234" s="190" t="s">
        <v>6243</v>
      </c>
      <c r="B234" s="190" t="str">
        <f>VLOOKUP($A234,'01_SINTETICO'!$A:$M,2,0)</f>
        <v>91933U</v>
      </c>
      <c r="C234" s="190" t="str">
        <f>VLOOKUP($A234,'01_SINTETICO'!$A:$M,3,0)</f>
        <v>CABO DE COBRE FLEXÍVEL ISOLADO, 10 MM², ANTI-CHAMA 0,6/1,0 KV, PARA CIRCUITOS TERMINAIS - FORNECIMENTO E INSTALAÇÃO. AF_12/2015</v>
      </c>
      <c r="D234" s="190" t="str">
        <f>VLOOKUP($A234,'01_SINTETICO'!$A:$M,4,0)</f>
        <v>SER.CG</v>
      </c>
      <c r="E234" s="191" t="str">
        <f>VLOOKUP($A234,'01_SINTETICO'!$A:$M,5,0)</f>
        <v>M</v>
      </c>
      <c r="F234" s="191">
        <f>VLOOKUP($A234,'01_SINTETICO'!$A:$M,6,0)</f>
        <v>30</v>
      </c>
      <c r="G234" s="192">
        <f>VLOOKUP($A234,'01_SINTETICO'!$A:$M,11,0)</f>
        <v>493.63502350799996</v>
      </c>
      <c r="H234" s="192">
        <f>VLOOKUP($A234,'01_SINTETICO'!$A:$M,12,0)</f>
        <v>107.77970392439518</v>
      </c>
      <c r="I234" s="192">
        <f>VLOOKUP($A234,'01_SINTETICO'!$A:$M,13,0)</f>
        <v>601.41472743239513</v>
      </c>
      <c r="J234" s="234">
        <f t="shared" si="7"/>
        <v>3.2039518509342833E-4</v>
      </c>
      <c r="K234" s="165">
        <f t="shared" si="8"/>
        <v>0.9842394646535616</v>
      </c>
    </row>
    <row r="235" spans="1:11" ht="25.5">
      <c r="A235" s="190" t="s">
        <v>6121</v>
      </c>
      <c r="B235" s="190" t="str">
        <f>VLOOKUP($A235,'01_SINTETICO'!$A:$M,2,0)</f>
        <v>104921U</v>
      </c>
      <c r="C235" s="190" t="str">
        <f>VLOOKUP($A235,'01_SINTETICO'!$A:$M,3,0)</f>
        <v>ARMAÇÃO DE BLOCO, SAPATA ISOLADA, VIGA BALDRAME E SAPATA CORRIDA UTILIZANDO AÇO CA-50 DE 16 MM - MONTAGEM. AF_01/2024</v>
      </c>
      <c r="D235" s="190" t="str">
        <f>VLOOKUP($A235,'01_SINTETICO'!$A:$M,4,0)</f>
        <v>SER.CG</v>
      </c>
      <c r="E235" s="191" t="str">
        <f>VLOOKUP($A235,'01_SINTETICO'!$A:$M,5,0)</f>
        <v>KG</v>
      </c>
      <c r="F235" s="191">
        <f>VLOOKUP($A235,'01_SINTETICO'!$A:$M,6,0)</f>
        <v>46</v>
      </c>
      <c r="G235" s="192">
        <f>VLOOKUP($A235,'01_SINTETICO'!$A:$M,11,0)</f>
        <v>487.78859473300008</v>
      </c>
      <c r="H235" s="192">
        <f>VLOOKUP($A235,'01_SINTETICO'!$A:$M,12,0)</f>
        <v>81.922963406527316</v>
      </c>
      <c r="I235" s="192">
        <f>VLOOKUP($A235,'01_SINTETICO'!$A:$M,13,0)</f>
        <v>569.71155813952737</v>
      </c>
      <c r="J235" s="234">
        <f t="shared" si="7"/>
        <v>3.0350577030140624E-4</v>
      </c>
      <c r="K235" s="165">
        <f t="shared" si="8"/>
        <v>0.98454297042386296</v>
      </c>
    </row>
    <row r="236" spans="1:11" ht="38.25">
      <c r="A236" s="190" t="s">
        <v>1148</v>
      </c>
      <c r="B236" s="190" t="str">
        <f>VLOOKUP($A236,'01_SINTETICO'!$A:$M,2,0)</f>
        <v>86936U</v>
      </c>
      <c r="C236" s="190" t="str">
        <f>VLOOKUP($A236,'01_SINTETICO'!$A:$M,3,0)</f>
        <v>CUBA DE EMBUTIR DE AÇO INOXIDÁVEL MÉDIA, INCLUSO VÁLVULA TIPO AMERICANA E SIFÃO TIPO GARRAFA EM METAL CROMADO - FORNECIMENTO E INSTALAÇÃO. AF_01/2020</v>
      </c>
      <c r="D236" s="190" t="str">
        <f>VLOOKUP($A236,'01_SINTETICO'!$A:$M,4,0)</f>
        <v>SER.CG</v>
      </c>
      <c r="E236" s="191" t="str">
        <f>VLOOKUP($A236,'01_SINTETICO'!$A:$M,5,0)</f>
        <v>UN</v>
      </c>
      <c r="F236" s="191">
        <f>VLOOKUP($A236,'01_SINTETICO'!$A:$M,6,0)</f>
        <v>1</v>
      </c>
      <c r="G236" s="192">
        <f>VLOOKUP($A236,'01_SINTETICO'!$A:$M,11,0)</f>
        <v>525.24158669439998</v>
      </c>
      <c r="H236" s="192">
        <f>VLOOKUP($A236,'01_SINTETICO'!$A:$M,12,0)</f>
        <v>31.124355552591453</v>
      </c>
      <c r="I236" s="192">
        <f>VLOOKUP($A236,'01_SINTETICO'!$A:$M,13,0)</f>
        <v>556.36594224699138</v>
      </c>
      <c r="J236" s="234">
        <f t="shared" si="7"/>
        <v>2.9639608229571049E-4</v>
      </c>
      <c r="K236" s="165">
        <f t="shared" si="8"/>
        <v>0.98483936650615866</v>
      </c>
    </row>
    <row r="237" spans="1:11" ht="25.5">
      <c r="A237" s="190" t="s">
        <v>96</v>
      </c>
      <c r="B237" s="190" t="str">
        <f>VLOOKUP($A237,'01_SINTETICO'!$A:$M,2,0)</f>
        <v>102500U</v>
      </c>
      <c r="C237" s="190" t="str">
        <f>VLOOKUP($A237,'01_SINTETICO'!$A:$M,3,0)</f>
        <v>PINTURA DE DEMARCAÇÃO DE VAGA COM TINTA ACRÍLICA, E = 10 CM, APLICAÇÃO MANUAL. AF_05/2021</v>
      </c>
      <c r="D237" s="190" t="str">
        <f>VLOOKUP($A237,'01_SINTETICO'!$A:$M,4,0)</f>
        <v>SER.CG</v>
      </c>
      <c r="E237" s="191" t="str">
        <f>VLOOKUP($A237,'01_SINTETICO'!$A:$M,5,0)</f>
        <v>M</v>
      </c>
      <c r="F237" s="191">
        <f>VLOOKUP($A237,'01_SINTETICO'!$A:$M,6,0)</f>
        <v>99.68</v>
      </c>
      <c r="G237" s="192">
        <f>VLOOKUP($A237,'01_SINTETICO'!$A:$M,11,0)</f>
        <v>254.30051794560003</v>
      </c>
      <c r="H237" s="192">
        <f>VLOOKUP($A237,'01_SINTETICO'!$A:$M,12,0)</f>
        <v>293.9719412176766</v>
      </c>
      <c r="I237" s="192">
        <f>VLOOKUP($A237,'01_SINTETICO'!$A:$M,13,0)</f>
        <v>548.27245916327661</v>
      </c>
      <c r="J237" s="234">
        <f t="shared" si="7"/>
        <v>2.9208439371813266E-4</v>
      </c>
      <c r="K237" s="165">
        <f t="shared" si="8"/>
        <v>0.98513145089987675</v>
      </c>
    </row>
    <row r="238" spans="1:11" ht="25.5">
      <c r="A238" s="190" t="s">
        <v>54</v>
      </c>
      <c r="B238" s="190" t="str">
        <f>VLOOKUP($A238,'01_SINTETICO'!$A:$M,2,0)</f>
        <v>103689U</v>
      </c>
      <c r="C238" s="190" t="str">
        <f>VLOOKUP($A238,'01_SINTETICO'!$A:$M,3,0)</f>
        <v>FORNECIMENTO E INSTALAÇÃO DE PLACA DE OBRA COM CHAPA GALVANIZADA E ESTRUTURA DE MADEIRA. AF_03/2022_PS</v>
      </c>
      <c r="D238" s="190" t="str">
        <f>VLOOKUP($A238,'01_SINTETICO'!$A:$M,4,0)</f>
        <v>SER.CG</v>
      </c>
      <c r="E238" s="191" t="str">
        <f>VLOOKUP($A238,'01_SINTETICO'!$A:$M,5,0)</f>
        <v>M2</v>
      </c>
      <c r="F238" s="191">
        <f>VLOOKUP($A238,'01_SINTETICO'!$A:$M,6,0)</f>
        <v>1</v>
      </c>
      <c r="G238" s="192">
        <f>VLOOKUP($A238,'01_SINTETICO'!$A:$M,11,0)</f>
        <v>504.96310175430011</v>
      </c>
      <c r="H238" s="192">
        <f>VLOOKUP($A238,'01_SINTETICO'!$A:$M,12,0)</f>
        <v>36.856842933536605</v>
      </c>
      <c r="I238" s="192">
        <f>VLOOKUP($A238,'01_SINTETICO'!$A:$M,13,0)</f>
        <v>541.81994468783671</v>
      </c>
      <c r="J238" s="234">
        <f t="shared" si="7"/>
        <v>2.8864690794437603E-4</v>
      </c>
      <c r="K238" s="165">
        <f t="shared" si="8"/>
        <v>0.98542009780782114</v>
      </c>
    </row>
    <row r="239" spans="1:11" ht="25.5">
      <c r="A239" s="190" t="s">
        <v>6149</v>
      </c>
      <c r="B239" s="190" t="str">
        <f>VLOOKUP($A239,'01_SINTETICO'!$A:$M,2,0)</f>
        <v>89362U</v>
      </c>
      <c r="C239" s="190" t="str">
        <f>VLOOKUP($A239,'01_SINTETICO'!$A:$M,3,0)</f>
        <v>JOELHO 90 GRAUS, PVC, SOLDÁVEL, DN 25MM, INSTALADO EM RAMAL OU SUB-RAMAL DE ÁGUA - FORNECIMENTO E INSTALAÇÃO. AF_06/2022</v>
      </c>
      <c r="D239" s="190" t="str">
        <f>VLOOKUP($A239,'01_SINTETICO'!$A:$M,4,0)</f>
        <v>SER.CG</v>
      </c>
      <c r="E239" s="191" t="str">
        <f>VLOOKUP($A239,'01_SINTETICO'!$A:$M,5,0)</f>
        <v>UN</v>
      </c>
      <c r="F239" s="191">
        <f>VLOOKUP($A239,'01_SINTETICO'!$A:$M,6,0)</f>
        <v>45</v>
      </c>
      <c r="G239" s="192">
        <f>VLOOKUP($A239,'01_SINTETICO'!$A:$M,11,0)</f>
        <v>208.77384964500001</v>
      </c>
      <c r="H239" s="192">
        <f>VLOOKUP($A239,'01_SINTETICO'!$A:$M,12,0)</f>
        <v>317.31071318673844</v>
      </c>
      <c r="I239" s="192">
        <f>VLOOKUP($A239,'01_SINTETICO'!$A:$M,13,0)</f>
        <v>526.08456283173848</v>
      </c>
      <c r="J239" s="234">
        <f t="shared" si="7"/>
        <v>2.8026410594046751E-4</v>
      </c>
      <c r="K239" s="165">
        <f t="shared" si="8"/>
        <v>0.98570036191376165</v>
      </c>
    </row>
    <row r="240" spans="1:11" ht="25.5">
      <c r="A240" s="190" t="s">
        <v>6295</v>
      </c>
      <c r="B240" s="190" t="str">
        <f>VLOOKUP($A240,'01_SINTETICO'!$A:$M,2,0)</f>
        <v>T.ELE.CABO.ALARME</v>
      </c>
      <c r="C240" s="190" t="str">
        <f>VLOOKUP($A240,'01_SINTETICO'!$A:$M,3,0)</f>
        <v>CABO PP 4x0,40 MM² PARA ALARME</v>
      </c>
      <c r="D240" s="190" t="str">
        <f>VLOOKUP($A240,'01_SINTETICO'!$A:$M,4,0)</f>
        <v>SER.CG</v>
      </c>
      <c r="E240" s="191" t="str">
        <f>VLOOKUP($A240,'01_SINTETICO'!$A:$M,5,0)</f>
        <v xml:space="preserve">M </v>
      </c>
      <c r="F240" s="191">
        <f>VLOOKUP($A240,'01_SINTETICO'!$A:$M,6,0)</f>
        <v>250</v>
      </c>
      <c r="G240" s="192">
        <f>VLOOKUP($A240,'01_SINTETICO'!$A:$M,11,0)</f>
        <v>251.62198100000001</v>
      </c>
      <c r="H240" s="192">
        <f>VLOOKUP($A240,'01_SINTETICO'!$A:$M,12,0)</f>
        <v>271.81284980932998</v>
      </c>
      <c r="I240" s="192">
        <f>VLOOKUP($A240,'01_SINTETICO'!$A:$M,13,0)</f>
        <v>523.43483080932992</v>
      </c>
      <c r="J240" s="234">
        <f t="shared" si="7"/>
        <v>2.7885249870332517E-4</v>
      </c>
      <c r="K240" s="165">
        <f t="shared" si="8"/>
        <v>0.98597921441246494</v>
      </c>
    </row>
    <row r="241" spans="1:11" ht="38.25">
      <c r="A241" s="190" t="s">
        <v>6212</v>
      </c>
      <c r="B241" s="190" t="str">
        <f>VLOOKUP($A241,'01_SINTETICO'!$A:$M,2,0)</f>
        <v>89796U</v>
      </c>
      <c r="C241" s="190" t="str">
        <f>VLOOKUP($A241,'01_SINTETICO'!$A:$M,3,0)</f>
        <v>TE, PVC, SERIE NORMAL, ESGOTO PREDIAL, DN 100 X 100 MM, JUNTA ELÁSTICA, FORNECIDO E INSTALADO EM RAMAL DE DESCARGA OU RAMAL DE ESGOTO SANITÁRIO. AF_08/2022</v>
      </c>
      <c r="D241" s="190" t="str">
        <f>VLOOKUP($A241,'01_SINTETICO'!$A:$M,4,0)</f>
        <v>SER.CG</v>
      </c>
      <c r="E241" s="191" t="str">
        <f>VLOOKUP($A241,'01_SINTETICO'!$A:$M,5,0)</f>
        <v>UN</v>
      </c>
      <c r="F241" s="191">
        <f>VLOOKUP($A241,'01_SINTETICO'!$A:$M,6,0)</f>
        <v>10</v>
      </c>
      <c r="G241" s="192">
        <f>VLOOKUP($A241,'01_SINTETICO'!$A:$M,11,0)</f>
        <v>401.85869548099993</v>
      </c>
      <c r="H241" s="192">
        <f>VLOOKUP($A241,'01_SINTETICO'!$A:$M,12,0)</f>
        <v>119.13068881045966</v>
      </c>
      <c r="I241" s="192">
        <f>VLOOKUP($A241,'01_SINTETICO'!$A:$M,13,0)</f>
        <v>520.9893842914596</v>
      </c>
      <c r="J241" s="234">
        <f t="shared" si="7"/>
        <v>2.7754972167777053E-4</v>
      </c>
      <c r="K241" s="165">
        <f t="shared" si="8"/>
        <v>0.98625676413414276</v>
      </c>
    </row>
    <row r="242" spans="1:11" ht="25.5">
      <c r="A242" s="190" t="s">
        <v>1172</v>
      </c>
      <c r="B242" s="190" t="str">
        <f>VLOOKUP($A242,'01_SINTETICO'!$A:$M,2,0)</f>
        <v>T.PLACA.INC.13X26</v>
      </c>
      <c r="C242" s="190" t="str">
        <f>VLOOKUP($A242,'01_SINTETICO'!$A:$M,3,0)</f>
        <v>FORNECIMENTO E INSTALAÇÃO DE PLACA DE SINALIZAÇÃO RETANGULAR DE COMBATE A INCÊNDIO 13X26CM</v>
      </c>
      <c r="D242" s="190" t="str">
        <f>VLOOKUP($A242,'01_SINTETICO'!$A:$M,4,0)</f>
        <v>SER.CG</v>
      </c>
      <c r="E242" s="191" t="str">
        <f>VLOOKUP($A242,'01_SINTETICO'!$A:$M,5,0)</f>
        <v>UN</v>
      </c>
      <c r="F242" s="191">
        <f>VLOOKUP($A242,'01_SINTETICO'!$A:$M,6,0)</f>
        <v>22</v>
      </c>
      <c r="G242" s="192">
        <f>VLOOKUP($A242,'01_SINTETICO'!$A:$M,11,0)</f>
        <v>454.54626689999998</v>
      </c>
      <c r="H242" s="192">
        <f>VLOOKUP($A242,'01_SINTETICO'!$A:$M,12,0)</f>
        <v>61.853694754302005</v>
      </c>
      <c r="I242" s="192">
        <f>VLOOKUP($A242,'01_SINTETICO'!$A:$M,13,0)</f>
        <v>516.39996165430193</v>
      </c>
      <c r="J242" s="234">
        <f t="shared" si="7"/>
        <v>2.7510477171523504E-4</v>
      </c>
      <c r="K242" s="165">
        <f t="shared" si="8"/>
        <v>0.98653186890585798</v>
      </c>
    </row>
    <row r="243" spans="1:11" ht="25.5">
      <c r="A243" s="190" t="s">
        <v>6318</v>
      </c>
      <c r="B243" s="190" t="str">
        <f>VLOOKUP($A243,'01_SINTETICO'!$A:$M,2,0)</f>
        <v>T.ELE.CURVA.HOR.200</v>
      </c>
      <c r="C243" s="190" t="str">
        <f>VLOOKUP($A243,'01_SINTETICO'!$A:$M,3,0)</f>
        <v>CURVA HORIZONTAL 90º PARA ELETROCALHA 200X100 MM</v>
      </c>
      <c r="D243" s="190" t="str">
        <f>VLOOKUP($A243,'01_SINTETICO'!$A:$M,4,0)</f>
        <v>SER.CG</v>
      </c>
      <c r="E243" s="191" t="str">
        <f>VLOOKUP($A243,'01_SINTETICO'!$A:$M,5,0)</f>
        <v>UN</v>
      </c>
      <c r="F243" s="191">
        <f>VLOOKUP($A243,'01_SINTETICO'!$A:$M,6,0)</f>
        <v>4</v>
      </c>
      <c r="G243" s="192">
        <f>VLOOKUP($A243,'01_SINTETICO'!$A:$M,11,0)</f>
        <v>464.37497840000003</v>
      </c>
      <c r="H243" s="192">
        <f>VLOOKUP($A243,'01_SINTETICO'!$A:$M,12,0)</f>
        <v>37.817439973471998</v>
      </c>
      <c r="I243" s="192">
        <f>VLOOKUP($A243,'01_SINTETICO'!$A:$M,13,0)</f>
        <v>502.19241837347204</v>
      </c>
      <c r="J243" s="234">
        <f t="shared" si="7"/>
        <v>2.6753590409102796E-4</v>
      </c>
      <c r="K243" s="165">
        <f t="shared" si="8"/>
        <v>0.98679940480994899</v>
      </c>
    </row>
    <row r="244" spans="1:11" ht="38.25">
      <c r="A244" s="190" t="s">
        <v>6311</v>
      </c>
      <c r="B244" s="190" t="str">
        <f>VLOOKUP($A244,'01_SINTETICO'!$A:$M,2,0)</f>
        <v>97668U</v>
      </c>
      <c r="C244" s="190" t="str">
        <f>VLOOKUP($A244,'01_SINTETICO'!$A:$M,3,0)</f>
        <v>ELETRODUTO FLEXÍVEL CORRUGADO, PEAD, DN 63 (2"), PARA REDE ENTERRADA DE DISTRIBUIÇÃO DE ENERGIA ELÉTRICA - FORNECIMENTO E INSTALAÇÃO. AF_12/2021</v>
      </c>
      <c r="D244" s="190" t="str">
        <f>VLOOKUP($A244,'01_SINTETICO'!$A:$M,4,0)</f>
        <v>SER.CG</v>
      </c>
      <c r="E244" s="191" t="str">
        <f>VLOOKUP($A244,'01_SINTETICO'!$A:$M,5,0)</f>
        <v>M</v>
      </c>
      <c r="F244" s="191">
        <f>VLOOKUP($A244,'01_SINTETICO'!$A:$M,6,0)</f>
        <v>40</v>
      </c>
      <c r="G244" s="192">
        <f>VLOOKUP($A244,'01_SINTETICO'!$A:$M,11,0)</f>
        <v>321.62748663999997</v>
      </c>
      <c r="H244" s="192">
        <f>VLOOKUP($A244,'01_SINTETICO'!$A:$M,12,0)</f>
        <v>178.68740387465519</v>
      </c>
      <c r="I244" s="192">
        <f>VLOOKUP($A244,'01_SINTETICO'!$A:$M,13,0)</f>
        <v>500.31489051465519</v>
      </c>
      <c r="J244" s="234">
        <f t="shared" si="7"/>
        <v>2.6653567769415891E-4</v>
      </c>
      <c r="K244" s="165">
        <f t="shared" si="8"/>
        <v>0.98706594048764318</v>
      </c>
    </row>
    <row r="245" spans="1:11" ht="38.25">
      <c r="A245" s="190" t="s">
        <v>6211</v>
      </c>
      <c r="B245" s="190" t="str">
        <f>VLOOKUP($A245,'01_SINTETICO'!$A:$M,2,0)</f>
        <v>89784U</v>
      </c>
      <c r="C245" s="190" t="str">
        <f>VLOOKUP($A245,'01_SINTETICO'!$A:$M,3,0)</f>
        <v>TE, PVC, SERIE NORMAL, ESGOTO PREDIAL, DN 50 X 50 MM, JUNTA ELÁSTICA, FORNECIDO E INSTALADO EM RAMAL DE DESCARGA OU RAMAL DE ESGOTO SANITÁRIO. AF_08/2022</v>
      </c>
      <c r="D245" s="190" t="str">
        <f>VLOOKUP($A245,'01_SINTETICO'!$A:$M,4,0)</f>
        <v>SER.CG</v>
      </c>
      <c r="E245" s="191" t="str">
        <f>VLOOKUP($A245,'01_SINTETICO'!$A:$M,5,0)</f>
        <v>UN</v>
      </c>
      <c r="F245" s="191">
        <f>VLOOKUP($A245,'01_SINTETICO'!$A:$M,6,0)</f>
        <v>17</v>
      </c>
      <c r="G245" s="192">
        <f>VLOOKUP($A245,'01_SINTETICO'!$A:$M,11,0)</f>
        <v>353.8035252546</v>
      </c>
      <c r="H245" s="192">
        <f>VLOOKUP($A245,'01_SINTETICO'!$A:$M,12,0)</f>
        <v>145.03047991750003</v>
      </c>
      <c r="I245" s="192">
        <f>VLOOKUP($A245,'01_SINTETICO'!$A:$M,13,0)</f>
        <v>498.83400517210003</v>
      </c>
      <c r="J245" s="234">
        <f t="shared" si="7"/>
        <v>2.6574675698472477E-4</v>
      </c>
      <c r="K245" s="165">
        <f t="shared" si="8"/>
        <v>0.98733168724462794</v>
      </c>
    </row>
    <row r="246" spans="1:11" ht="25.5">
      <c r="A246" s="190" t="s">
        <v>1116</v>
      </c>
      <c r="B246" s="190" t="str">
        <f>VLOOKUP($A246,'01_SINTETICO'!$A:$M,2,0)</f>
        <v>T.041005/AGETOP-CIVIL</v>
      </c>
      <c r="C246" s="190" t="str">
        <f>VLOOKUP($A246,'01_SINTETICO'!$A:$M,3,0)</f>
        <v>CARGA MECANIZADA DE MATERIAL ESCAVADO</v>
      </c>
      <c r="D246" s="190" t="str">
        <f>VLOOKUP($A246,'01_SINTETICO'!$A:$M,4,0)</f>
        <v>SER.CG</v>
      </c>
      <c r="E246" s="191" t="str">
        <f>VLOOKUP($A246,'01_SINTETICO'!$A:$M,5,0)</f>
        <v>M3</v>
      </c>
      <c r="F246" s="191">
        <f>VLOOKUP($A246,'01_SINTETICO'!$A:$M,6,0)</f>
        <v>263.39</v>
      </c>
      <c r="G246" s="192">
        <f>VLOOKUP($A246,'01_SINTETICO'!$A:$M,11,0)</f>
        <v>498.49007026999993</v>
      </c>
      <c r="H246" s="192">
        <f>VLOOKUP($A246,'01_SINTETICO'!$A:$M,12,0)</f>
        <v>0</v>
      </c>
      <c r="I246" s="192">
        <f>VLOOKUP($A246,'01_SINTETICO'!$A:$M,13,0)</f>
        <v>498.49007026999993</v>
      </c>
      <c r="J246" s="234">
        <f t="shared" si="7"/>
        <v>2.6556353053284039E-4</v>
      </c>
      <c r="K246" s="165">
        <f t="shared" si="8"/>
        <v>0.98759725077516081</v>
      </c>
    </row>
    <row r="247" spans="1:11" ht="25.5">
      <c r="A247" s="190" t="s">
        <v>6237</v>
      </c>
      <c r="B247" s="190" t="str">
        <f>VLOOKUP($A247,'01_SINTETICO'!$A:$M,2,0)</f>
        <v>104170U</v>
      </c>
      <c r="C247" s="190" t="str">
        <f>VLOOKUP($A247,'01_SINTETICO'!$A:$M,3,0)</f>
        <v>LUVA SIMPLES, PVC, SERIE R, ÁGUA PLUVIAL, DN 150 MM, JUNTA ELÁSTICA, FORNECIDO E INSTALADO EM RAMAL DE ENCAMINHAMENTO. AF_06/2022</v>
      </c>
      <c r="D247" s="190" t="str">
        <f>VLOOKUP($A247,'01_SINTETICO'!$A:$M,4,0)</f>
        <v>SER.CG</v>
      </c>
      <c r="E247" s="191" t="str">
        <f>VLOOKUP($A247,'01_SINTETICO'!$A:$M,5,0)</f>
        <v>UN</v>
      </c>
      <c r="F247" s="191">
        <f>VLOOKUP($A247,'01_SINTETICO'!$A:$M,6,0)</f>
        <v>6</v>
      </c>
      <c r="G247" s="192">
        <f>VLOOKUP($A247,'01_SINTETICO'!$A:$M,11,0)</f>
        <v>444.9164541522</v>
      </c>
      <c r="H247" s="192">
        <f>VLOOKUP($A247,'01_SINTETICO'!$A:$M,12,0)</f>
        <v>48.264629532088101</v>
      </c>
      <c r="I247" s="192">
        <f>VLOOKUP($A247,'01_SINTETICO'!$A:$M,13,0)</f>
        <v>493.18108368428813</v>
      </c>
      <c r="J247" s="234">
        <f t="shared" si="7"/>
        <v>2.6273524305965264E-4</v>
      </c>
      <c r="K247" s="165">
        <f t="shared" si="8"/>
        <v>0.98785998601822045</v>
      </c>
    </row>
    <row r="248" spans="1:11" ht="38.25">
      <c r="A248" s="190" t="s">
        <v>6197</v>
      </c>
      <c r="B248" s="190" t="str">
        <f>VLOOKUP($A248,'01_SINTETICO'!$A:$M,2,0)</f>
        <v>89711U</v>
      </c>
      <c r="C248" s="190" t="str">
        <f>VLOOKUP($A248,'01_SINTETICO'!$A:$M,3,0)</f>
        <v>TUBO PVC, SERIE NORMAL, ESGOTO PREDIAL, DN 40 MM, FORNECIDO E INSTALADO EM RAMAL DE DESCARGA OU RAMAL DE ESGOTO SANITÁRIO. AF_12/2014</v>
      </c>
      <c r="D248" s="190" t="str">
        <f>VLOOKUP($A248,'01_SINTETICO'!$A:$M,4,0)</f>
        <v>SER.CG</v>
      </c>
      <c r="E248" s="191" t="str">
        <f>VLOOKUP($A248,'01_SINTETICO'!$A:$M,5,0)</f>
        <v>M</v>
      </c>
      <c r="F248" s="191">
        <f>VLOOKUP($A248,'01_SINTETICO'!$A:$M,6,0)</f>
        <v>18.670000000000002</v>
      </c>
      <c r="G248" s="192">
        <f>VLOOKUP($A248,'01_SINTETICO'!$A:$M,11,0)</f>
        <v>237.69478205246199</v>
      </c>
      <c r="H248" s="192">
        <f>VLOOKUP($A248,'01_SINTETICO'!$A:$M,12,0)</f>
        <v>253.77017068019694</v>
      </c>
      <c r="I248" s="192">
        <f>VLOOKUP($A248,'01_SINTETICO'!$A:$M,13,0)</f>
        <v>491.46495273265896</v>
      </c>
      <c r="J248" s="234">
        <f t="shared" si="7"/>
        <v>2.6182099858107261E-4</v>
      </c>
      <c r="K248" s="165">
        <f t="shared" si="8"/>
        <v>0.98812180701680152</v>
      </c>
    </row>
    <row r="249" spans="1:11" ht="38.25">
      <c r="A249" s="190" t="s">
        <v>6221</v>
      </c>
      <c r="B249" s="190" t="str">
        <f>VLOOKUP($A249,'01_SINTETICO'!$A:$M,2,0)</f>
        <v>104344U</v>
      </c>
      <c r="C249" s="190" t="str">
        <f>VLOOKUP($A249,'01_SINTETICO'!$A:$M,3,0)</f>
        <v>TE, PVC, SÉRIE NORMAL, ESGOTO PREDIAL, DN 100 X 50 MM, JUNTA ELÁSTICA, FORNECIDO E INSTALADO EM RAMAL DE DESCARGA OU RAMAL DE ESGOTO SANITÁRIO. AF_08/2022</v>
      </c>
      <c r="D249" s="190" t="str">
        <f>VLOOKUP($A249,'01_SINTETICO'!$A:$M,4,0)</f>
        <v>SER.CG</v>
      </c>
      <c r="E249" s="191" t="str">
        <f>VLOOKUP($A249,'01_SINTETICO'!$A:$M,5,0)</f>
        <v>UN</v>
      </c>
      <c r="F249" s="191">
        <f>VLOOKUP($A249,'01_SINTETICO'!$A:$M,6,0)</f>
        <v>10</v>
      </c>
      <c r="G249" s="192">
        <f>VLOOKUP($A249,'01_SINTETICO'!$A:$M,11,0)</f>
        <v>382.1749039</v>
      </c>
      <c r="H249" s="192">
        <f>VLOOKUP($A249,'01_SINTETICO'!$A:$M,12,0)</f>
        <v>107.8578082104045</v>
      </c>
      <c r="I249" s="192">
        <f>VLOOKUP($A249,'01_SINTETICO'!$A:$M,13,0)</f>
        <v>490.03271211040453</v>
      </c>
      <c r="J249" s="234">
        <f t="shared" si="7"/>
        <v>2.6105799265798086E-4</v>
      </c>
      <c r="K249" s="165">
        <f t="shared" si="8"/>
        <v>0.98838286500945949</v>
      </c>
    </row>
    <row r="250" spans="1:11" ht="25.5">
      <c r="A250" s="190" t="s">
        <v>6273</v>
      </c>
      <c r="B250" s="190" t="str">
        <f>VLOOKUP($A250,'01_SINTETICO'!$A:$M,2,0)</f>
        <v>92023U</v>
      </c>
      <c r="C250" s="190" t="str">
        <f>VLOOKUP($A250,'01_SINTETICO'!$A:$M,3,0)</f>
        <v>INTERRUPTOR SIMPLES (1 MÓDULO) COM 1 TOMADA DE EMBUTIR 2P+T 10 A, INCLUINDO SUPORTE E PLACA - FORNECIMENTO E INSTALAÇÃO. AF_12/2015</v>
      </c>
      <c r="D250" s="190" t="str">
        <f>VLOOKUP($A250,'01_SINTETICO'!$A:$M,4,0)</f>
        <v>SER.CG</v>
      </c>
      <c r="E250" s="191" t="str">
        <f>VLOOKUP($A250,'01_SINTETICO'!$A:$M,5,0)</f>
        <v>UN</v>
      </c>
      <c r="F250" s="191">
        <f>VLOOKUP($A250,'01_SINTETICO'!$A:$M,6,0)</f>
        <v>8</v>
      </c>
      <c r="G250" s="192">
        <f>VLOOKUP($A250,'01_SINTETICO'!$A:$M,11,0)</f>
        <v>243.35838585600001</v>
      </c>
      <c r="H250" s="192">
        <f>VLOOKUP($A250,'01_SINTETICO'!$A:$M,12,0)</f>
        <v>232.19908143711802</v>
      </c>
      <c r="I250" s="192">
        <f>VLOOKUP($A250,'01_SINTETICO'!$A:$M,13,0)</f>
        <v>475.55746729311807</v>
      </c>
      <c r="J250" s="234">
        <f t="shared" si="7"/>
        <v>2.5334651082861622E-4</v>
      </c>
      <c r="K250" s="165">
        <f t="shared" si="8"/>
        <v>0.98863621152028813</v>
      </c>
    </row>
    <row r="251" spans="1:11" ht="38.25">
      <c r="A251" s="190" t="s">
        <v>6151</v>
      </c>
      <c r="B251" s="190" t="str">
        <f>VLOOKUP($A251,'01_SINTETICO'!$A:$M,2,0)</f>
        <v>89366U</v>
      </c>
      <c r="C251" s="190" t="str">
        <f>VLOOKUP($A251,'01_SINTETICO'!$A:$M,3,0)</f>
        <v>JOELHO 90 GRAUS COM BUCHA DE LATÃO, PVC, SOLDÁVEL, DN 25MM, X 3/4 INSTALADO EM RAMAL OU SUB-RAMAL DE ÁGUA - FORNECIMENTO E INSTALAÇÃO. AF_06/2022</v>
      </c>
      <c r="D251" s="190" t="str">
        <f>VLOOKUP($A251,'01_SINTETICO'!$A:$M,4,0)</f>
        <v>SER.CG</v>
      </c>
      <c r="E251" s="191" t="str">
        <f>VLOOKUP($A251,'01_SINTETICO'!$A:$M,5,0)</f>
        <v>UN</v>
      </c>
      <c r="F251" s="191">
        <f>VLOOKUP($A251,'01_SINTETICO'!$A:$M,6,0)</f>
        <v>24</v>
      </c>
      <c r="G251" s="192">
        <f>VLOOKUP($A251,'01_SINTETICO'!$A:$M,11,0)</f>
        <v>314.7828671616</v>
      </c>
      <c r="H251" s="192">
        <f>VLOOKUP($A251,'01_SINTETICO'!$A:$M,12,0)</f>
        <v>157.6533227622532</v>
      </c>
      <c r="I251" s="192">
        <f>VLOOKUP($A251,'01_SINTETICO'!$A:$M,13,0)</f>
        <v>472.43618992385319</v>
      </c>
      <c r="J251" s="234">
        <f t="shared" si="7"/>
        <v>2.5168369448103024E-4</v>
      </c>
      <c r="K251" s="165">
        <f t="shared" si="8"/>
        <v>0.98888789521476916</v>
      </c>
    </row>
    <row r="252" spans="1:11" ht="38.25">
      <c r="A252" s="190" t="s">
        <v>6201</v>
      </c>
      <c r="B252" s="190" t="str">
        <f>VLOOKUP($A252,'01_SINTETICO'!$A:$M,2,0)</f>
        <v>89726U</v>
      </c>
      <c r="C252" s="190" t="str">
        <f>VLOOKUP($A252,'01_SINTETICO'!$A:$M,3,0)</f>
        <v>JOELHO 45 GRAUS, PVC, SERIE NORMAL, ESGOTO PREDIAL, DN 40 MM, JUNTA SOLDÁVEL, FORNECIDO E INSTALADO EM RAMAL DE DESCARGA OU RAMAL DE ESGOTO SANITÁRIO. AF_08/2022</v>
      </c>
      <c r="D252" s="190" t="str">
        <f>VLOOKUP($A252,'01_SINTETICO'!$A:$M,4,0)</f>
        <v>SER.CG</v>
      </c>
      <c r="E252" s="191" t="str">
        <f>VLOOKUP($A252,'01_SINTETICO'!$A:$M,5,0)</f>
        <v>UN</v>
      </c>
      <c r="F252" s="191">
        <f>VLOOKUP($A252,'01_SINTETICO'!$A:$M,6,0)</f>
        <v>36</v>
      </c>
      <c r="G252" s="192">
        <f>VLOOKUP($A252,'01_SINTETICO'!$A:$M,11,0)</f>
        <v>247.3020248508</v>
      </c>
      <c r="H252" s="192">
        <f>VLOOKUP($A252,'01_SINTETICO'!$A:$M,12,0)</f>
        <v>212.0971609195567</v>
      </c>
      <c r="I252" s="192">
        <f>VLOOKUP($A252,'01_SINTETICO'!$A:$M,13,0)</f>
        <v>459.39918577035667</v>
      </c>
      <c r="J252" s="234">
        <f t="shared" si="7"/>
        <v>2.4473841501197562E-4</v>
      </c>
      <c r="K252" s="165">
        <f t="shared" si="8"/>
        <v>0.9891326336297811</v>
      </c>
    </row>
    <row r="253" spans="1:11" ht="25.5">
      <c r="A253" s="190" t="s">
        <v>6125</v>
      </c>
      <c r="B253" s="190" t="str">
        <f>VLOOKUP($A253,'01_SINTETICO'!$A:$M,2,0)</f>
        <v>92760U</v>
      </c>
      <c r="C253" s="190" t="str">
        <f>VLOOKUP($A253,'01_SINTETICO'!$A:$M,3,0)</f>
        <v>ARMAÇÃO DE PILAR OU VIGA DE ESTRUTURA CONVENCIONAL DE CONCRETO ARMADO UTILIZANDO AÇO CA-50 DE 6,3 MM - MONTAGEM. AF_06/2022</v>
      </c>
      <c r="D253" s="190" t="str">
        <f>VLOOKUP($A253,'01_SINTETICO'!$A:$M,4,0)</f>
        <v>SER.CG</v>
      </c>
      <c r="E253" s="191" t="str">
        <f>VLOOKUP($A253,'01_SINTETICO'!$A:$M,5,0)</f>
        <v>KG</v>
      </c>
      <c r="F253" s="191">
        <f>VLOOKUP($A253,'01_SINTETICO'!$A:$M,6,0)</f>
        <v>28</v>
      </c>
      <c r="G253" s="192">
        <f>VLOOKUP($A253,'01_SINTETICO'!$A:$M,11,0)</f>
        <v>360.79933156400006</v>
      </c>
      <c r="H253" s="192">
        <f>VLOOKUP($A253,'01_SINTETICO'!$A:$M,12,0)</f>
        <v>94.971814785728156</v>
      </c>
      <c r="I253" s="192">
        <f>VLOOKUP($A253,'01_SINTETICO'!$A:$M,13,0)</f>
        <v>455.77114634972821</v>
      </c>
      <c r="J253" s="234">
        <f t="shared" si="7"/>
        <v>2.4280562835299048E-4</v>
      </c>
      <c r="K253" s="165">
        <f t="shared" si="8"/>
        <v>0.98937543925813409</v>
      </c>
    </row>
    <row r="254" spans="1:11" ht="38.25">
      <c r="A254" s="190" t="s">
        <v>6200</v>
      </c>
      <c r="B254" s="190" t="str">
        <f>VLOOKUP($A254,'01_SINTETICO'!$A:$M,2,0)</f>
        <v>89724U</v>
      </c>
      <c r="C254" s="190" t="str">
        <f>VLOOKUP($A254,'01_SINTETICO'!$A:$M,3,0)</f>
        <v>JOELHO 90 GRAUS, PVC, SERIE NORMAL, ESGOTO PREDIAL, DN 40 MM, JUNTA SOLDÁVEL, FORNECIDO E INSTALADO EM RAMAL DE DESCARGA OU RAMAL DE ESGOTO SANITÁRIO. AF_12/2014</v>
      </c>
      <c r="D254" s="190" t="str">
        <f>VLOOKUP($A254,'01_SINTETICO'!$A:$M,4,0)</f>
        <v>SER.CG</v>
      </c>
      <c r="E254" s="191" t="str">
        <f>VLOOKUP($A254,'01_SINTETICO'!$A:$M,5,0)</f>
        <v>UN</v>
      </c>
      <c r="F254" s="191">
        <f>VLOOKUP($A254,'01_SINTETICO'!$A:$M,6,0)</f>
        <v>36</v>
      </c>
      <c r="G254" s="192">
        <f>VLOOKUP($A254,'01_SINTETICO'!$A:$M,11,0)</f>
        <v>237.68811685080001</v>
      </c>
      <c r="H254" s="192">
        <f>VLOOKUP($A254,'01_SINTETICO'!$A:$M,12,0)</f>
        <v>212.0971609195567</v>
      </c>
      <c r="I254" s="192">
        <f>VLOOKUP($A254,'01_SINTETICO'!$A:$M,13,0)</f>
        <v>449.78527777035674</v>
      </c>
      <c r="J254" s="234">
        <f t="shared" si="7"/>
        <v>2.3961674157660498E-4</v>
      </c>
      <c r="K254" s="165">
        <f t="shared" si="8"/>
        <v>0.98961505599971067</v>
      </c>
    </row>
    <row r="255" spans="1:11" ht="25.5">
      <c r="A255" s="190" t="s">
        <v>1187</v>
      </c>
      <c r="B255" s="190" t="str">
        <f>VLOOKUP($A255,'01_SINTETICO'!$A:$M,2,0)</f>
        <v>96624U</v>
      </c>
      <c r="C255" s="190" t="str">
        <f>VLOOKUP($A255,'01_SINTETICO'!$A:$M,3,0)</f>
        <v>LASTRO COM MATERIAL GRANULAR (PEDRA BRITADA N.2), APLICADO EM PISOS OU LAJES SOBRE SOLO, ESPESSURA DE *10 CM*. AF_01/2024</v>
      </c>
      <c r="D255" s="190" t="str">
        <f>VLOOKUP($A255,'01_SINTETICO'!$A:$M,4,0)</f>
        <v>SER.CG</v>
      </c>
      <c r="E255" s="191" t="str">
        <f>VLOOKUP($A255,'01_SINTETICO'!$A:$M,5,0)</f>
        <v>M3</v>
      </c>
      <c r="F255" s="191">
        <f>VLOOKUP($A255,'01_SINTETICO'!$A:$M,6,0)</f>
        <v>1.89</v>
      </c>
      <c r="G255" s="192">
        <f>VLOOKUP($A255,'01_SINTETICO'!$A:$M,11,0)</f>
        <v>340.86464221955504</v>
      </c>
      <c r="H255" s="192">
        <f>VLOOKUP($A255,'01_SINTETICO'!$A:$M,12,0)</f>
        <v>105.48376387937537</v>
      </c>
      <c r="I255" s="192">
        <f>VLOOKUP($A255,'01_SINTETICO'!$A:$M,13,0)</f>
        <v>446.34840609893041</v>
      </c>
      <c r="J255" s="234">
        <f t="shared" si="7"/>
        <v>2.3778579683068871E-4</v>
      </c>
      <c r="K255" s="165">
        <f t="shared" si="8"/>
        <v>0.98985284179654132</v>
      </c>
    </row>
    <row r="256" spans="1:11" ht="25.5">
      <c r="A256" s="190" t="s">
        <v>6255</v>
      </c>
      <c r="B256" s="190" t="str">
        <f>VLOOKUP($A256,'01_SINTETICO'!$A:$M,2,0)</f>
        <v>T.ELE.EMENDA.ELET</v>
      </c>
      <c r="C256" s="190" t="str">
        <f>VLOOKUP($A256,'01_SINTETICO'!$A:$M,3,0)</f>
        <v>TALA DE EMENDA RETA 100 MM</v>
      </c>
      <c r="D256" s="190" t="str">
        <f>VLOOKUP($A256,'01_SINTETICO'!$A:$M,4,0)</f>
        <v>SER.CG</v>
      </c>
      <c r="E256" s="191" t="str">
        <f>VLOOKUP($A256,'01_SINTETICO'!$A:$M,5,0)</f>
        <v>UN</v>
      </c>
      <c r="F256" s="191">
        <f>VLOOKUP($A256,'01_SINTETICO'!$A:$M,6,0)</f>
        <v>40</v>
      </c>
      <c r="G256" s="192">
        <f>VLOOKUP($A256,'01_SINTETICO'!$A:$M,11,0)</f>
        <v>338.29809600000004</v>
      </c>
      <c r="H256" s="192">
        <f>VLOOKUP($A256,'01_SINTETICO'!$A:$M,12,0)</f>
        <v>94.543599933679999</v>
      </c>
      <c r="I256" s="192">
        <f>VLOOKUP($A256,'01_SINTETICO'!$A:$M,13,0)</f>
        <v>432.84169593368006</v>
      </c>
      <c r="J256" s="234">
        <f t="shared" si="7"/>
        <v>2.3059028813093689E-4</v>
      </c>
      <c r="K256" s="165">
        <f t="shared" si="8"/>
        <v>0.9900834320846722</v>
      </c>
    </row>
    <row r="257" spans="1:11" ht="25.5">
      <c r="A257" s="190" t="s">
        <v>6296</v>
      </c>
      <c r="B257" s="190" t="str">
        <f>VLOOKUP($A257,'01_SINTETICO'!$A:$M,2,0)</f>
        <v>T.ELE.EMENDA.ELET</v>
      </c>
      <c r="C257" s="190" t="str">
        <f>VLOOKUP($A257,'01_SINTETICO'!$A:$M,3,0)</f>
        <v>TALA DE EMENDA RETA 100 MM</v>
      </c>
      <c r="D257" s="190" t="str">
        <f>VLOOKUP($A257,'01_SINTETICO'!$A:$M,4,0)</f>
        <v>SER.CG</v>
      </c>
      <c r="E257" s="191" t="str">
        <f>VLOOKUP($A257,'01_SINTETICO'!$A:$M,5,0)</f>
        <v>UN</v>
      </c>
      <c r="F257" s="191">
        <f>VLOOKUP($A257,'01_SINTETICO'!$A:$M,6,0)</f>
        <v>40</v>
      </c>
      <c r="G257" s="192">
        <f>VLOOKUP($A257,'01_SINTETICO'!$A:$M,11,0)</f>
        <v>338.29809600000004</v>
      </c>
      <c r="H257" s="192">
        <f>VLOOKUP($A257,'01_SINTETICO'!$A:$M,12,0)</f>
        <v>94.543599933679999</v>
      </c>
      <c r="I257" s="192">
        <f>VLOOKUP($A257,'01_SINTETICO'!$A:$M,13,0)</f>
        <v>432.84169593368006</v>
      </c>
      <c r="J257" s="234">
        <f t="shared" si="7"/>
        <v>2.3059028813093689E-4</v>
      </c>
      <c r="K257" s="165">
        <f t="shared" si="8"/>
        <v>0.99031402237280308</v>
      </c>
    </row>
    <row r="258" spans="1:11" ht="25.5">
      <c r="A258" s="190" t="s">
        <v>6315</v>
      </c>
      <c r="B258" s="190" t="str">
        <f>VLOOKUP($A258,'01_SINTETICO'!$A:$M,2,0)</f>
        <v>T.ELE.EMENDA.ELET</v>
      </c>
      <c r="C258" s="190" t="str">
        <f>VLOOKUP($A258,'01_SINTETICO'!$A:$M,3,0)</f>
        <v>TALA DE EMENDA RETA 100 MM</v>
      </c>
      <c r="D258" s="190" t="str">
        <f>VLOOKUP($A258,'01_SINTETICO'!$A:$M,4,0)</f>
        <v>SER.CG</v>
      </c>
      <c r="E258" s="191" t="str">
        <f>VLOOKUP($A258,'01_SINTETICO'!$A:$M,5,0)</f>
        <v>UN</v>
      </c>
      <c r="F258" s="191">
        <f>VLOOKUP($A258,'01_SINTETICO'!$A:$M,6,0)</f>
        <v>40</v>
      </c>
      <c r="G258" s="192">
        <f>VLOOKUP($A258,'01_SINTETICO'!$A:$M,11,0)</f>
        <v>338.29809600000004</v>
      </c>
      <c r="H258" s="192">
        <f>VLOOKUP($A258,'01_SINTETICO'!$A:$M,12,0)</f>
        <v>94.543599933679999</v>
      </c>
      <c r="I258" s="192">
        <f>VLOOKUP($A258,'01_SINTETICO'!$A:$M,13,0)</f>
        <v>432.84169593368006</v>
      </c>
      <c r="J258" s="234">
        <f t="shared" si="7"/>
        <v>2.3059028813093689E-4</v>
      </c>
      <c r="K258" s="165">
        <f t="shared" si="8"/>
        <v>0.99054461266093397</v>
      </c>
    </row>
    <row r="259" spans="1:11" ht="38.25">
      <c r="A259" s="190" t="s">
        <v>6172</v>
      </c>
      <c r="B259" s="190" t="str">
        <f>VLOOKUP($A259,'01_SINTETICO'!$A:$M,2,0)</f>
        <v>94703U</v>
      </c>
      <c r="C259" s="190" t="str">
        <f>VLOOKUP($A259,'01_SINTETICO'!$A:$M,3,0)</f>
        <v>ADAPTADOR COM FLANGE E ANEL DE VEDAÇÃO, PVC, SOLDÁVEL, DN 25 MM X 3/4", INSTALADO EM RESERVAÇÃO PREDIAL DE ÁGUA - FORNECIMENTO E INSTALAÇÃO. AF_04/2024</v>
      </c>
      <c r="D259" s="190" t="str">
        <f>VLOOKUP($A259,'01_SINTETICO'!$A:$M,4,0)</f>
        <v>SER.CG</v>
      </c>
      <c r="E259" s="191" t="str">
        <f>VLOOKUP($A259,'01_SINTETICO'!$A:$M,5,0)</f>
        <v>UN</v>
      </c>
      <c r="F259" s="191">
        <f>VLOOKUP($A259,'01_SINTETICO'!$A:$M,6,0)</f>
        <v>18</v>
      </c>
      <c r="G259" s="192">
        <f>VLOOKUP($A259,'01_SINTETICO'!$A:$M,11,0)</f>
        <v>316.33594523279999</v>
      </c>
      <c r="H259" s="192">
        <f>VLOOKUP($A259,'01_SINTETICO'!$A:$M,12,0)</f>
        <v>111.72677216943576</v>
      </c>
      <c r="I259" s="192">
        <f>VLOOKUP($A259,'01_SINTETICO'!$A:$M,13,0)</f>
        <v>428.06271740223576</v>
      </c>
      <c r="J259" s="234">
        <f t="shared" si="7"/>
        <v>2.2804435494822855E-4</v>
      </c>
      <c r="K259" s="165">
        <f t="shared" si="8"/>
        <v>0.99077265701588224</v>
      </c>
    </row>
    <row r="260" spans="1:11" ht="51">
      <c r="A260" s="190" t="s">
        <v>1157</v>
      </c>
      <c r="B260" s="190" t="str">
        <f>VLOOKUP($A260,'01_SINTETICO'!$A:$M,2,0)</f>
        <v>T.86942</v>
      </c>
      <c r="C260" s="190" t="str">
        <f>VLOOKUP($A260,'01_SINTETICO'!$A:$M,3,0)</f>
        <v>LAVATÓRIO LOUÇA BRANCA SUSPENSO, 29,5 X 39CM OU EQUIVALENTE, PCD, INCLUSO SIFÃO TIPO GARRAFA EM PVC, VÁLVULA E ENGATE FLEXÍVEL 30CM EM PLÁSTICO E PADRÃO POPULAR - FORNECIMENTO E INSTALAÇÃO. AF_01/2020</v>
      </c>
      <c r="D260" s="190" t="str">
        <f>VLOOKUP($A260,'01_SINTETICO'!$A:$M,4,0)</f>
        <v>SER.CG</v>
      </c>
      <c r="E260" s="191" t="str">
        <f>VLOOKUP($A260,'01_SINTETICO'!$A:$M,5,0)</f>
        <v>UN</v>
      </c>
      <c r="F260" s="191">
        <f>VLOOKUP($A260,'01_SINTETICO'!$A:$M,6,0)</f>
        <v>2</v>
      </c>
      <c r="G260" s="192">
        <f>VLOOKUP($A260,'01_SINTETICO'!$A:$M,11,0)</f>
        <v>369.19860356519996</v>
      </c>
      <c r="H260" s="192">
        <f>VLOOKUP($A260,'01_SINTETICO'!$A:$M,12,0)</f>
        <v>56.208021164608603</v>
      </c>
      <c r="I260" s="192">
        <f>VLOOKUP($A260,'01_SINTETICO'!$A:$M,13,0)</f>
        <v>425.40662472980858</v>
      </c>
      <c r="J260" s="234">
        <f t="shared" si="7"/>
        <v>2.2662935916480177E-4</v>
      </c>
      <c r="K260" s="165">
        <f t="shared" si="8"/>
        <v>0.99099928637504708</v>
      </c>
    </row>
    <row r="261" spans="1:11" ht="38.25">
      <c r="A261" s="190" t="s">
        <v>6227</v>
      </c>
      <c r="B261" s="190" t="str">
        <f>VLOOKUP($A261,'01_SINTETICO'!$A:$M,2,0)</f>
        <v>89518U</v>
      </c>
      <c r="C261" s="190" t="str">
        <f>VLOOKUP($A261,'01_SINTETICO'!$A:$M,3,0)</f>
        <v>JOELHO 90 GRAUS, PVC, SERIE R, ÁGUA PLUVIAL, DN 50 MM, JUNTA ELÁSTICA, FORNECIDO E INSTALADO EM RAMAL DE ENCAMINHAMENTO. AF_06/2022</v>
      </c>
      <c r="D261" s="190" t="str">
        <f>VLOOKUP($A261,'01_SINTETICO'!$A:$M,4,0)</f>
        <v>SER.CG</v>
      </c>
      <c r="E261" s="191" t="str">
        <f>VLOOKUP($A261,'01_SINTETICO'!$A:$M,5,0)</f>
        <v>UN</v>
      </c>
      <c r="F261" s="191">
        <f>VLOOKUP($A261,'01_SINTETICO'!$A:$M,6,0)</f>
        <v>23</v>
      </c>
      <c r="G261" s="192">
        <f>VLOOKUP($A261,'01_SINTETICO'!$A:$M,11,0)</f>
        <v>354.92155541120007</v>
      </c>
      <c r="H261" s="192">
        <f>VLOOKUP($A261,'01_SINTETICO'!$A:$M,12,0)</f>
        <v>64.765714426901383</v>
      </c>
      <c r="I261" s="192">
        <f>VLOOKUP($A261,'01_SINTETICO'!$A:$M,13,0)</f>
        <v>419.68726983810143</v>
      </c>
      <c r="J261" s="234">
        <f t="shared" si="7"/>
        <v>2.235824537839396E-4</v>
      </c>
      <c r="K261" s="165">
        <f t="shared" si="8"/>
        <v>0.99122286882883104</v>
      </c>
    </row>
    <row r="262" spans="1:11" ht="25.5">
      <c r="A262" s="190" t="s">
        <v>1153</v>
      </c>
      <c r="B262" s="190" t="str">
        <f>VLOOKUP($A262,'01_SINTETICO'!$A:$M,2,0)</f>
        <v>100849U</v>
      </c>
      <c r="C262" s="190" t="str">
        <f>VLOOKUP($A262,'01_SINTETICO'!$A:$M,3,0)</f>
        <v>ASSENTO SANITÁRIO CONVENCIONAL - FORNECIMENTO E INSTALACAO. AF_01/2020</v>
      </c>
      <c r="D262" s="190" t="str">
        <f>VLOOKUP($A262,'01_SINTETICO'!$A:$M,4,0)</f>
        <v>SER.CG</v>
      </c>
      <c r="E262" s="191" t="str">
        <f>VLOOKUP($A262,'01_SINTETICO'!$A:$M,5,0)</f>
        <v>UN</v>
      </c>
      <c r="F262" s="191">
        <f>VLOOKUP($A262,'01_SINTETICO'!$A:$M,6,0)</f>
        <v>8</v>
      </c>
      <c r="G262" s="192">
        <f>VLOOKUP($A262,'01_SINTETICO'!$A:$M,11,0)</f>
        <v>359.13123957120001</v>
      </c>
      <c r="H262" s="192">
        <f>VLOOKUP($A262,'01_SINTETICO'!$A:$M,12,0)</f>
        <v>41.41197834163814</v>
      </c>
      <c r="I262" s="192">
        <f>VLOOKUP($A262,'01_SINTETICO'!$A:$M,13,0)</f>
        <v>400.54321791283814</v>
      </c>
      <c r="J262" s="234">
        <f t="shared" si="7"/>
        <v>2.1338373103862337E-4</v>
      </c>
      <c r="K262" s="165">
        <f t="shared" si="8"/>
        <v>0.99143625255986967</v>
      </c>
    </row>
    <row r="263" spans="1:11" ht="25.5">
      <c r="A263" s="190" t="s">
        <v>1177</v>
      </c>
      <c r="B263" s="190" t="str">
        <f>VLOOKUP($A263,'01_SINTETICO'!$A:$M,2,0)</f>
        <v>T.SINALIZAÇÃO DE PISO</v>
      </c>
      <c r="C263" s="190" t="str">
        <f>VLOOKUP($A263,'01_SINTETICO'!$A:$M,3,0)</f>
        <v>SINALIZAÇÃO DE EXTINTOR - SINALIZAÇÃO DE PISO</v>
      </c>
      <c r="D263" s="190" t="str">
        <f>VLOOKUP($A263,'01_SINTETICO'!$A:$M,4,0)</f>
        <v>SER.CG</v>
      </c>
      <c r="E263" s="191" t="str">
        <f>VLOOKUP($A263,'01_SINTETICO'!$A:$M,5,0)</f>
        <v>UN</v>
      </c>
      <c r="F263" s="191">
        <f>VLOOKUP($A263,'01_SINTETICO'!$A:$M,6,0)</f>
        <v>6</v>
      </c>
      <c r="G263" s="192">
        <f>VLOOKUP($A263,'01_SINTETICO'!$A:$M,11,0)</f>
        <v>190.8674235</v>
      </c>
      <c r="H263" s="192">
        <f>VLOOKUP($A263,'01_SINTETICO'!$A:$M,12,0)</f>
        <v>207.56013769440003</v>
      </c>
      <c r="I263" s="192">
        <f>VLOOKUP($A263,'01_SINTETICO'!$A:$M,13,0)</f>
        <v>398.42756119440003</v>
      </c>
      <c r="J263" s="234">
        <f t="shared" ref="J263:J326" si="9">I263/SUM($I$7:$I$1048576)</f>
        <v>2.1225664486168179E-4</v>
      </c>
      <c r="K263" s="165">
        <f t="shared" si="8"/>
        <v>0.99164850920473135</v>
      </c>
    </row>
    <row r="264" spans="1:11" ht="25.5">
      <c r="A264" s="190" t="s">
        <v>6116</v>
      </c>
      <c r="B264" s="190" t="str">
        <f>VLOOKUP($A264,'01_SINTETICO'!$A:$M,2,0)</f>
        <v>104916U</v>
      </c>
      <c r="C264" s="190" t="str">
        <f>VLOOKUP($A264,'01_SINTETICO'!$A:$M,3,0)</f>
        <v>ARMAÇÃO DE SAPATA ISOLADA, VIGA BALDRAME E SAPATA CORRIDA UTILIZANDO AÇO CA-60 DE 5 MM - MONTAGEM. AF_01/2024</v>
      </c>
      <c r="D264" s="190" t="str">
        <f>VLOOKUP($A264,'01_SINTETICO'!$A:$M,4,0)</f>
        <v>SER.CG</v>
      </c>
      <c r="E264" s="191" t="str">
        <f>VLOOKUP($A264,'01_SINTETICO'!$A:$M,5,0)</f>
        <v>KG</v>
      </c>
      <c r="F264" s="191">
        <f>VLOOKUP($A264,'01_SINTETICO'!$A:$M,6,0)</f>
        <v>19</v>
      </c>
      <c r="G264" s="192">
        <f>VLOOKUP($A264,'01_SINTETICO'!$A:$M,11,0)</f>
        <v>251.18553976539999</v>
      </c>
      <c r="H264" s="192">
        <f>VLOOKUP($A264,'01_SINTETICO'!$A:$M,12,0)</f>
        <v>144.06146215976639</v>
      </c>
      <c r="I264" s="192">
        <f>VLOOKUP($A264,'01_SINTETICO'!$A:$M,13,0)</f>
        <v>395.24700192516639</v>
      </c>
      <c r="J264" s="234">
        <f t="shared" si="9"/>
        <v>2.105622469208178E-4</v>
      </c>
      <c r="K264" s="165">
        <f t="shared" si="8"/>
        <v>0.9918590714516522</v>
      </c>
    </row>
    <row r="265" spans="1:11" ht="25.5">
      <c r="A265" s="190" t="s">
        <v>6283</v>
      </c>
      <c r="B265" s="190" t="str">
        <f>VLOOKUP($A265,'01_SINTETICO'!$A:$M,2,0)</f>
        <v>97599U</v>
      </c>
      <c r="C265" s="190" t="str">
        <f>VLOOKUP($A265,'01_SINTETICO'!$A:$M,3,0)</f>
        <v>LUMINÁRIA DE EMERGÊNCIA, COM 30 LÂMPADAS LED DE 2 W, SEM REATOR - FORNECIMENTO E INSTALAÇÃO. AF_02/2020</v>
      </c>
      <c r="D265" s="190" t="str">
        <f>VLOOKUP($A265,'01_SINTETICO'!$A:$M,4,0)</f>
        <v>SER.CG</v>
      </c>
      <c r="E265" s="191" t="str">
        <f>VLOOKUP($A265,'01_SINTETICO'!$A:$M,5,0)</f>
        <v>UN</v>
      </c>
      <c r="F265" s="191">
        <f>VLOOKUP($A265,'01_SINTETICO'!$A:$M,6,0)</f>
        <v>18</v>
      </c>
      <c r="G265" s="192">
        <f>VLOOKUP($A265,'01_SINTETICO'!$A:$M,11,0)</f>
        <v>277.89811459565038</v>
      </c>
      <c r="H265" s="192">
        <f>VLOOKUP($A265,'01_SINTETICO'!$A:$M,12,0)</f>
        <v>109.30962158162242</v>
      </c>
      <c r="I265" s="192">
        <f>VLOOKUP($A265,'01_SINTETICO'!$A:$M,13,0)</f>
        <v>387.20773617727281</v>
      </c>
      <c r="J265" s="234">
        <f t="shared" si="9"/>
        <v>2.062794418616398E-4</v>
      </c>
      <c r="K265" s="165">
        <f t="shared" si="8"/>
        <v>0.99206535089351389</v>
      </c>
    </row>
    <row r="266" spans="1:11" ht="25.5">
      <c r="A266" s="190" t="s">
        <v>6304</v>
      </c>
      <c r="B266" s="190" t="str">
        <f>VLOOKUP($A266,'01_SINTETICO'!$A:$M,2,0)</f>
        <v>T.ELE.REFLETOR.50W</v>
      </c>
      <c r="C266" s="190" t="str">
        <f>VLOOKUP($A266,'01_SINTETICO'!$A:$M,3,0)</f>
        <v>REFLETOR LED RETANGULAR, BIVOLT, LUZ BRANCA - 50 W</v>
      </c>
      <c r="D266" s="190" t="str">
        <f>VLOOKUP($A266,'01_SINTETICO'!$A:$M,4,0)</f>
        <v>SER.CG</v>
      </c>
      <c r="E266" s="191" t="str">
        <f>VLOOKUP($A266,'01_SINTETICO'!$A:$M,5,0)</f>
        <v>UN</v>
      </c>
      <c r="F266" s="191">
        <f>VLOOKUP($A266,'01_SINTETICO'!$A:$M,6,0)</f>
        <v>7</v>
      </c>
      <c r="G266" s="192">
        <f>VLOOKUP($A266,'01_SINTETICO'!$A:$M,11,0)</f>
        <v>258.1348416650892</v>
      </c>
      <c r="H266" s="192">
        <f>VLOOKUP($A266,'01_SINTETICO'!$A:$M,12,0)</f>
        <v>116.32855664332185</v>
      </c>
      <c r="I266" s="192">
        <f>VLOOKUP($A266,'01_SINTETICO'!$A:$M,13,0)</f>
        <v>374.46339830841106</v>
      </c>
      <c r="J266" s="234">
        <f t="shared" si="9"/>
        <v>1.994900762140449E-4</v>
      </c>
      <c r="K266" s="165">
        <f t="shared" si="8"/>
        <v>0.99226484096972789</v>
      </c>
    </row>
    <row r="267" spans="1:11" ht="25.5">
      <c r="A267" s="190" t="s">
        <v>6270</v>
      </c>
      <c r="B267" s="190" t="str">
        <f>VLOOKUP($A267,'01_SINTETICO'!$A:$M,2,0)</f>
        <v>91994U</v>
      </c>
      <c r="C267" s="190" t="str">
        <f>VLOOKUP($A267,'01_SINTETICO'!$A:$M,3,0)</f>
        <v>TOMADA MÉDIA DE EMBUTIR (1 MÓDULO), 2P+T 10 A, SEM SUPORTE E SEM PLACA - FORNECIMENTO E INSTALAÇÃO. AF_12/2015</v>
      </c>
      <c r="D267" s="190" t="str">
        <f>VLOOKUP($A267,'01_SINTETICO'!$A:$M,4,0)</f>
        <v>SER.CG</v>
      </c>
      <c r="E267" s="191" t="str">
        <f>VLOOKUP($A267,'01_SINTETICO'!$A:$M,5,0)</f>
        <v>UN</v>
      </c>
      <c r="F267" s="191">
        <f>VLOOKUP($A267,'01_SINTETICO'!$A:$M,6,0)</f>
        <v>13</v>
      </c>
      <c r="G267" s="192">
        <f>VLOOKUP($A267,'01_SINTETICO'!$A:$M,11,0)</f>
        <v>176.759686948</v>
      </c>
      <c r="H267" s="192">
        <f>VLOOKUP($A267,'01_SINTETICO'!$A:$M,12,0)</f>
        <v>194.80708766334763</v>
      </c>
      <c r="I267" s="192">
        <f>VLOOKUP($A267,'01_SINTETICO'!$A:$M,13,0)</f>
        <v>371.56677461134763</v>
      </c>
      <c r="J267" s="234">
        <f t="shared" si="9"/>
        <v>1.9794694093112824E-4</v>
      </c>
      <c r="K267" s="165">
        <f t="shared" si="8"/>
        <v>0.99246278791065901</v>
      </c>
    </row>
    <row r="268" spans="1:11" ht="51">
      <c r="A268" s="190" t="s">
        <v>61</v>
      </c>
      <c r="B268" s="190" t="str">
        <f>VLOOKUP($A268,'01_SINTETICO'!$A:$M,2,0)</f>
        <v>96385U</v>
      </c>
      <c r="C268" s="190" t="str">
        <f>VLOOKUP($A268,'01_SINTETICO'!$A:$M,3,0)</f>
        <v>EXECUÇÃO E COMPACTAÇÃO DE CORPO DE ATERRO DE ATERRO (95% DE ENERGIA DO PROCTOR NORMAL) COM SOLO PREDOMINANTEMENTE ARGILOSO ESPESSURA 15 CM - EXCLUSIVE MATERIAL, ESCAVAÇÃO, CARGA E TRANSPORTE. AF_09/2024</v>
      </c>
      <c r="D268" s="190" t="str">
        <f>VLOOKUP($A268,'01_SINTETICO'!$A:$M,4,0)</f>
        <v>SER.CG</v>
      </c>
      <c r="E268" s="191" t="str">
        <f>VLOOKUP($A268,'01_SINTETICO'!$A:$M,5,0)</f>
        <v>M3</v>
      </c>
      <c r="F268" s="191">
        <f>VLOOKUP($A268,'01_SINTETICO'!$A:$M,6,0)</f>
        <v>25.74</v>
      </c>
      <c r="G268" s="192">
        <f>VLOOKUP($A268,'01_SINTETICO'!$A:$M,11,0)</f>
        <v>273.86469962253381</v>
      </c>
      <c r="H268" s="192">
        <f>VLOOKUP($A268,'01_SINTETICO'!$A:$M,12,0)</f>
        <v>94.340312575801647</v>
      </c>
      <c r="I268" s="192">
        <f>VLOOKUP($A268,'01_SINTETICO'!$A:$M,13,0)</f>
        <v>368.20501219833545</v>
      </c>
      <c r="J268" s="234">
        <f t="shared" si="9"/>
        <v>1.9615600957972025E-4</v>
      </c>
      <c r="K268" s="165">
        <f t="shared" si="8"/>
        <v>0.99265894392023868</v>
      </c>
    </row>
    <row r="269" spans="1:11" ht="25.5">
      <c r="A269" s="190" t="s">
        <v>6160</v>
      </c>
      <c r="B269" s="190" t="str">
        <f>VLOOKUP($A269,'01_SINTETICO'!$A:$M,2,0)</f>
        <v>89513U</v>
      </c>
      <c r="C269" s="190" t="str">
        <f>VLOOKUP($A269,'01_SINTETICO'!$A:$M,3,0)</f>
        <v>JOELHO 90 GRAUS, PVC, SOLDÁVEL, DN 75MM, INSTALADO EM PRUMADA DE ÁGUA - FORNECIMENTO E INSTALAÇÃO. AF_06/2022</v>
      </c>
      <c r="D269" s="190" t="str">
        <f>VLOOKUP($A269,'01_SINTETICO'!$A:$M,4,0)</f>
        <v>SER.CG</v>
      </c>
      <c r="E269" s="191" t="str">
        <f>VLOOKUP($A269,'01_SINTETICO'!$A:$M,5,0)</f>
        <v>UN</v>
      </c>
      <c r="F269" s="191">
        <f>VLOOKUP($A269,'01_SINTETICO'!$A:$M,6,0)</f>
        <v>3</v>
      </c>
      <c r="G269" s="192">
        <f>VLOOKUP($A269,'01_SINTETICO'!$A:$M,11,0)</f>
        <v>336.25958175750003</v>
      </c>
      <c r="H269" s="192">
        <f>VLOOKUP($A269,'01_SINTETICO'!$A:$M,12,0)</f>
        <v>25.704951195434461</v>
      </c>
      <c r="I269" s="192">
        <f>VLOOKUP($A269,'01_SINTETICO'!$A:$M,13,0)</f>
        <v>361.96453295293452</v>
      </c>
      <c r="J269" s="234">
        <f t="shared" si="9"/>
        <v>1.9283148257414124E-4</v>
      </c>
      <c r="K269" s="165">
        <f t="shared" si="8"/>
        <v>0.99285177540281278</v>
      </c>
    </row>
    <row r="270" spans="1:11" ht="25.5">
      <c r="A270" s="190" t="s">
        <v>6133</v>
      </c>
      <c r="B270" s="190" t="str">
        <f>VLOOKUP($A270,'01_SINTETICO'!$A:$M,2,0)</f>
        <v>92761U</v>
      </c>
      <c r="C270" s="190" t="str">
        <f>VLOOKUP($A270,'01_SINTETICO'!$A:$M,3,0)</f>
        <v>ARMAÇÃO DE PILAR OU VIGA DE ESTRUTURA CONVENCIONAL DE CONCRETO ARMADO UTILIZANDO AÇO CA-50 DE 8,0 MM - MONTAGEM. AF_06/2022</v>
      </c>
      <c r="D270" s="190" t="str">
        <f>VLOOKUP($A270,'01_SINTETICO'!$A:$M,4,0)</f>
        <v>SER.CG</v>
      </c>
      <c r="E270" s="191" t="str">
        <f>VLOOKUP($A270,'01_SINTETICO'!$A:$M,5,0)</f>
        <v>KG</v>
      </c>
      <c r="F270" s="191">
        <f>VLOOKUP($A270,'01_SINTETICO'!$A:$M,6,0)</f>
        <v>23</v>
      </c>
      <c r="G270" s="192">
        <f>VLOOKUP($A270,'01_SINTETICO'!$A:$M,11,0)</f>
        <v>296.97631535530002</v>
      </c>
      <c r="H270" s="192">
        <f>VLOOKUP($A270,'01_SINTETICO'!$A:$M,12,0)</f>
        <v>51.262556806191128</v>
      </c>
      <c r="I270" s="192">
        <f>VLOOKUP($A270,'01_SINTETICO'!$A:$M,13,0)</f>
        <v>348.23887216149114</v>
      </c>
      <c r="J270" s="234">
        <f t="shared" si="9"/>
        <v>1.855193310267742E-4</v>
      </c>
      <c r="K270" s="165">
        <f t="shared" si="8"/>
        <v>0.9930372947338395</v>
      </c>
    </row>
    <row r="271" spans="1:11" ht="25.5">
      <c r="A271" s="190" t="s">
        <v>1181</v>
      </c>
      <c r="B271" s="190" t="str">
        <f>VLOOKUP($A271,'01_SINTETICO'!$A:$M,2,0)</f>
        <v>100791U</v>
      </c>
      <c r="C271" s="190" t="str">
        <f>VLOOKUP($A271,'01_SINTETICO'!$A:$M,3,0)</f>
        <v>TUBO, PEX, MULTICAMADA, DN 16, INSTALADO EM IMPLANTAÇÃO DE INSTALAÇÕES DE GÁS - FORNECIMENTO E INSTALAÇÃO. AF_01/2020</v>
      </c>
      <c r="D271" s="190" t="str">
        <f>VLOOKUP($A271,'01_SINTETICO'!$A:$M,4,0)</f>
        <v>SER.CG</v>
      </c>
      <c r="E271" s="191" t="str">
        <f>VLOOKUP($A271,'01_SINTETICO'!$A:$M,5,0)</f>
        <v>M</v>
      </c>
      <c r="F271" s="191">
        <f>VLOOKUP($A271,'01_SINTETICO'!$A:$M,6,0)</f>
        <v>16.8</v>
      </c>
      <c r="G271" s="192">
        <f>VLOOKUP($A271,'01_SINTETICO'!$A:$M,11,0)</f>
        <v>215.45273881823999</v>
      </c>
      <c r="H271" s="192">
        <f>VLOOKUP($A271,'01_SINTETICO'!$A:$M,12,0)</f>
        <v>128.45124611825028</v>
      </c>
      <c r="I271" s="192">
        <f>VLOOKUP($A271,'01_SINTETICO'!$A:$M,13,0)</f>
        <v>343.90398493649025</v>
      </c>
      <c r="J271" s="234">
        <f t="shared" si="9"/>
        <v>1.8320998120299653E-4</v>
      </c>
      <c r="K271" s="165">
        <f t="shared" si="8"/>
        <v>0.99322050471504253</v>
      </c>
    </row>
    <row r="272" spans="1:11" ht="25.5">
      <c r="A272" s="190" t="s">
        <v>6214</v>
      </c>
      <c r="B272" s="190" t="str">
        <f>VLOOKUP($A272,'01_SINTETICO'!$A:$M,2,0)</f>
        <v>89865U</v>
      </c>
      <c r="C272" s="190" t="str">
        <f>VLOOKUP($A272,'01_SINTETICO'!$A:$M,3,0)</f>
        <v>TUBO, PVC, SOLDÁVEL, DE 25MM, INSTALADO EM DRENO DE AR-CONDICIONADO - FORNECIMENTO E INSTALAÇÃO. AF_08/2022</v>
      </c>
      <c r="D272" s="190" t="str">
        <f>VLOOKUP($A272,'01_SINTETICO'!$A:$M,4,0)</f>
        <v>SER.CG</v>
      </c>
      <c r="E272" s="191" t="str">
        <f>VLOOKUP($A272,'01_SINTETICO'!$A:$M,5,0)</f>
        <v>M</v>
      </c>
      <c r="F272" s="191">
        <f>VLOOKUP($A272,'01_SINTETICO'!$A:$M,6,0)</f>
        <v>15.76</v>
      </c>
      <c r="G272" s="192">
        <f>VLOOKUP($A272,'01_SINTETICO'!$A:$M,11,0)</f>
        <v>147.639987805408</v>
      </c>
      <c r="H272" s="192">
        <f>VLOOKUP($A272,'01_SINTETICO'!$A:$M,12,0)</f>
        <v>186.58018384836677</v>
      </c>
      <c r="I272" s="192">
        <f>VLOOKUP($A272,'01_SINTETICO'!$A:$M,13,0)</f>
        <v>334.22017165377474</v>
      </c>
      <c r="J272" s="234">
        <f t="shared" si="9"/>
        <v>1.7805106671752677E-4</v>
      </c>
      <c r="K272" s="165">
        <f t="shared" si="8"/>
        <v>0.99339855578176006</v>
      </c>
    </row>
    <row r="273" spans="1:11" ht="38.25">
      <c r="A273" s="190" t="s">
        <v>1168</v>
      </c>
      <c r="B273" s="190" t="str">
        <f>VLOOKUP($A273,'01_SINTETICO'!$A:$M,2,0)</f>
        <v>105170U</v>
      </c>
      <c r="C273" s="190" t="str">
        <f>VLOOKUP($A273,'01_SINTETICO'!$A:$M,3,0)</f>
        <v>JOELHO PVC, SOLDÁVEL, 45 GRAUS, DN 25 MM, INSTALADO EM RESERVAÇÃO PREDIAL DE ÁGUA - FORNECIMENTO E INSTALAÇÃO. AF_04/2024</v>
      </c>
      <c r="D273" s="190" t="str">
        <f>VLOOKUP($A273,'01_SINTETICO'!$A:$M,4,0)</f>
        <v>SER.CG</v>
      </c>
      <c r="E273" s="191" t="str">
        <f>VLOOKUP($A273,'01_SINTETICO'!$A:$M,5,0)</f>
        <v>UN</v>
      </c>
      <c r="F273" s="191">
        <f>VLOOKUP($A273,'01_SINTETICO'!$A:$M,6,0)</f>
        <v>50</v>
      </c>
      <c r="G273" s="192">
        <f>VLOOKUP($A273,'01_SINTETICO'!$A:$M,11,0)</f>
        <v>199.77213162000004</v>
      </c>
      <c r="H273" s="192">
        <f>VLOOKUP($A273,'01_SINTETICO'!$A:$M,12,0)</f>
        <v>133.60451081546879</v>
      </c>
      <c r="I273" s="192">
        <f>VLOOKUP($A273,'01_SINTETICO'!$A:$M,13,0)</f>
        <v>333.37664243546885</v>
      </c>
      <c r="J273" s="234">
        <f t="shared" si="9"/>
        <v>1.7760168846371404E-4</v>
      </c>
      <c r="K273" s="165">
        <f t="shared" si="8"/>
        <v>0.99357615747022376</v>
      </c>
    </row>
    <row r="274" spans="1:11" ht="25.5">
      <c r="A274" s="190" t="s">
        <v>6254</v>
      </c>
      <c r="B274" s="190" t="str">
        <f>VLOOKUP($A274,'01_SINTETICO'!$A:$M,2,0)</f>
        <v>T.ELE.PINO.MACHO</v>
      </c>
      <c r="C274" s="190" t="str">
        <f>VLOOKUP($A274,'01_SINTETICO'!$A:$M,3,0)</f>
        <v>PINO MACHO ANGULAR 2P+T - 10 A</v>
      </c>
      <c r="D274" s="190" t="str">
        <f>VLOOKUP($A274,'01_SINTETICO'!$A:$M,4,0)</f>
        <v>SER.CG</v>
      </c>
      <c r="E274" s="191" t="str">
        <f>VLOOKUP($A274,'01_SINTETICO'!$A:$M,5,0)</f>
        <v>UN</v>
      </c>
      <c r="F274" s="191">
        <f>VLOOKUP($A274,'01_SINTETICO'!$A:$M,6,0)</f>
        <v>8</v>
      </c>
      <c r="G274" s="192">
        <f>VLOOKUP($A274,'01_SINTETICO'!$A:$M,11,0)</f>
        <v>254.84751679999999</v>
      </c>
      <c r="H274" s="192">
        <f>VLOOKUP($A274,'01_SINTETICO'!$A:$M,12,0)</f>
        <v>75.634879946943997</v>
      </c>
      <c r="I274" s="192">
        <f>VLOOKUP($A274,'01_SINTETICO'!$A:$M,13,0)</f>
        <v>330.482396746944</v>
      </c>
      <c r="J274" s="234">
        <f t="shared" si="9"/>
        <v>1.7605982003119378E-4</v>
      </c>
      <c r="K274" s="165">
        <f t="shared" ref="K274:K337" si="10">J274+K273</f>
        <v>0.99375221729025498</v>
      </c>
    </row>
    <row r="275" spans="1:11" ht="25.5">
      <c r="A275" s="190" t="s">
        <v>6294</v>
      </c>
      <c r="B275" s="190" t="str">
        <f>VLOOKUP($A275,'01_SINTETICO'!$A:$M,2,0)</f>
        <v>T.ELE.PINO.MACHO</v>
      </c>
      <c r="C275" s="190" t="str">
        <f>VLOOKUP($A275,'01_SINTETICO'!$A:$M,3,0)</f>
        <v>PINO MACHO ANGULAR 2P+T - 10 A</v>
      </c>
      <c r="D275" s="190" t="str">
        <f>VLOOKUP($A275,'01_SINTETICO'!$A:$M,4,0)</f>
        <v>SER.CG</v>
      </c>
      <c r="E275" s="191" t="str">
        <f>VLOOKUP($A275,'01_SINTETICO'!$A:$M,5,0)</f>
        <v>UN</v>
      </c>
      <c r="F275" s="191">
        <f>VLOOKUP($A275,'01_SINTETICO'!$A:$M,6,0)</f>
        <v>8</v>
      </c>
      <c r="G275" s="192">
        <f>VLOOKUP($A275,'01_SINTETICO'!$A:$M,11,0)</f>
        <v>254.84751679999999</v>
      </c>
      <c r="H275" s="192">
        <f>VLOOKUP($A275,'01_SINTETICO'!$A:$M,12,0)</f>
        <v>75.634879946943997</v>
      </c>
      <c r="I275" s="192">
        <f>VLOOKUP($A275,'01_SINTETICO'!$A:$M,13,0)</f>
        <v>330.482396746944</v>
      </c>
      <c r="J275" s="234">
        <f t="shared" si="9"/>
        <v>1.7605982003119378E-4</v>
      </c>
      <c r="K275" s="165">
        <f t="shared" si="10"/>
        <v>0.9939282771102862</v>
      </c>
    </row>
    <row r="276" spans="1:11" ht="25.5">
      <c r="A276" s="190" t="s">
        <v>6218</v>
      </c>
      <c r="B276" s="190" t="str">
        <f>VLOOKUP($A276,'01_SINTETICO'!$A:$M,2,0)</f>
        <v>98557U</v>
      </c>
      <c r="C276" s="190" t="str">
        <f>VLOOKUP($A276,'01_SINTETICO'!$A:$M,3,0)</f>
        <v>IMPERMEABILIZAÇÃO DE SUPERFÍCIE COM EMULSÃO ASFÁLTICA, 2 DEMÃOS. AF_09/2023</v>
      </c>
      <c r="D276" s="190" t="str">
        <f>VLOOKUP($A276,'01_SINTETICO'!$A:$M,4,0)</f>
        <v>SER.CG</v>
      </c>
      <c r="E276" s="191" t="str">
        <f>VLOOKUP($A276,'01_SINTETICO'!$A:$M,5,0)</f>
        <v>M2</v>
      </c>
      <c r="F276" s="191">
        <f>VLOOKUP($A276,'01_SINTETICO'!$A:$M,6,0)</f>
        <v>6.48</v>
      </c>
      <c r="G276" s="192">
        <f>VLOOKUP($A276,'01_SINTETICO'!$A:$M,11,0)</f>
        <v>230.36421916461603</v>
      </c>
      <c r="H276" s="192">
        <f>VLOOKUP($A276,'01_SINTETICO'!$A:$M,12,0)</f>
        <v>90.090486910881864</v>
      </c>
      <c r="I276" s="192">
        <f>VLOOKUP($A276,'01_SINTETICO'!$A:$M,13,0)</f>
        <v>320.45470607549788</v>
      </c>
      <c r="J276" s="234">
        <f t="shared" si="9"/>
        <v>1.7071770973327332E-4</v>
      </c>
      <c r="K276" s="165">
        <f t="shared" si="10"/>
        <v>0.99409899482001951</v>
      </c>
    </row>
    <row r="277" spans="1:11" ht="38.25">
      <c r="A277" s="190" t="s">
        <v>1191</v>
      </c>
      <c r="B277" s="190" t="str">
        <f>VLOOKUP($A277,'01_SINTETICO'!$A:$M,2,0)</f>
        <v>102712U</v>
      </c>
      <c r="C277" s="190" t="str">
        <f>VLOOKUP($A277,'01_SINTETICO'!$A:$M,3,0)</f>
        <v>GEOTÊXTIL NÃO TECIDO 100% POLIÉSTER, RESISTÊNCIA A TRAÇÃO DE 9 KN/M (RT - 9), INSTALADO EM DRENO - FORNECIMENTO E INSTALAÇÃO. AF_07/2021</v>
      </c>
      <c r="D277" s="190" t="str">
        <f>VLOOKUP($A277,'01_SINTETICO'!$A:$M,4,0)</f>
        <v>SER.CG</v>
      </c>
      <c r="E277" s="191" t="str">
        <f>VLOOKUP($A277,'01_SINTETICO'!$A:$M,5,0)</f>
        <v>M2</v>
      </c>
      <c r="F277" s="191">
        <f>VLOOKUP($A277,'01_SINTETICO'!$A:$M,6,0)</f>
        <v>37.56</v>
      </c>
      <c r="G277" s="192">
        <f>VLOOKUP($A277,'01_SINTETICO'!$A:$M,11,0)</f>
        <v>304.13533238285993</v>
      </c>
      <c r="H277" s="192">
        <f>VLOOKUP($A277,'01_SINTETICO'!$A:$M,12,0)</f>
        <v>15.185678380801804</v>
      </c>
      <c r="I277" s="192">
        <f>VLOOKUP($A277,'01_SINTETICO'!$A:$M,13,0)</f>
        <v>319.32101076366172</v>
      </c>
      <c r="J277" s="234">
        <f t="shared" si="9"/>
        <v>1.7011374959943019E-4</v>
      </c>
      <c r="K277" s="165">
        <f t="shared" si="10"/>
        <v>0.99426910856961892</v>
      </c>
    </row>
    <row r="278" spans="1:11" ht="25.5">
      <c r="A278" s="190" t="s">
        <v>6106</v>
      </c>
      <c r="B278" s="190" t="str">
        <f>VLOOKUP($A278,'01_SINTETICO'!$A:$M,2,0)</f>
        <v>104918U</v>
      </c>
      <c r="C278" s="190" t="str">
        <f>VLOOKUP($A278,'01_SINTETICO'!$A:$M,3,0)</f>
        <v>ARMAÇÃO DE SAPATA ISOLADA, VIGA BALDRAME E SAPATA CORRIDA UTILIZANDO AÇO CA-50 DE 8 MM - MONTAGEM. AF_01/2024</v>
      </c>
      <c r="D278" s="190" t="str">
        <f>VLOOKUP($A278,'01_SINTETICO'!$A:$M,4,0)</f>
        <v>SER.CG</v>
      </c>
      <c r="E278" s="191" t="str">
        <f>VLOOKUP($A278,'01_SINTETICO'!$A:$M,5,0)</f>
        <v>KG</v>
      </c>
      <c r="F278" s="191">
        <f>VLOOKUP($A278,'01_SINTETICO'!$A:$M,6,0)</f>
        <v>17</v>
      </c>
      <c r="G278" s="192">
        <f>VLOOKUP($A278,'01_SINTETICO'!$A:$M,11,0)</f>
        <v>229.68361884960004</v>
      </c>
      <c r="H278" s="192">
        <f>VLOOKUP($A278,'01_SINTETICO'!$A:$M,12,0)</f>
        <v>68.864706806901978</v>
      </c>
      <c r="I278" s="192">
        <f>VLOOKUP($A278,'01_SINTETICO'!$A:$M,13,0)</f>
        <v>298.54832565650202</v>
      </c>
      <c r="J278" s="234">
        <f t="shared" si="9"/>
        <v>1.590473955741306E-4</v>
      </c>
      <c r="K278" s="165">
        <f t="shared" si="10"/>
        <v>0.99442815596519307</v>
      </c>
    </row>
    <row r="279" spans="1:11" ht="25.5">
      <c r="A279" s="190" t="s">
        <v>1169</v>
      </c>
      <c r="B279" s="190" t="str">
        <f>VLOOKUP($A279,'01_SINTETICO'!$A:$M,2,0)</f>
        <v>T.JOELHO.90</v>
      </c>
      <c r="C279" s="190" t="str">
        <f>VLOOKUP($A279,'01_SINTETICO'!$A:$M,3,0)</f>
        <v>JOELHO PVC, SOLDAVEL, 90 GRAUS, 25 MM, COR MARROM, PARA AGUA FRIA PREDIAL</v>
      </c>
      <c r="D279" s="190" t="str">
        <f>VLOOKUP($A279,'01_SINTETICO'!$A:$M,4,0)</f>
        <v>SER.CG</v>
      </c>
      <c r="E279" s="191" t="str">
        <f>VLOOKUP($A279,'01_SINTETICO'!$A:$M,5,0)</f>
        <v>UN</v>
      </c>
      <c r="F279" s="191">
        <f>VLOOKUP($A279,'01_SINTETICO'!$A:$M,6,0)</f>
        <v>50</v>
      </c>
      <c r="G279" s="192">
        <f>VLOOKUP($A279,'01_SINTETICO'!$A:$M,11,0)</f>
        <v>153.32813162000002</v>
      </c>
      <c r="H279" s="192">
        <f>VLOOKUP($A279,'01_SINTETICO'!$A:$M,12,0)</f>
        <v>133.60451081546879</v>
      </c>
      <c r="I279" s="192">
        <f>VLOOKUP($A279,'01_SINTETICO'!$A:$M,13,0)</f>
        <v>286.93264243546878</v>
      </c>
      <c r="J279" s="234">
        <f t="shared" si="9"/>
        <v>1.5285930471796194E-4</v>
      </c>
      <c r="K279" s="165">
        <f t="shared" si="10"/>
        <v>0.99458101526991105</v>
      </c>
    </row>
    <row r="280" spans="1:11" ht="25.5">
      <c r="A280" s="190" t="s">
        <v>6163</v>
      </c>
      <c r="B280" s="190" t="str">
        <f>VLOOKUP($A280,'01_SINTETICO'!$A:$M,2,0)</f>
        <v>89629U</v>
      </c>
      <c r="C280" s="190" t="str">
        <f>VLOOKUP($A280,'01_SINTETICO'!$A:$M,3,0)</f>
        <v>TE, PVC, SOLDÁVEL, DN 75MM, INSTALADO EM PRUMADA DE ÁGUA - FORNECIMENTO E INSTALAÇÃO. AF_06/2022</v>
      </c>
      <c r="D280" s="190" t="str">
        <f>VLOOKUP($A280,'01_SINTETICO'!$A:$M,4,0)</f>
        <v>SER.CG</v>
      </c>
      <c r="E280" s="191" t="str">
        <f>VLOOKUP($A280,'01_SINTETICO'!$A:$M,5,0)</f>
        <v>UN</v>
      </c>
      <c r="F280" s="191">
        <f>VLOOKUP($A280,'01_SINTETICO'!$A:$M,6,0)</f>
        <v>3</v>
      </c>
      <c r="G280" s="192">
        <f>VLOOKUP($A280,'01_SINTETICO'!$A:$M,11,0)</f>
        <v>248.17304143230001</v>
      </c>
      <c r="H280" s="192">
        <f>VLOOKUP($A280,'01_SINTETICO'!$A:$M,12,0)</f>
        <v>34.2222387599206</v>
      </c>
      <c r="I280" s="192">
        <f>VLOOKUP($A280,'01_SINTETICO'!$A:$M,13,0)</f>
        <v>282.39528019222064</v>
      </c>
      <c r="J280" s="234">
        <f t="shared" si="9"/>
        <v>1.5044208919354692E-4</v>
      </c>
      <c r="K280" s="165">
        <f t="shared" si="10"/>
        <v>0.99473145735910462</v>
      </c>
    </row>
    <row r="281" spans="1:11" ht="25.5">
      <c r="A281" s="190" t="s">
        <v>6183</v>
      </c>
      <c r="B281" s="190" t="str">
        <f>VLOOKUP($A281,'01_SINTETICO'!$A:$M,2,0)</f>
        <v>103978U</v>
      </c>
      <c r="C281" s="190" t="str">
        <f>VLOOKUP($A281,'01_SINTETICO'!$A:$M,3,0)</f>
        <v>TUBO, PVC, SOLDÁVEL, DE 40MM, INSTALADO EM RAMAL DE DISTRIBUIÇÃO DE ÁGUA - FORNECIMENTO E INSTALAÇÃO. AF_06/2022</v>
      </c>
      <c r="D281" s="190" t="str">
        <f>VLOOKUP($A281,'01_SINTETICO'!$A:$M,4,0)</f>
        <v>SER.CG</v>
      </c>
      <c r="E281" s="191" t="str">
        <f>VLOOKUP($A281,'01_SINTETICO'!$A:$M,5,0)</f>
        <v>M</v>
      </c>
      <c r="F281" s="191">
        <f>VLOOKUP($A281,'01_SINTETICO'!$A:$M,6,0)</f>
        <v>7.94</v>
      </c>
      <c r="G281" s="192">
        <f>VLOOKUP($A281,'01_SINTETICO'!$A:$M,11,0)</f>
        <v>169.80001978321201</v>
      </c>
      <c r="H281" s="192">
        <f>VLOOKUP($A281,'01_SINTETICO'!$A:$M,12,0)</f>
        <v>82.508207901375059</v>
      </c>
      <c r="I281" s="192">
        <f>VLOOKUP($A281,'01_SINTETICO'!$A:$M,13,0)</f>
        <v>252.30822768458705</v>
      </c>
      <c r="J281" s="234">
        <f t="shared" si="9"/>
        <v>1.3441363774831263E-4</v>
      </c>
      <c r="K281" s="165">
        <f t="shared" si="10"/>
        <v>0.99486587099685297</v>
      </c>
    </row>
    <row r="282" spans="1:11" ht="38.25">
      <c r="A282" s="190" t="s">
        <v>6228</v>
      </c>
      <c r="B282" s="190" t="str">
        <f>VLOOKUP($A282,'01_SINTETICO'!$A:$M,2,0)</f>
        <v>89520U</v>
      </c>
      <c r="C282" s="190" t="str">
        <f>VLOOKUP($A282,'01_SINTETICO'!$A:$M,3,0)</f>
        <v>JOELHO 45 GRAUS, PVC, SERIE R, ÁGUA PLUVIAL, DN 50 MM, JUNTA ELÁSTICA, FORNECIDO E INSTALADO EM RAMAL DE ENCAMINHAMENTO. AF_06/2022</v>
      </c>
      <c r="D282" s="190" t="str">
        <f>VLOOKUP($A282,'01_SINTETICO'!$A:$M,4,0)</f>
        <v>SER.CG</v>
      </c>
      <c r="E282" s="191" t="str">
        <f>VLOOKUP($A282,'01_SINTETICO'!$A:$M,5,0)</f>
        <v>UN</v>
      </c>
      <c r="F282" s="191">
        <f>VLOOKUP($A282,'01_SINTETICO'!$A:$M,6,0)</f>
        <v>13</v>
      </c>
      <c r="G282" s="192">
        <f>VLOOKUP($A282,'01_SINTETICO'!$A:$M,11,0)</f>
        <v>211.47573166720002</v>
      </c>
      <c r="H282" s="192">
        <f>VLOOKUP($A282,'01_SINTETICO'!$A:$M,12,0)</f>
        <v>36.606708154335564</v>
      </c>
      <c r="I282" s="192">
        <f>VLOOKUP($A282,'01_SINTETICO'!$A:$M,13,0)</f>
        <v>248.08243982153559</v>
      </c>
      <c r="J282" s="234">
        <f t="shared" si="9"/>
        <v>1.3216240906568924E-4</v>
      </c>
      <c r="K282" s="165">
        <f t="shared" si="10"/>
        <v>0.99499803340591864</v>
      </c>
    </row>
    <row r="283" spans="1:11" ht="25.5">
      <c r="A283" s="190" t="s">
        <v>6257</v>
      </c>
      <c r="B283" s="190" t="str">
        <f>VLOOKUP($A283,'01_SINTETICO'!$A:$M,2,0)</f>
        <v>T.ELE.ELETROD.GALV1.1/4</v>
      </c>
      <c r="C283" s="190" t="str">
        <f>VLOOKUP($A283,'01_SINTETICO'!$A:$M,3,0)</f>
        <v>ELETRODUTO EM AÇO GALVANIZADO 1.1/4</v>
      </c>
      <c r="D283" s="190" t="str">
        <f>VLOOKUP($A283,'01_SINTETICO'!$A:$M,4,0)</f>
        <v>SER.CG</v>
      </c>
      <c r="E283" s="191" t="str">
        <f>VLOOKUP($A283,'01_SINTETICO'!$A:$M,5,0)</f>
        <v>M</v>
      </c>
      <c r="F283" s="191">
        <f>VLOOKUP($A283,'01_SINTETICO'!$A:$M,6,0)</f>
        <v>6</v>
      </c>
      <c r="G283" s="192">
        <f>VLOOKUP($A283,'01_SINTETICO'!$A:$M,11,0)</f>
        <v>219.43396680000001</v>
      </c>
      <c r="H283" s="192">
        <f>VLOOKUP($A283,'01_SINTETICO'!$A:$M,12,0)</f>
        <v>28.363079980104001</v>
      </c>
      <c r="I283" s="192">
        <f>VLOOKUP($A283,'01_SINTETICO'!$A:$M,13,0)</f>
        <v>247.79704678010401</v>
      </c>
      <c r="J283" s="234">
        <f t="shared" si="9"/>
        <v>1.3201036996161837E-4</v>
      </c>
      <c r="K283" s="165">
        <f t="shared" si="10"/>
        <v>0.99513004377588021</v>
      </c>
    </row>
    <row r="284" spans="1:11" ht="25.5">
      <c r="A284" s="190" t="s">
        <v>6265</v>
      </c>
      <c r="B284" s="190" t="str">
        <f>VLOOKUP($A284,'01_SINTETICO'!$A:$M,2,0)</f>
        <v>91953U</v>
      </c>
      <c r="C284" s="190" t="str">
        <f>VLOOKUP($A284,'01_SINTETICO'!$A:$M,3,0)</f>
        <v>INTERRUPTOR SIMPLES (1 MÓDULO), 10A/250V, INCLUINDO SUPORTE E PLACA - FORNECIMENTO E INSTALAÇÃO. AF_12/2015</v>
      </c>
      <c r="D284" s="190" t="str">
        <f>VLOOKUP($A284,'01_SINTETICO'!$A:$M,4,0)</f>
        <v>SER.CG</v>
      </c>
      <c r="E284" s="191" t="str">
        <f>VLOOKUP($A284,'01_SINTETICO'!$A:$M,5,0)</f>
        <v>UN</v>
      </c>
      <c r="F284" s="191">
        <f>VLOOKUP($A284,'01_SINTETICO'!$A:$M,6,0)</f>
        <v>7</v>
      </c>
      <c r="G284" s="192">
        <f>VLOOKUP($A284,'01_SINTETICO'!$A:$M,11,0)</f>
        <v>125.48193475999997</v>
      </c>
      <c r="H284" s="192">
        <f>VLOOKUP($A284,'01_SINTETICO'!$A:$M,12,0)</f>
        <v>119.12493591643678</v>
      </c>
      <c r="I284" s="192">
        <f>VLOOKUP($A284,'01_SINTETICO'!$A:$M,13,0)</f>
        <v>244.60687067643676</v>
      </c>
      <c r="J284" s="234">
        <f t="shared" si="9"/>
        <v>1.303108487883029E-4</v>
      </c>
      <c r="K284" s="165">
        <f t="shared" si="10"/>
        <v>0.99526035462466855</v>
      </c>
    </row>
    <row r="285" spans="1:11" ht="25.5">
      <c r="A285" s="190" t="s">
        <v>6314</v>
      </c>
      <c r="B285" s="190" t="str">
        <f>VLOOKUP($A285,'01_SINTETICO'!$A:$M,2,0)</f>
        <v>T.ELE.RJ45.MACHO</v>
      </c>
      <c r="C285" s="190" t="str">
        <f>VLOOKUP($A285,'01_SINTETICO'!$A:$M,3,0)</f>
        <v>CONECTOR RJ 45 MACHO</v>
      </c>
      <c r="D285" s="190" t="str">
        <f>VLOOKUP($A285,'01_SINTETICO'!$A:$M,4,0)</f>
        <v>SER.CG</v>
      </c>
      <c r="E285" s="191" t="str">
        <f>VLOOKUP($A285,'01_SINTETICO'!$A:$M,5,0)</f>
        <v>UN</v>
      </c>
      <c r="F285" s="191">
        <f>VLOOKUP($A285,'01_SINTETICO'!$A:$M,6,0)</f>
        <v>31</v>
      </c>
      <c r="G285" s="192">
        <f>VLOOKUP($A285,'01_SINTETICO'!$A:$M,11,0)</f>
        <v>162.11742640000003</v>
      </c>
      <c r="H285" s="192">
        <f>VLOOKUP($A285,'01_SINTETICO'!$A:$M,12,0)</f>
        <v>73.271289948602004</v>
      </c>
      <c r="I285" s="192">
        <f>VLOOKUP($A285,'01_SINTETICO'!$A:$M,13,0)</f>
        <v>235.38871634860203</v>
      </c>
      <c r="J285" s="234">
        <f t="shared" si="9"/>
        <v>1.254000075212533E-4</v>
      </c>
      <c r="K285" s="165">
        <f t="shared" si="10"/>
        <v>0.99538575463218981</v>
      </c>
    </row>
    <row r="286" spans="1:11" ht="38.25">
      <c r="A286" s="190" t="s">
        <v>6213</v>
      </c>
      <c r="B286" s="190" t="str">
        <f>VLOOKUP($A286,'01_SINTETICO'!$A:$M,2,0)</f>
        <v>89827U</v>
      </c>
      <c r="C286" s="190" t="str">
        <f>VLOOKUP($A286,'01_SINTETICO'!$A:$M,3,0)</f>
        <v>JUNÇÃO SIMPLES, PVC, SERIE NORMAL, ESGOTO PREDIAL, DN 50 X 50 MM, JUNTA ELÁSTICA, FORNECIDO E INSTALADO EM PRUMADA DE ESGOTO SANITÁRIO OU VENTILAÇÃO. AF_08/2022</v>
      </c>
      <c r="D286" s="190" t="str">
        <f>VLOOKUP($A286,'01_SINTETICO'!$A:$M,4,0)</f>
        <v>SER.CG</v>
      </c>
      <c r="E286" s="191" t="str">
        <f>VLOOKUP($A286,'01_SINTETICO'!$A:$M,5,0)</f>
        <v>UN</v>
      </c>
      <c r="F286" s="191">
        <f>VLOOKUP($A286,'01_SINTETICO'!$A:$M,6,0)</f>
        <v>10</v>
      </c>
      <c r="G286" s="192">
        <f>VLOOKUP($A286,'01_SINTETICO'!$A:$M,11,0)</f>
        <v>213.50601719400001</v>
      </c>
      <c r="H286" s="192">
        <f>VLOOKUP($A286,'01_SINTETICO'!$A:$M,12,0)</f>
        <v>21.200438000926823</v>
      </c>
      <c r="I286" s="192">
        <f>VLOOKUP($A286,'01_SINTETICO'!$A:$M,13,0)</f>
        <v>234.70645519492683</v>
      </c>
      <c r="J286" s="234">
        <f t="shared" si="9"/>
        <v>1.2503654254668068E-4</v>
      </c>
      <c r="K286" s="165">
        <f t="shared" si="10"/>
        <v>0.99551079117473651</v>
      </c>
    </row>
    <row r="287" spans="1:11" ht="25.5">
      <c r="A287" s="190" t="s">
        <v>6280</v>
      </c>
      <c r="B287" s="190" t="str">
        <f>VLOOKUP($A287,'01_SINTETICO'!$A:$M,2,0)</f>
        <v>93673U</v>
      </c>
      <c r="C287" s="190" t="str">
        <f>VLOOKUP($A287,'01_SINTETICO'!$A:$M,3,0)</f>
        <v>DISJUNTOR TRIPOLAR TIPO DIN, CORRENTE NOMINAL DE 50A - FORNECIMENTO E INSTALAÇÃO. AF_10/2020</v>
      </c>
      <c r="D287" s="190" t="str">
        <f>VLOOKUP($A287,'01_SINTETICO'!$A:$M,4,0)</f>
        <v>SER.CG</v>
      </c>
      <c r="E287" s="191" t="str">
        <f>VLOOKUP($A287,'01_SINTETICO'!$A:$M,5,0)</f>
        <v>UN</v>
      </c>
      <c r="F287" s="191">
        <f>VLOOKUP($A287,'01_SINTETICO'!$A:$M,6,0)</f>
        <v>2</v>
      </c>
      <c r="G287" s="192">
        <f>VLOOKUP($A287,'01_SINTETICO'!$A:$M,11,0)</f>
        <v>174.32968113520002</v>
      </c>
      <c r="H287" s="192">
        <f>VLOOKUP($A287,'01_SINTETICO'!$A:$M,12,0)</f>
        <v>53.672401682350127</v>
      </c>
      <c r="I287" s="192">
        <f>VLOOKUP($A287,'01_SINTETICO'!$A:$M,13,0)</f>
        <v>228.00208281755016</v>
      </c>
      <c r="J287" s="234">
        <f t="shared" si="9"/>
        <v>1.2146488303984505E-4</v>
      </c>
      <c r="K287" s="165">
        <f t="shared" si="10"/>
        <v>0.99563225605777639</v>
      </c>
    </row>
    <row r="288" spans="1:11">
      <c r="A288" s="190" t="s">
        <v>6292</v>
      </c>
      <c r="B288" s="190" t="str">
        <f>VLOOKUP($A288,'01_SINTETICO'!$A:$M,2,0)</f>
        <v>T.ELE.SAIDA</v>
      </c>
      <c r="C288" s="190" t="str">
        <f>VLOOKUP($A288,'01_SINTETICO'!$A:$M,3,0)</f>
        <v>SAIDA HORIZONTAL PARA ELETRODUTO 3/4</v>
      </c>
      <c r="D288" s="190" t="str">
        <f>VLOOKUP($A288,'01_SINTETICO'!$A:$M,4,0)</f>
        <v>SER.CG</v>
      </c>
      <c r="E288" s="191" t="str">
        <f>VLOOKUP($A288,'01_SINTETICO'!$A:$M,5,0)</f>
        <v>UN</v>
      </c>
      <c r="F288" s="191">
        <f>VLOOKUP($A288,'01_SINTETICO'!$A:$M,6,0)</f>
        <v>30</v>
      </c>
      <c r="G288" s="192">
        <f>VLOOKUP($A288,'01_SINTETICO'!$A:$M,11,0)</f>
        <v>135.29137200000002</v>
      </c>
      <c r="H288" s="192">
        <f>VLOOKUP($A288,'01_SINTETICO'!$A:$M,12,0)</f>
        <v>70.90769995026001</v>
      </c>
      <c r="I288" s="192">
        <f>VLOOKUP($A288,'01_SINTETICO'!$A:$M,13,0)</f>
        <v>206.19907195026002</v>
      </c>
      <c r="J288" s="234">
        <f t="shared" si="9"/>
        <v>1.0984963754653495E-4</v>
      </c>
      <c r="K288" s="165">
        <f t="shared" si="10"/>
        <v>0.99574210569532295</v>
      </c>
    </row>
    <row r="289" spans="1:11" ht="38.25">
      <c r="A289" s="190" t="s">
        <v>6176</v>
      </c>
      <c r="B289" s="190" t="str">
        <f>VLOOKUP($A289,'01_SINTETICO'!$A:$M,2,0)</f>
        <v>97741U</v>
      </c>
      <c r="C289" s="190" t="str">
        <f>VLOOKUP($A289,'01_SINTETICO'!$A:$M,3,0)</f>
        <v>KIT CAVALETE PARA MEDIÇÃO DE ÁGUA - ENTRADA INDIVIDUALIZADA, EM PVC 25 MM (3/4"), PARA 1 MEDIDOR - FORNECIMENTO E INSTALAÇÃO (EXCLUSIVE HIDRÔMETRO). AF_03/2024</v>
      </c>
      <c r="D289" s="190" t="str">
        <f>VLOOKUP($A289,'01_SINTETICO'!$A:$M,4,0)</f>
        <v>SER.CG</v>
      </c>
      <c r="E289" s="191" t="str">
        <f>VLOOKUP($A289,'01_SINTETICO'!$A:$M,5,0)</f>
        <v>UN</v>
      </c>
      <c r="F289" s="191">
        <f>VLOOKUP($A289,'01_SINTETICO'!$A:$M,6,0)</f>
        <v>1</v>
      </c>
      <c r="G289" s="192">
        <f>VLOOKUP($A289,'01_SINTETICO'!$A:$M,11,0)</f>
        <v>130.15589288269999</v>
      </c>
      <c r="H289" s="192">
        <f>VLOOKUP($A289,'01_SINTETICO'!$A:$M,12,0)</f>
        <v>70.81502977771288</v>
      </c>
      <c r="I289" s="192">
        <f>VLOOKUP($A289,'01_SINTETICO'!$A:$M,13,0)</f>
        <v>200.97092266041287</v>
      </c>
      <c r="J289" s="234">
        <f t="shared" si="9"/>
        <v>1.0706441499874666E-4</v>
      </c>
      <c r="K289" s="165">
        <f t="shared" si="10"/>
        <v>0.9958491701103217</v>
      </c>
    </row>
    <row r="290" spans="1:11" ht="25.5">
      <c r="A290" s="190" t="s">
        <v>6230</v>
      </c>
      <c r="B290" s="190" t="str">
        <f>VLOOKUP($A290,'01_SINTETICO'!$A:$M,2,0)</f>
        <v>89554U</v>
      </c>
      <c r="C290" s="190" t="str">
        <f>VLOOKUP($A290,'01_SINTETICO'!$A:$M,3,0)</f>
        <v>LUVA SIMPLES, PVC, SERIE R, ÁGUA PLUVIAL, DN 100 MM, JUNTA ELÁSTICA, FORNECIDO E INSTALADO EM RAMAL DE ENCAMINHAMENTO. AF_06/2022</v>
      </c>
      <c r="D290" s="190" t="str">
        <f>VLOOKUP($A290,'01_SINTETICO'!$A:$M,4,0)</f>
        <v>SER.CG</v>
      </c>
      <c r="E290" s="191" t="str">
        <f>VLOOKUP($A290,'01_SINTETICO'!$A:$M,5,0)</f>
        <v>UN</v>
      </c>
      <c r="F290" s="191">
        <f>VLOOKUP($A290,'01_SINTETICO'!$A:$M,6,0)</f>
        <v>6</v>
      </c>
      <c r="G290" s="192">
        <f>VLOOKUP($A290,'01_SINTETICO'!$A:$M,11,0)</f>
        <v>175.52976390659998</v>
      </c>
      <c r="H290" s="192">
        <f>VLOOKUP($A290,'01_SINTETICO'!$A:$M,12,0)</f>
        <v>23.881806308265048</v>
      </c>
      <c r="I290" s="192">
        <f>VLOOKUP($A290,'01_SINTETICO'!$A:$M,13,0)</f>
        <v>199.41157021486504</v>
      </c>
      <c r="J290" s="234">
        <f t="shared" si="9"/>
        <v>1.0623369205062373E-4</v>
      </c>
      <c r="K290" s="165">
        <f t="shared" si="10"/>
        <v>0.99595540380237235</v>
      </c>
    </row>
    <row r="291" spans="1:11" ht="25.5">
      <c r="A291" s="190" t="s">
        <v>55</v>
      </c>
      <c r="B291" s="190" t="str">
        <f>VLOOKUP($A291,'01_SINTETICO'!$A:$M,2,0)</f>
        <v>T.DIARIO</v>
      </c>
      <c r="C291" s="190" t="str">
        <f>VLOOKUP($A291,'01_SINTETICO'!$A:$M,3,0)</f>
        <v>DIÁRIO DE OBRAS ou LIVRO DE ORDEM - EM TAMANHO OFICIO - 33X3 - PREENCHIMENTO OBRIGATÓRIO PELA CONTRATADA</v>
      </c>
      <c r="D291" s="190" t="str">
        <f>VLOOKUP($A291,'01_SINTETICO'!$A:$M,4,0)</f>
        <v>SER.CG</v>
      </c>
      <c r="E291" s="191" t="str">
        <f>VLOOKUP($A291,'01_SINTETICO'!$A:$M,5,0)</f>
        <v>UN</v>
      </c>
      <c r="F291" s="191">
        <f>VLOOKUP($A291,'01_SINTETICO'!$A:$M,6,0)</f>
        <v>8</v>
      </c>
      <c r="G291" s="192">
        <f>VLOOKUP($A291,'01_SINTETICO'!$A:$M,11,0)</f>
        <v>195.06479999999999</v>
      </c>
      <c r="H291" s="192">
        <f>VLOOKUP($A291,'01_SINTETICO'!$A:$M,12,0)</f>
        <v>0</v>
      </c>
      <c r="I291" s="192">
        <f>VLOOKUP($A291,'01_SINTETICO'!$A:$M,13,0)</f>
        <v>195.06479999999999</v>
      </c>
      <c r="J291" s="234">
        <f t="shared" si="9"/>
        <v>1.0391801173215857E-4</v>
      </c>
      <c r="K291" s="165">
        <f t="shared" si="10"/>
        <v>0.9960593218141045</v>
      </c>
    </row>
    <row r="292" spans="1:11" ht="25.5">
      <c r="A292" s="190" t="s">
        <v>6279</v>
      </c>
      <c r="B292" s="190" t="str">
        <f>VLOOKUP($A292,'01_SINTETICO'!$A:$M,2,0)</f>
        <v>93671U</v>
      </c>
      <c r="C292" s="190" t="str">
        <f>VLOOKUP($A292,'01_SINTETICO'!$A:$M,3,0)</f>
        <v>DISJUNTOR TRIPOLAR TIPO DIN, CORRENTE NOMINAL DE 32A - FORNECIMENTO E INSTALAÇÃO. AF_10/2020</v>
      </c>
      <c r="D292" s="190" t="str">
        <f>VLOOKUP($A292,'01_SINTETICO'!$A:$M,4,0)</f>
        <v>SER.CG</v>
      </c>
      <c r="E292" s="191" t="str">
        <f>VLOOKUP($A292,'01_SINTETICO'!$A:$M,5,0)</f>
        <v>UN</v>
      </c>
      <c r="F292" s="191">
        <f>VLOOKUP($A292,'01_SINTETICO'!$A:$M,6,0)</f>
        <v>2</v>
      </c>
      <c r="G292" s="192">
        <f>VLOOKUP($A292,'01_SINTETICO'!$A:$M,11,0)</f>
        <v>160.81901935840003</v>
      </c>
      <c r="H292" s="192">
        <f>VLOOKUP($A292,'01_SINTETICO'!$A:$M,12,0)</f>
        <v>25.848220221868111</v>
      </c>
      <c r="I292" s="192">
        <f>VLOOKUP($A292,'01_SINTETICO'!$A:$M,13,0)</f>
        <v>186.66723958026813</v>
      </c>
      <c r="J292" s="234">
        <f t="shared" si="9"/>
        <v>9.9444330256981056E-5</v>
      </c>
      <c r="K292" s="165">
        <f t="shared" si="10"/>
        <v>0.9961587661443615</v>
      </c>
    </row>
    <row r="293" spans="1:11" ht="25.5">
      <c r="A293" s="190" t="s">
        <v>6310</v>
      </c>
      <c r="B293" s="190" t="str">
        <f>VLOOKUP($A293,'01_SINTETICO'!$A:$M,2,0)</f>
        <v>91941U</v>
      </c>
      <c r="C293" s="190" t="str">
        <f>VLOOKUP($A293,'01_SINTETICO'!$A:$M,3,0)</f>
        <v>CAIXA RETANGULAR 4" X 2" BAIXA (0,30 M DO PISO), PVC, INSTALADA EM PAREDE - FORNECIMENTO E INSTALAÇÃO. AF_12/2015</v>
      </c>
      <c r="D293" s="190" t="str">
        <f>VLOOKUP($A293,'01_SINTETICO'!$A:$M,4,0)</f>
        <v>SER.CG</v>
      </c>
      <c r="E293" s="191" t="str">
        <f>VLOOKUP($A293,'01_SINTETICO'!$A:$M,5,0)</f>
        <v>UN</v>
      </c>
      <c r="F293" s="191">
        <f>VLOOKUP($A293,'01_SINTETICO'!$A:$M,6,0)</f>
        <v>14</v>
      </c>
      <c r="G293" s="192">
        <f>VLOOKUP($A293,'01_SINTETICO'!$A:$M,11,0)</f>
        <v>71.487324171115986</v>
      </c>
      <c r="H293" s="192">
        <f>VLOOKUP($A293,'01_SINTETICO'!$A:$M,12,0)</f>
        <v>110.48076074353695</v>
      </c>
      <c r="I293" s="192">
        <f>VLOOKUP($A293,'01_SINTETICO'!$A:$M,13,0)</f>
        <v>181.96808491465293</v>
      </c>
      <c r="J293" s="234">
        <f t="shared" si="9"/>
        <v>9.6940922109162346E-5</v>
      </c>
      <c r="K293" s="165">
        <f t="shared" si="10"/>
        <v>0.99625570706647071</v>
      </c>
    </row>
    <row r="294" spans="1:11" ht="25.5">
      <c r="A294" s="190" t="s">
        <v>6169</v>
      </c>
      <c r="B294" s="190" t="str">
        <f>VLOOKUP($A294,'01_SINTETICO'!$A:$M,2,0)</f>
        <v>94493U</v>
      </c>
      <c r="C294" s="190" t="str">
        <f>VLOOKUP($A294,'01_SINTETICO'!$A:$M,3,0)</f>
        <v>REGISTRO DE ESFERA, PVC, SOLDÁVEL, COM VOLANTE, DN 60 MM - FORNECIMENTO E INSTALAÇÃO. AF_08/2021</v>
      </c>
      <c r="D294" s="190" t="str">
        <f>VLOOKUP($A294,'01_SINTETICO'!$A:$M,4,0)</f>
        <v>SER.CG</v>
      </c>
      <c r="E294" s="191" t="str">
        <f>VLOOKUP($A294,'01_SINTETICO'!$A:$M,5,0)</f>
        <v>UN</v>
      </c>
      <c r="F294" s="191">
        <f>VLOOKUP($A294,'01_SINTETICO'!$A:$M,6,0)</f>
        <v>2</v>
      </c>
      <c r="G294" s="192">
        <f>VLOOKUP($A294,'01_SINTETICO'!$A:$M,11,0)</f>
        <v>164.78874362580001</v>
      </c>
      <c r="H294" s="192">
        <f>VLOOKUP($A294,'01_SINTETICO'!$A:$M,12,0)</f>
        <v>17.053131311029972</v>
      </c>
      <c r="I294" s="192">
        <f>VLOOKUP($A294,'01_SINTETICO'!$A:$M,13,0)</f>
        <v>181.84187493682998</v>
      </c>
      <c r="J294" s="234">
        <f t="shared" si="9"/>
        <v>9.687368552954305E-5</v>
      </c>
      <c r="K294" s="165">
        <f t="shared" si="10"/>
        <v>0.99635258075200028</v>
      </c>
    </row>
    <row r="295" spans="1:11" ht="25.5">
      <c r="A295" s="190" t="s">
        <v>6150</v>
      </c>
      <c r="B295" s="190" t="str">
        <f>VLOOKUP($A295,'01_SINTETICO'!$A:$M,2,0)</f>
        <v>89364U</v>
      </c>
      <c r="C295" s="190" t="str">
        <f>VLOOKUP($A295,'01_SINTETICO'!$A:$M,3,0)</f>
        <v>CURVA 90 GRAUS, PVC, SOLDÁVEL, DN 25MM, INSTALADO EM RAMAL OU SUB-RAMAL DE ÁGUA - FORNECIMENTO E INSTALAÇÃO. AF_06/2022</v>
      </c>
      <c r="D295" s="190" t="str">
        <f>VLOOKUP($A295,'01_SINTETICO'!$A:$M,4,0)</f>
        <v>SER.CG</v>
      </c>
      <c r="E295" s="191" t="str">
        <f>VLOOKUP($A295,'01_SINTETICO'!$A:$M,5,0)</f>
        <v>UN</v>
      </c>
      <c r="F295" s="191">
        <f>VLOOKUP($A295,'01_SINTETICO'!$A:$M,6,0)</f>
        <v>12</v>
      </c>
      <c r="G295" s="192">
        <f>VLOOKUP($A295,'01_SINTETICO'!$A:$M,11,0)</f>
        <v>88.276714572000003</v>
      </c>
      <c r="H295" s="192">
        <f>VLOOKUP($A295,'01_SINTETICO'!$A:$M,12,0)</f>
        <v>84.616190183130243</v>
      </c>
      <c r="I295" s="192">
        <f>VLOOKUP($A295,'01_SINTETICO'!$A:$M,13,0)</f>
        <v>172.89290475513025</v>
      </c>
      <c r="J295" s="234">
        <f t="shared" si="9"/>
        <v>9.2106248306975935E-5</v>
      </c>
      <c r="K295" s="165">
        <f t="shared" si="10"/>
        <v>0.99644468700030731</v>
      </c>
    </row>
    <row r="296" spans="1:11" ht="25.5">
      <c r="A296" s="190" t="s">
        <v>1141</v>
      </c>
      <c r="B296" s="190" t="str">
        <f>VLOOKUP($A296,'01_SINTETICO'!$A:$M,2,0)</f>
        <v>102513U</v>
      </c>
      <c r="C296" s="190" t="str">
        <f>VLOOKUP($A296,'01_SINTETICO'!$A:$M,3,0)</f>
        <v>PINTURA DE SÍMBOLOS E TEXTOS COM TINTA ACRÍLICA, DEMARCAÇÃO COM FITA ADESIVA E APLICAÇÃO COM ROLO. AF_05/2021</v>
      </c>
      <c r="D296" s="190" t="str">
        <f>VLOOKUP($A296,'01_SINTETICO'!$A:$M,4,0)</f>
        <v>SER.CG</v>
      </c>
      <c r="E296" s="191" t="str">
        <f>VLOOKUP($A296,'01_SINTETICO'!$A:$M,5,0)</f>
        <v>M2</v>
      </c>
      <c r="F296" s="191">
        <f>VLOOKUP($A296,'01_SINTETICO'!$A:$M,6,0)</f>
        <v>2.88</v>
      </c>
      <c r="G296" s="192">
        <f>VLOOKUP($A296,'01_SINTETICO'!$A:$M,11,0)</f>
        <v>73.51232116608</v>
      </c>
      <c r="H296" s="192">
        <f>VLOOKUP($A296,'01_SINTETICO'!$A:$M,12,0)</f>
        <v>97.988933408882673</v>
      </c>
      <c r="I296" s="192">
        <f>VLOOKUP($A296,'01_SINTETICO'!$A:$M,13,0)</f>
        <v>171.50125457496267</v>
      </c>
      <c r="J296" s="234">
        <f t="shared" si="9"/>
        <v>9.1364866367488575E-5</v>
      </c>
      <c r="K296" s="165">
        <f t="shared" si="10"/>
        <v>0.99653605186667482</v>
      </c>
    </row>
    <row r="297" spans="1:11" ht="25.5">
      <c r="A297" s="190" t="s">
        <v>6266</v>
      </c>
      <c r="B297" s="190" t="str">
        <f>VLOOKUP($A297,'01_SINTETICO'!$A:$M,2,0)</f>
        <v>91955U</v>
      </c>
      <c r="C297" s="190" t="str">
        <f>VLOOKUP($A297,'01_SINTETICO'!$A:$M,3,0)</f>
        <v>INTERRUPTOR PARALELO (1 MÓDULO), 10A/250V, INCLUINDO SUPORTE E PLACA - FORNECIMENTO E INSTALAÇÃO. AF_12/2015</v>
      </c>
      <c r="D297" s="190" t="str">
        <f>VLOOKUP($A297,'01_SINTETICO'!$A:$M,4,0)</f>
        <v>SER.CG</v>
      </c>
      <c r="E297" s="191" t="str">
        <f>VLOOKUP($A297,'01_SINTETICO'!$A:$M,5,0)</f>
        <v>UN</v>
      </c>
      <c r="F297" s="191">
        <f>VLOOKUP($A297,'01_SINTETICO'!$A:$M,6,0)</f>
        <v>4</v>
      </c>
      <c r="G297" s="192">
        <f>VLOOKUP($A297,'01_SINTETICO'!$A:$M,11,0)</f>
        <v>86.249294640000016</v>
      </c>
      <c r="H297" s="192">
        <f>VLOOKUP($A297,'01_SINTETICO'!$A:$M,12,0)</f>
        <v>84.143803940975204</v>
      </c>
      <c r="I297" s="192">
        <f>VLOOKUP($A297,'01_SINTETICO'!$A:$M,13,0)</f>
        <v>170.39309858097522</v>
      </c>
      <c r="J297" s="234">
        <f t="shared" si="9"/>
        <v>9.0774511943808589E-5</v>
      </c>
      <c r="K297" s="165">
        <f t="shared" si="10"/>
        <v>0.99662682637861866</v>
      </c>
    </row>
    <row r="298" spans="1:11">
      <c r="A298" s="190" t="s">
        <v>6290</v>
      </c>
      <c r="B298" s="190" t="str">
        <f>VLOOKUP($A298,'01_SINTETICO'!$A:$M,2,0)</f>
        <v>T.ELE.DR25</v>
      </c>
      <c r="C298" s="190" t="str">
        <f>VLOOKUP($A298,'01_SINTETICO'!$A:$M,3,0)</f>
        <v>INTERRUPTOR DIFERENCIAL RESIDUAL (D.R.) 25 A - 30 mA</v>
      </c>
      <c r="D298" s="190" t="str">
        <f>VLOOKUP($A298,'01_SINTETICO'!$A:$M,4,0)</f>
        <v>SER.CG</v>
      </c>
      <c r="E298" s="191" t="str">
        <f>VLOOKUP($A298,'01_SINTETICO'!$A:$M,5,0)</f>
        <v>UN</v>
      </c>
      <c r="F298" s="191">
        <f>VLOOKUP($A298,'01_SINTETICO'!$A:$M,6,0)</f>
        <v>1</v>
      </c>
      <c r="G298" s="192">
        <f>VLOOKUP($A298,'01_SINTETICO'!$A:$M,11,0)</f>
        <v>140.92038479999999</v>
      </c>
      <c r="H298" s="192">
        <f>VLOOKUP($A298,'01_SINTETICO'!$A:$M,12,0)</f>
        <v>28.363079980103997</v>
      </c>
      <c r="I298" s="192">
        <f>VLOOKUP($A298,'01_SINTETICO'!$A:$M,13,0)</f>
        <v>169.283464780104</v>
      </c>
      <c r="J298" s="234">
        <f t="shared" si="9"/>
        <v>9.0183370239424541E-5</v>
      </c>
      <c r="K298" s="165">
        <f t="shared" si="10"/>
        <v>0.99671700974885813</v>
      </c>
    </row>
    <row r="299" spans="1:11" ht="25.5">
      <c r="A299" s="190" t="s">
        <v>6244</v>
      </c>
      <c r="B299" s="190" t="str">
        <f>VLOOKUP($A299,'01_SINTETICO'!$A:$M,2,0)</f>
        <v>91941U</v>
      </c>
      <c r="C299" s="190" t="str">
        <f>VLOOKUP($A299,'01_SINTETICO'!$A:$M,3,0)</f>
        <v>CAIXA RETANGULAR 4" X 2" BAIXA (0,30 M DO PISO), PVC, INSTALADA EM PAREDE - FORNECIMENTO E INSTALAÇÃO. AF_12/2015</v>
      </c>
      <c r="D299" s="190" t="str">
        <f>VLOOKUP($A299,'01_SINTETICO'!$A:$M,4,0)</f>
        <v>SER.CG</v>
      </c>
      <c r="E299" s="191" t="str">
        <f>VLOOKUP($A299,'01_SINTETICO'!$A:$M,5,0)</f>
        <v>UN</v>
      </c>
      <c r="F299" s="191">
        <f>VLOOKUP($A299,'01_SINTETICO'!$A:$M,6,0)</f>
        <v>13</v>
      </c>
      <c r="G299" s="192">
        <f>VLOOKUP($A299,'01_SINTETICO'!$A:$M,11,0)</f>
        <v>66.381086730321982</v>
      </c>
      <c r="H299" s="192">
        <f>VLOOKUP($A299,'01_SINTETICO'!$A:$M,12,0)</f>
        <v>102.5892778332843</v>
      </c>
      <c r="I299" s="192">
        <f>VLOOKUP($A299,'01_SINTETICO'!$A:$M,13,0)</f>
        <v>168.97036456360627</v>
      </c>
      <c r="J299" s="234">
        <f t="shared" si="9"/>
        <v>9.0016570529936446E-5</v>
      </c>
      <c r="K299" s="165">
        <f t="shared" si="10"/>
        <v>0.99680702631938811</v>
      </c>
    </row>
    <row r="300" spans="1:11" ht="25.5">
      <c r="A300" s="190" t="s">
        <v>6157</v>
      </c>
      <c r="B300" s="190" t="str">
        <f>VLOOKUP($A300,'01_SINTETICO'!$A:$M,2,0)</f>
        <v>89451U</v>
      </c>
      <c r="C300" s="190" t="str">
        <f>VLOOKUP($A300,'01_SINTETICO'!$A:$M,3,0)</f>
        <v>TUBO, PVC, SOLDÁVEL, DE 75MM, INSTALADO EM PRUMADA DE ÁGUA - FORNECIMENTO E INSTALAÇÃO. AF_06/2022</v>
      </c>
      <c r="D300" s="190" t="str">
        <f>VLOOKUP($A300,'01_SINTETICO'!$A:$M,4,0)</f>
        <v>SER.CG</v>
      </c>
      <c r="E300" s="191" t="str">
        <f>VLOOKUP($A300,'01_SINTETICO'!$A:$M,5,0)</f>
        <v>M</v>
      </c>
      <c r="F300" s="191">
        <f>VLOOKUP($A300,'01_SINTETICO'!$A:$M,6,0)</f>
        <v>3</v>
      </c>
      <c r="G300" s="192">
        <f>VLOOKUP($A300,'01_SINTETICO'!$A:$M,11,0)</f>
        <v>161.69730790919996</v>
      </c>
      <c r="H300" s="192">
        <f>VLOOKUP($A300,'01_SINTETICO'!$A:$M,12,0)</f>
        <v>6.8750654523793315</v>
      </c>
      <c r="I300" s="192">
        <f>VLOOKUP($A300,'01_SINTETICO'!$A:$M,13,0)</f>
        <v>168.57237336157931</v>
      </c>
      <c r="J300" s="234">
        <f t="shared" si="9"/>
        <v>8.980454634924606E-5</v>
      </c>
      <c r="K300" s="165">
        <f t="shared" si="10"/>
        <v>0.99689683086573733</v>
      </c>
    </row>
    <row r="301" spans="1:11" ht="38.25">
      <c r="A301" s="190" t="s">
        <v>6187</v>
      </c>
      <c r="B301" s="190" t="str">
        <f>VLOOKUP($A301,'01_SINTETICO'!$A:$M,2,0)</f>
        <v>103992U</v>
      </c>
      <c r="C301" s="190" t="str">
        <f>VLOOKUP($A301,'01_SINTETICO'!$A:$M,3,0)</f>
        <v>ADAPTADOR CURTO COM BOLSA E ROSCA PARA REGISTRO, PVC, SOLDÁVEL, DN 40MM X 1.1/4", INSTALADO EM RAMAL DE DISTRIBUIÇÃO DE ÁGUA - FORNECIMENTO E INSTALAÇÃO. AF_06/2022</v>
      </c>
      <c r="D301" s="190" t="str">
        <f>VLOOKUP($A301,'01_SINTETICO'!$A:$M,4,0)</f>
        <v>SER.CG</v>
      </c>
      <c r="E301" s="191" t="str">
        <f>VLOOKUP($A301,'01_SINTETICO'!$A:$M,5,0)</f>
        <v>UN</v>
      </c>
      <c r="F301" s="191">
        <f>VLOOKUP($A301,'01_SINTETICO'!$A:$M,6,0)</f>
        <v>12</v>
      </c>
      <c r="G301" s="192">
        <f>VLOOKUP($A301,'01_SINTETICO'!$A:$M,11,0)</f>
        <v>100.4715946068</v>
      </c>
      <c r="H301" s="192">
        <f>VLOOKUP($A301,'01_SINTETICO'!$A:$M,12,0)</f>
        <v>65.74455303044526</v>
      </c>
      <c r="I301" s="192">
        <f>VLOOKUP($A301,'01_SINTETICO'!$A:$M,13,0)</f>
        <v>166.21614763724526</v>
      </c>
      <c r="J301" s="234">
        <f t="shared" si="9"/>
        <v>8.8549300438835982E-5</v>
      </c>
      <c r="K301" s="165">
        <f t="shared" si="10"/>
        <v>0.99698538016617622</v>
      </c>
    </row>
    <row r="302" spans="1:11" ht="25.5">
      <c r="A302" s="190" t="s">
        <v>1145</v>
      </c>
      <c r="B302" s="190" t="str">
        <f>VLOOKUP($A302,'01_SINTETICO'!$A:$M,2,0)</f>
        <v>86909U</v>
      </c>
      <c r="C302" s="190" t="str">
        <f>VLOOKUP($A302,'01_SINTETICO'!$A:$M,3,0)</f>
        <v>TORNEIRA CROMADA TUBO MÓVEL, DE MESA, 1/2? OU 3/4?, PARA PIA DE COZINHA, PADRÃO ALTO - FORNECIMENTO E INSTALAÇÃO. AF_01/2020</v>
      </c>
      <c r="D302" s="190" t="str">
        <f>VLOOKUP($A302,'01_SINTETICO'!$A:$M,4,0)</f>
        <v>SER.CG</v>
      </c>
      <c r="E302" s="191" t="str">
        <f>VLOOKUP($A302,'01_SINTETICO'!$A:$M,5,0)</f>
        <v>UN</v>
      </c>
      <c r="F302" s="191">
        <f>VLOOKUP($A302,'01_SINTETICO'!$A:$M,6,0)</f>
        <v>1</v>
      </c>
      <c r="G302" s="192">
        <f>VLOOKUP($A302,'01_SINTETICO'!$A:$M,11,0)</f>
        <v>157.87717279920003</v>
      </c>
      <c r="H302" s="192">
        <f>VLOOKUP($A302,'01_SINTETICO'!$A:$M,12,0)</f>
        <v>5.6174805845860964</v>
      </c>
      <c r="I302" s="192">
        <f>VLOOKUP($A302,'01_SINTETICO'!$A:$M,13,0)</f>
        <v>163.49465338378613</v>
      </c>
      <c r="J302" s="234">
        <f t="shared" si="9"/>
        <v>8.7099462888647701E-5</v>
      </c>
      <c r="K302" s="165">
        <f t="shared" si="10"/>
        <v>0.99707247962906487</v>
      </c>
    </row>
    <row r="303" spans="1:11" ht="25.5">
      <c r="A303" s="190" t="s">
        <v>6275</v>
      </c>
      <c r="B303" s="190" t="str">
        <f>VLOOKUP($A303,'01_SINTETICO'!$A:$M,2,0)</f>
        <v>93653U</v>
      </c>
      <c r="C303" s="190" t="str">
        <f>VLOOKUP($A303,'01_SINTETICO'!$A:$M,3,0)</f>
        <v>DISJUNTOR MONOPOLAR TIPO DIN, CORRENTE NOMINAL DE 10A - FORNECIMENTO E INSTALAÇÃO. AF_10/2020</v>
      </c>
      <c r="D303" s="190" t="str">
        <f>VLOOKUP($A303,'01_SINTETICO'!$A:$M,4,0)</f>
        <v>SER.CG</v>
      </c>
      <c r="E303" s="191" t="str">
        <f>VLOOKUP($A303,'01_SINTETICO'!$A:$M,5,0)</f>
        <v>UN</v>
      </c>
      <c r="F303" s="191">
        <f>VLOOKUP($A303,'01_SINTETICO'!$A:$M,6,0)</f>
        <v>12</v>
      </c>
      <c r="G303" s="192">
        <f>VLOOKUP($A303,'01_SINTETICO'!$A:$M,11,0)</f>
        <v>141.5726814912</v>
      </c>
      <c r="H303" s="192">
        <f>VLOOKUP($A303,'01_SINTETICO'!$A:$M,12,0)</f>
        <v>19.967608305993213</v>
      </c>
      <c r="I303" s="192">
        <f>VLOOKUP($A303,'01_SINTETICO'!$A:$M,13,0)</f>
        <v>161.54028979719322</v>
      </c>
      <c r="J303" s="234">
        <f t="shared" si="9"/>
        <v>8.6058303345150019E-5</v>
      </c>
      <c r="K303" s="165">
        <f t="shared" si="10"/>
        <v>0.99715853793241005</v>
      </c>
    </row>
    <row r="304" spans="1:11" ht="25.5">
      <c r="A304" s="190" t="s">
        <v>6267</v>
      </c>
      <c r="B304" s="190" t="str">
        <f>VLOOKUP($A304,'01_SINTETICO'!$A:$M,2,0)</f>
        <v>91959U</v>
      </c>
      <c r="C304" s="190" t="str">
        <f>VLOOKUP($A304,'01_SINTETICO'!$A:$M,3,0)</f>
        <v>INTERRUPTOR SIMPLES (2 MÓDULOS), 10A/250V, INCLUINDO SUPORTE E PLACA - FORNECIMENTO E INSTALAÇÃO. AF_12/2015</v>
      </c>
      <c r="D304" s="190" t="str">
        <f>VLOOKUP($A304,'01_SINTETICO'!$A:$M,4,0)</f>
        <v>SER.CG</v>
      </c>
      <c r="E304" s="191" t="str">
        <f>VLOOKUP($A304,'01_SINTETICO'!$A:$M,5,0)</f>
        <v>UN</v>
      </c>
      <c r="F304" s="191">
        <f>VLOOKUP($A304,'01_SINTETICO'!$A:$M,6,0)</f>
        <v>3</v>
      </c>
      <c r="G304" s="192">
        <f>VLOOKUP($A304,'01_SINTETICO'!$A:$M,11,0)</f>
        <v>83.921056920000012</v>
      </c>
      <c r="H304" s="192">
        <f>VLOOKUP($A304,'01_SINTETICO'!$A:$M,12,0)</f>
        <v>75.162161947275607</v>
      </c>
      <c r="I304" s="192">
        <f>VLOOKUP($A304,'01_SINTETICO'!$A:$M,13,0)</f>
        <v>159.0832188672756</v>
      </c>
      <c r="J304" s="234">
        <f t="shared" si="9"/>
        <v>8.4749333578580527E-5</v>
      </c>
      <c r="K304" s="165">
        <f t="shared" si="10"/>
        <v>0.99724328726598865</v>
      </c>
    </row>
    <row r="305" spans="1:11" ht="25.5">
      <c r="A305" s="190" t="s">
        <v>1173</v>
      </c>
      <c r="B305" s="190" t="str">
        <f>VLOOKUP($A305,'01_SINTETICO'!$A:$M,2,0)</f>
        <v>T.PLACA.INC.20X20</v>
      </c>
      <c r="C305" s="190" t="str">
        <f>VLOOKUP($A305,'01_SINTETICO'!$A:$M,3,0)</f>
        <v>FORNECIMENTO E INSTALAÇÃO DE PLACA DE SINALIZAÇÃO QUADRADA DE COMBATE A INCÊNDIO 20x20CM</v>
      </c>
      <c r="D305" s="190" t="str">
        <f>VLOOKUP($A305,'01_SINTETICO'!$A:$M,4,0)</f>
        <v>SER.CG</v>
      </c>
      <c r="E305" s="191" t="str">
        <f>VLOOKUP($A305,'01_SINTETICO'!$A:$M,5,0)</f>
        <v>UN</v>
      </c>
      <c r="F305" s="191">
        <f>VLOOKUP($A305,'01_SINTETICO'!$A:$M,6,0)</f>
        <v>6</v>
      </c>
      <c r="G305" s="192">
        <f>VLOOKUP($A305,'01_SINTETICO'!$A:$M,11,0)</f>
        <v>140.33867370000002</v>
      </c>
      <c r="H305" s="192">
        <f>VLOOKUP($A305,'01_SINTETICO'!$A:$M,12,0)</f>
        <v>16.869189478446</v>
      </c>
      <c r="I305" s="192">
        <f>VLOOKUP($A305,'01_SINTETICO'!$A:$M,13,0)</f>
        <v>157.20786317844602</v>
      </c>
      <c r="J305" s="234">
        <f t="shared" si="9"/>
        <v>8.3750264374532631E-5</v>
      </c>
      <c r="K305" s="165">
        <f t="shared" si="10"/>
        <v>0.99732703753036323</v>
      </c>
    </row>
    <row r="306" spans="1:11" ht="25.5">
      <c r="A306" s="190" t="s">
        <v>6146</v>
      </c>
      <c r="B306" s="190" t="str">
        <f>VLOOKUP($A306,'01_SINTETICO'!$A:$M,2,0)</f>
        <v>92774U</v>
      </c>
      <c r="C306" s="190" t="str">
        <f>VLOOKUP($A306,'01_SINTETICO'!$A:$M,3,0)</f>
        <v>ARMAÇÃO DE LAJE DE ESTRUTURA CONVENCIONAL DE CONCRETO ARMADO UTILIZANDO AÇO CA-50 DE 20,0 MM - MONTAGEM. AF_06/2022</v>
      </c>
      <c r="D306" s="190" t="str">
        <f>VLOOKUP($A306,'01_SINTETICO'!$A:$M,4,0)</f>
        <v>SER.CG</v>
      </c>
      <c r="E306" s="191" t="str">
        <f>VLOOKUP($A306,'01_SINTETICO'!$A:$M,5,0)</f>
        <v>KG</v>
      </c>
      <c r="F306" s="191">
        <f>VLOOKUP($A306,'01_SINTETICO'!$A:$M,6,0)</f>
        <v>12</v>
      </c>
      <c r="G306" s="192">
        <f>VLOOKUP($A306,'01_SINTETICO'!$A:$M,11,0)</f>
        <v>140.86519539480005</v>
      </c>
      <c r="H306" s="192">
        <f>VLOOKUP($A306,'01_SINTETICO'!$A:$M,12,0)</f>
        <v>4.4378269940380308</v>
      </c>
      <c r="I306" s="192">
        <f>VLOOKUP($A306,'01_SINTETICO'!$A:$M,13,0)</f>
        <v>145.30302238883809</v>
      </c>
      <c r="J306" s="234">
        <f t="shared" si="9"/>
        <v>7.7408128915731471E-5</v>
      </c>
      <c r="K306" s="165">
        <f t="shared" si="10"/>
        <v>0.99740444565927899</v>
      </c>
    </row>
    <row r="307" spans="1:11" ht="25.5">
      <c r="A307" s="190" t="s">
        <v>6164</v>
      </c>
      <c r="B307" s="190" t="str">
        <f>VLOOKUP($A307,'01_SINTETICO'!$A:$M,2,0)</f>
        <v>89630U</v>
      </c>
      <c r="C307" s="190" t="str">
        <f>VLOOKUP($A307,'01_SINTETICO'!$A:$M,3,0)</f>
        <v>TE DE REDUÇÃO, PVC, SOLDÁVEL, DN 75MM X 50MM, INSTALADO EM PRUMADA DE ÁGUA - FORNECIMENTO E INSTALAÇÃO. AF_06/2022</v>
      </c>
      <c r="D307" s="190" t="str">
        <f>VLOOKUP($A307,'01_SINTETICO'!$A:$M,4,0)</f>
        <v>SER.CG</v>
      </c>
      <c r="E307" s="191" t="str">
        <f>VLOOKUP($A307,'01_SINTETICO'!$A:$M,5,0)</f>
        <v>UN</v>
      </c>
      <c r="F307" s="191">
        <f>VLOOKUP($A307,'01_SINTETICO'!$A:$M,6,0)</f>
        <v>2</v>
      </c>
      <c r="G307" s="192">
        <f>VLOOKUP($A307,'01_SINTETICO'!$A:$M,11,0)</f>
        <v>123.73244965720001</v>
      </c>
      <c r="H307" s="192">
        <f>VLOOKUP($A307,'01_SINTETICO'!$A:$M,12,0)</f>
        <v>19.270595066925601</v>
      </c>
      <c r="I307" s="192">
        <f>VLOOKUP($A307,'01_SINTETICO'!$A:$M,13,0)</f>
        <v>143.0030447241256</v>
      </c>
      <c r="J307" s="234">
        <f t="shared" si="9"/>
        <v>7.618284836308796E-5</v>
      </c>
      <c r="K307" s="165">
        <f t="shared" si="10"/>
        <v>0.99748062850764208</v>
      </c>
    </row>
    <row r="308" spans="1:11" ht="25.5">
      <c r="A308" s="190" t="s">
        <v>6277</v>
      </c>
      <c r="B308" s="190" t="str">
        <f>VLOOKUP($A308,'01_SINTETICO'!$A:$M,2,0)</f>
        <v>93655U</v>
      </c>
      <c r="C308" s="190" t="str">
        <f>VLOOKUP($A308,'01_SINTETICO'!$A:$M,3,0)</f>
        <v>DISJUNTOR MONOPOLAR TIPO DIN, CORRENTE NOMINAL DE 20A - FORNECIMENTO E INSTALAÇÃO. AF_10/2020</v>
      </c>
      <c r="D308" s="190" t="str">
        <f>VLOOKUP($A308,'01_SINTETICO'!$A:$M,4,0)</f>
        <v>SER.CG</v>
      </c>
      <c r="E308" s="191" t="str">
        <f>VLOOKUP($A308,'01_SINTETICO'!$A:$M,5,0)</f>
        <v>UN</v>
      </c>
      <c r="F308" s="191">
        <f>VLOOKUP($A308,'01_SINTETICO'!$A:$M,6,0)</f>
        <v>9</v>
      </c>
      <c r="G308" s="192">
        <f>VLOOKUP($A308,'01_SINTETICO'!$A:$M,11,0)</f>
        <v>114.31985781959999</v>
      </c>
      <c r="H308" s="192">
        <f>VLOOKUP($A308,'01_SINTETICO'!$A:$M,12,0)</f>
        <v>28.20708304021343</v>
      </c>
      <c r="I308" s="192">
        <f>VLOOKUP($A308,'01_SINTETICO'!$A:$M,13,0)</f>
        <v>142.52694085981341</v>
      </c>
      <c r="J308" s="234">
        <f t="shared" si="9"/>
        <v>7.5929210766979794E-5</v>
      </c>
      <c r="K308" s="165">
        <f t="shared" si="10"/>
        <v>0.99755655771840901</v>
      </c>
    </row>
    <row r="309" spans="1:11" ht="25.5">
      <c r="A309" s="190" t="s">
        <v>6268</v>
      </c>
      <c r="B309" s="190" t="str">
        <f>VLOOKUP($A309,'01_SINTETICO'!$A:$M,2,0)</f>
        <v>91961U</v>
      </c>
      <c r="C309" s="190" t="str">
        <f>VLOOKUP($A309,'01_SINTETICO'!$A:$M,3,0)</f>
        <v>INTERRUPTOR PARALELO (2 MÓDULOS), 10A/250V, INCLUINDO SUPORTE E PLACA - FORNECIMENTO E INSTALAÇÃO. AF_12/2015</v>
      </c>
      <c r="D309" s="190" t="str">
        <f>VLOOKUP($A309,'01_SINTETICO'!$A:$M,4,0)</f>
        <v>SER.CG</v>
      </c>
      <c r="E309" s="191" t="str">
        <f>VLOOKUP($A309,'01_SINTETICO'!$A:$M,5,0)</f>
        <v>UN</v>
      </c>
      <c r="F309" s="191">
        <f>VLOOKUP($A309,'01_SINTETICO'!$A:$M,6,0)</f>
        <v>2</v>
      </c>
      <c r="G309" s="192">
        <f>VLOOKUP($A309,'01_SINTETICO'!$A:$M,11,0)</f>
        <v>70.492703199999994</v>
      </c>
      <c r="H309" s="192">
        <f>VLOOKUP($A309,'01_SINTETICO'!$A:$M,12,0)</f>
        <v>66.180519953575995</v>
      </c>
      <c r="I309" s="192">
        <f>VLOOKUP($A309,'01_SINTETICO'!$A:$M,13,0)</f>
        <v>136.67322315357598</v>
      </c>
      <c r="J309" s="234">
        <f t="shared" si="9"/>
        <v>7.281072549811772E-5</v>
      </c>
      <c r="K309" s="165">
        <f t="shared" si="10"/>
        <v>0.99762936844390715</v>
      </c>
    </row>
    <row r="310" spans="1:11">
      <c r="A310" s="190" t="s">
        <v>6175</v>
      </c>
      <c r="B310" s="190" t="str">
        <f>VLOOKUP($A310,'01_SINTETICO'!$A:$M,2,0)</f>
        <v>95673U</v>
      </c>
      <c r="C310" s="190" t="str">
        <f>VLOOKUP($A310,'01_SINTETICO'!$A:$M,3,0)</f>
        <v>HIDRÔMETRO DN 1/2", 1,5 M3/H - FORNECIMENTO E INSTALAÇÃO. AF_03/2024</v>
      </c>
      <c r="D310" s="190" t="str">
        <f>VLOOKUP($A310,'01_SINTETICO'!$A:$M,4,0)</f>
        <v>SER.CG</v>
      </c>
      <c r="E310" s="191" t="str">
        <f>VLOOKUP($A310,'01_SINTETICO'!$A:$M,5,0)</f>
        <v>UN</v>
      </c>
      <c r="F310" s="191">
        <f>VLOOKUP($A310,'01_SINTETICO'!$A:$M,6,0)</f>
        <v>1</v>
      </c>
      <c r="G310" s="192">
        <f>VLOOKUP($A310,'01_SINTETICO'!$A:$M,11,0)</f>
        <v>115.24741416559999</v>
      </c>
      <c r="H310" s="192">
        <f>VLOOKUP($A310,'01_SINTETICO'!$A:$M,12,0)</f>
        <v>20.017481394748188</v>
      </c>
      <c r="I310" s="192">
        <f>VLOOKUP($A310,'01_SINTETICO'!$A:$M,13,0)</f>
        <v>135.26489556034818</v>
      </c>
      <c r="J310" s="234">
        <f t="shared" si="9"/>
        <v>7.2060458902833646E-5</v>
      </c>
      <c r="K310" s="165">
        <f t="shared" si="10"/>
        <v>0.99770142890280999</v>
      </c>
    </row>
    <row r="311" spans="1:11" ht="25.5">
      <c r="A311" s="190" t="s">
        <v>6156</v>
      </c>
      <c r="B311" s="190" t="str">
        <f>VLOOKUP($A311,'01_SINTETICO'!$A:$M,2,0)</f>
        <v>89440U</v>
      </c>
      <c r="C311" s="190" t="str">
        <f>VLOOKUP($A311,'01_SINTETICO'!$A:$M,3,0)</f>
        <v>TE, PVC, SOLDÁVEL, DN 25MM, INSTALADO EM RAMAL DE DISTRIBUIÇÃO DE ÁGUA - FORNECIMENTO E INSTALAÇÃO. AF_06/2022</v>
      </c>
      <c r="D311" s="190" t="str">
        <f>VLOOKUP($A311,'01_SINTETICO'!$A:$M,4,0)</f>
        <v>SER.CG</v>
      </c>
      <c r="E311" s="191" t="str">
        <f>VLOOKUP($A311,'01_SINTETICO'!$A:$M,5,0)</f>
        <v>UN</v>
      </c>
      <c r="F311" s="191">
        <f>VLOOKUP($A311,'01_SINTETICO'!$A:$M,6,0)</f>
        <v>9</v>
      </c>
      <c r="G311" s="192">
        <f>VLOOKUP($A311,'01_SINTETICO'!$A:$M,11,0)</f>
        <v>56.966469911100006</v>
      </c>
      <c r="H311" s="192">
        <f>VLOOKUP($A311,'01_SINTETICO'!$A:$M,12,0)</f>
        <v>75.653554249259201</v>
      </c>
      <c r="I311" s="192">
        <f>VLOOKUP($A311,'01_SINTETICO'!$A:$M,13,0)</f>
        <v>132.62002416035921</v>
      </c>
      <c r="J311" s="234">
        <f t="shared" si="9"/>
        <v>7.0651441093500008E-5</v>
      </c>
      <c r="K311" s="165">
        <f t="shared" si="10"/>
        <v>0.99777208034390352</v>
      </c>
    </row>
    <row r="312" spans="1:11" ht="25.5">
      <c r="A312" s="190" t="s">
        <v>6246</v>
      </c>
      <c r="B312" s="190" t="str">
        <f>VLOOKUP($A312,'01_SINTETICO'!$A:$M,2,0)</f>
        <v>92004U</v>
      </c>
      <c r="C312" s="190" t="str">
        <f>VLOOKUP($A312,'01_SINTETICO'!$A:$M,3,0)</f>
        <v>TOMADA MÉDIA DE EMBUTIR (2 MÓDULOS), 2P+T 10 A, INCLUINDO SUPORTE E PLACA - FORNECIMENTO E INSTALAÇÃO. AF_12/2015</v>
      </c>
      <c r="D312" s="190" t="str">
        <f>VLOOKUP($A312,'01_SINTETICO'!$A:$M,4,0)</f>
        <v>SER.CG</v>
      </c>
      <c r="E312" s="191" t="str">
        <f>VLOOKUP($A312,'01_SINTETICO'!$A:$M,5,0)</f>
        <v>UN</v>
      </c>
      <c r="F312" s="191">
        <f>VLOOKUP($A312,'01_SINTETICO'!$A:$M,6,0)</f>
        <v>2</v>
      </c>
      <c r="G312" s="192">
        <f>VLOOKUP($A312,'01_SINTETICO'!$A:$M,11,0)</f>
        <v>65.801859199999996</v>
      </c>
      <c r="H312" s="192">
        <f>VLOOKUP($A312,'01_SINTETICO'!$A:$M,12,0)</f>
        <v>66.180519953575995</v>
      </c>
      <c r="I312" s="192">
        <f>VLOOKUP($A312,'01_SINTETICO'!$A:$M,13,0)</f>
        <v>131.98237915357601</v>
      </c>
      <c r="J312" s="234">
        <f t="shared" si="9"/>
        <v>7.031174473979678E-5</v>
      </c>
      <c r="K312" s="165">
        <f t="shared" si="10"/>
        <v>0.99784239208864334</v>
      </c>
    </row>
    <row r="313" spans="1:11" ht="25.5">
      <c r="A313" s="190" t="s">
        <v>6327</v>
      </c>
      <c r="B313" s="190" t="str">
        <f>VLOOKUP($A313,'01_SINTETICO'!$A:$M,2,0)</f>
        <v>T.ELE.INST.CAIXASOM</v>
      </c>
      <c r="C313" s="190" t="str">
        <f>VLOOKUP($A313,'01_SINTETICO'!$A:$M,3,0)</f>
        <v>CAIXA DE SOM EMBUTIDA NO FORRO INSTALACAO</v>
      </c>
      <c r="D313" s="190" t="str">
        <f>VLOOKUP($A313,'01_SINTETICO'!$A:$M,4,0)</f>
        <v>SER.CG</v>
      </c>
      <c r="E313" s="191" t="str">
        <f>VLOOKUP($A313,'01_SINTETICO'!$A:$M,5,0)</f>
        <v>UN</v>
      </c>
      <c r="F313" s="191">
        <f>VLOOKUP($A313,'01_SINTETICO'!$A:$M,6,0)</f>
        <v>4</v>
      </c>
      <c r="G313" s="192">
        <f>VLOOKUP($A313,'01_SINTETICO'!$A:$M,11,0)</f>
        <v>35.279940736792</v>
      </c>
      <c r="H313" s="192">
        <f>VLOOKUP($A313,'01_SINTETICO'!$A:$M,12,0)</f>
        <v>95.127609011070248</v>
      </c>
      <c r="I313" s="192">
        <f>VLOOKUP($A313,'01_SINTETICO'!$A:$M,13,0)</f>
        <v>130.40754974786225</v>
      </c>
      <c r="J313" s="234">
        <f t="shared" si="9"/>
        <v>6.9472776660168322E-5</v>
      </c>
      <c r="K313" s="165">
        <f t="shared" si="10"/>
        <v>0.99791186486530348</v>
      </c>
    </row>
    <row r="314" spans="1:11" ht="38.25">
      <c r="A314" s="190" t="s">
        <v>1180</v>
      </c>
      <c r="B314" s="190" t="str">
        <f>VLOOKUP($A314,'01_SINTETICO'!$A:$M,2,0)</f>
        <v>96837U</v>
      </c>
      <c r="C314" s="190" t="str">
        <f>VLOOKUP($A314,'01_SINTETICO'!$A:$M,3,0)</f>
        <v>JOELHO 90 GRAUS, METÁLICO, PARA INSTALAÇÕES EM PEX ÁGUA, DN 16 MM, CONEXÃO POR ANEL DESLIZANTE - FORNECIMENTO E INSTALAÇÃO. AF_02/2023</v>
      </c>
      <c r="D314" s="190" t="str">
        <f>VLOOKUP($A314,'01_SINTETICO'!$A:$M,4,0)</f>
        <v>SER.CG</v>
      </c>
      <c r="E314" s="191" t="str">
        <f>VLOOKUP($A314,'01_SINTETICO'!$A:$M,5,0)</f>
        <v>UN</v>
      </c>
      <c r="F314" s="191">
        <f>VLOOKUP($A314,'01_SINTETICO'!$A:$M,6,0)</f>
        <v>5</v>
      </c>
      <c r="G314" s="192">
        <f>VLOOKUP($A314,'01_SINTETICO'!$A:$M,11,0)</f>
        <v>81.162225265000004</v>
      </c>
      <c r="H314" s="192">
        <f>VLOOKUP($A314,'01_SINTETICO'!$A:$M,12,0)</f>
        <v>45.967131332267691</v>
      </c>
      <c r="I314" s="192">
        <f>VLOOKUP($A314,'01_SINTETICO'!$A:$M,13,0)</f>
        <v>127.1293565972677</v>
      </c>
      <c r="J314" s="234">
        <f t="shared" si="9"/>
        <v>6.772636565067934E-5</v>
      </c>
      <c r="K314" s="165">
        <f t="shared" si="10"/>
        <v>0.99797959123095414</v>
      </c>
    </row>
    <row r="315" spans="1:11" ht="25.5">
      <c r="A315" s="190" t="s">
        <v>6196</v>
      </c>
      <c r="B315" s="190" t="str">
        <f>VLOOKUP($A315,'01_SINTETICO'!$A:$M,2,0)</f>
        <v>89363U</v>
      </c>
      <c r="C315" s="190" t="str">
        <f>VLOOKUP($A315,'01_SINTETICO'!$A:$M,3,0)</f>
        <v>JOELHO 45 GRAUS, PVC, SOLDÁVEL, DN 25MM, INSTALADO EM RAMAL OU SUB-RAMAL DE ÁGUA - FORNECIMENTO E INSTALAÇÃO. AF_06/2022</v>
      </c>
      <c r="D315" s="190" t="str">
        <f>VLOOKUP($A315,'01_SINTETICO'!$A:$M,4,0)</f>
        <v>SER.CG</v>
      </c>
      <c r="E315" s="191" t="str">
        <f>VLOOKUP($A315,'01_SINTETICO'!$A:$M,5,0)</f>
        <v>UN</v>
      </c>
      <c r="F315" s="191">
        <f>VLOOKUP($A315,'01_SINTETICO'!$A:$M,6,0)</f>
        <v>10</v>
      </c>
      <c r="G315" s="192">
        <f>VLOOKUP($A315,'01_SINTETICO'!$A:$M,11,0)</f>
        <v>55.682988810000005</v>
      </c>
      <c r="H315" s="192">
        <f>VLOOKUP($A315,'01_SINTETICO'!$A:$M,12,0)</f>
        <v>70.513491819275202</v>
      </c>
      <c r="I315" s="192">
        <f>VLOOKUP($A315,'01_SINTETICO'!$A:$M,13,0)</f>
        <v>126.19648062927521</v>
      </c>
      <c r="J315" s="234">
        <f t="shared" si="9"/>
        <v>6.7229389180365414E-5</v>
      </c>
      <c r="K315" s="165">
        <f t="shared" si="10"/>
        <v>0.9980468206201345</v>
      </c>
    </row>
    <row r="316" spans="1:11" ht="25.5">
      <c r="A316" s="190" t="s">
        <v>1175</v>
      </c>
      <c r="B316" s="190" t="str">
        <f>VLOOKUP($A316,'01_SINTETICO'!$A:$M,2,0)</f>
        <v>T.PLACA.INC.ALERTA</v>
      </c>
      <c r="C316" s="190" t="str">
        <f>VLOOKUP($A316,'01_SINTETICO'!$A:$M,3,0)</f>
        <v>FORNECIMENTO E INSTALAÇÃO DE PLACA DE SINALIZAÇÃO TRIANGULAR DE COMBATE A INCÊNDIO, BASE 30CM.</v>
      </c>
      <c r="D316" s="190" t="str">
        <f>VLOOKUP($A316,'01_SINTETICO'!$A:$M,4,0)</f>
        <v>SER.CG</v>
      </c>
      <c r="E316" s="191" t="str">
        <f>VLOOKUP($A316,'01_SINTETICO'!$A:$M,5,0)</f>
        <v>UN</v>
      </c>
      <c r="F316" s="191">
        <f>VLOOKUP($A316,'01_SINTETICO'!$A:$M,6,0)</f>
        <v>3</v>
      </c>
      <c r="G316" s="192">
        <f>VLOOKUP($A316,'01_SINTETICO'!$A:$M,11,0)</f>
        <v>112.59593085</v>
      </c>
      <c r="H316" s="192">
        <f>VLOOKUP($A316,'01_SINTETICO'!$A:$M,12,0)</f>
        <v>8.4345947392229998</v>
      </c>
      <c r="I316" s="192">
        <f>VLOOKUP($A316,'01_SINTETICO'!$A:$M,13,0)</f>
        <v>121.030525589223</v>
      </c>
      <c r="J316" s="234">
        <f t="shared" si="9"/>
        <v>6.4477299739010806E-5</v>
      </c>
      <c r="K316" s="165">
        <f t="shared" si="10"/>
        <v>0.99811129791987352</v>
      </c>
    </row>
    <row r="317" spans="1:11" ht="25.5">
      <c r="A317" s="190" t="s">
        <v>6190</v>
      </c>
      <c r="B317" s="190" t="str">
        <f>VLOOKUP($A317,'01_SINTETICO'!$A:$M,2,0)</f>
        <v>104006U</v>
      </c>
      <c r="C317" s="190" t="str">
        <f>VLOOKUP($A317,'01_SINTETICO'!$A:$M,3,0)</f>
        <v>TÊ DE REDUÇÃO, PVC, SOLDÁVEL, DN 50MM X 25MM, INSTALADO EM RAMAL DE DISTRIBUIÇÃO DE ÁGUA - FORNECIMENTO E INSTALAÇÃO. AF_06/2022</v>
      </c>
      <c r="D317" s="190" t="str">
        <f>VLOOKUP($A317,'01_SINTETICO'!$A:$M,4,0)</f>
        <v>SER.CG</v>
      </c>
      <c r="E317" s="191" t="str">
        <f>VLOOKUP($A317,'01_SINTETICO'!$A:$M,5,0)</f>
        <v>UN</v>
      </c>
      <c r="F317" s="191">
        <f>VLOOKUP($A317,'01_SINTETICO'!$A:$M,6,0)</f>
        <v>4</v>
      </c>
      <c r="G317" s="192">
        <f>VLOOKUP($A317,'01_SINTETICO'!$A:$M,11,0)</f>
        <v>77.802189963200007</v>
      </c>
      <c r="H317" s="192">
        <f>VLOOKUP($A317,'01_SINTETICO'!$A:$M,12,0)</f>
        <v>42.883336735353943</v>
      </c>
      <c r="I317" s="192">
        <f>VLOOKUP($A317,'01_SINTETICO'!$A:$M,13,0)</f>
        <v>120.68552669855396</v>
      </c>
      <c r="J317" s="234">
        <f t="shared" si="9"/>
        <v>6.4293506462273395E-5</v>
      </c>
      <c r="K317" s="165">
        <f t="shared" si="10"/>
        <v>0.99817559142633583</v>
      </c>
    </row>
    <row r="318" spans="1:11" ht="25.5">
      <c r="A318" s="190" t="s">
        <v>6158</v>
      </c>
      <c r="B318" s="190" t="str">
        <f>VLOOKUP($A318,'01_SINTETICO'!$A:$M,2,0)</f>
        <v>89499U</v>
      </c>
      <c r="C318" s="190" t="str">
        <f>VLOOKUP($A318,'01_SINTETICO'!$A:$M,3,0)</f>
        <v>CURVA 90 GRAUS, PVC, SOLDÁVEL, DN 40MM, INSTALADO EM PRUMADA DE ÁGUA - FORNECIMENTO E INSTALAÇÃO. AF_06/2022</v>
      </c>
      <c r="D318" s="190" t="str">
        <f>VLOOKUP($A318,'01_SINTETICO'!$A:$M,4,0)</f>
        <v>SER.CG</v>
      </c>
      <c r="E318" s="191" t="str">
        <f>VLOOKUP($A318,'01_SINTETICO'!$A:$M,5,0)</f>
        <v>UN</v>
      </c>
      <c r="F318" s="191">
        <f>VLOOKUP($A318,'01_SINTETICO'!$A:$M,6,0)</f>
        <v>5</v>
      </c>
      <c r="G318" s="192">
        <f>VLOOKUP($A318,'01_SINTETICO'!$A:$M,11,0)</f>
        <v>91.614534547499986</v>
      </c>
      <c r="H318" s="192">
        <f>VLOOKUP($A318,'01_SINTETICO'!$A:$M,12,0)</f>
        <v>24.285403268020108</v>
      </c>
      <c r="I318" s="192">
        <f>VLOOKUP($A318,'01_SINTETICO'!$A:$M,13,0)</f>
        <v>115.89993781552009</v>
      </c>
      <c r="J318" s="234">
        <f t="shared" si="9"/>
        <v>6.1744051708302391E-5</v>
      </c>
      <c r="K318" s="165">
        <f t="shared" si="10"/>
        <v>0.99823733547804416</v>
      </c>
    </row>
    <row r="319" spans="1:11" ht="25.5">
      <c r="A319" s="190" t="s">
        <v>1154</v>
      </c>
      <c r="B319" s="190" t="str">
        <f>VLOOKUP($A319,'01_SINTETICO'!$A:$M,2,0)</f>
        <v>100860U</v>
      </c>
      <c r="C319" s="190" t="str">
        <f>VLOOKUP($A319,'01_SINTETICO'!$A:$M,3,0)</f>
        <v>CHUVEIRO ELÉTRICO COMUM CORPO PLÁSTICO, TIPO DUCHA - FORNECIMENTO E INSTALAÇÃO. AF_01/2020</v>
      </c>
      <c r="D319" s="190" t="str">
        <f>VLOOKUP($A319,'01_SINTETICO'!$A:$M,4,0)</f>
        <v>SER.CG</v>
      </c>
      <c r="E319" s="191" t="str">
        <f>VLOOKUP($A319,'01_SINTETICO'!$A:$M,5,0)</f>
        <v>UN</v>
      </c>
      <c r="F319" s="191">
        <f>VLOOKUP($A319,'01_SINTETICO'!$A:$M,6,0)</f>
        <v>1</v>
      </c>
      <c r="G319" s="192">
        <f>VLOOKUP($A319,'01_SINTETICO'!$A:$M,11,0)</f>
        <v>97.749892607600003</v>
      </c>
      <c r="H319" s="192">
        <f>VLOOKUP($A319,'01_SINTETICO'!$A:$M,12,0)</f>
        <v>15.053278495683694</v>
      </c>
      <c r="I319" s="192">
        <f>VLOOKUP($A319,'01_SINTETICO'!$A:$M,13,0)</f>
        <v>112.8031711032837</v>
      </c>
      <c r="J319" s="234">
        <f t="shared" si="9"/>
        <v>6.0094293066384743E-5</v>
      </c>
      <c r="K319" s="165">
        <f t="shared" si="10"/>
        <v>0.99829742977111058</v>
      </c>
    </row>
    <row r="320" spans="1:11" ht="25.5">
      <c r="A320" s="190" t="s">
        <v>6182</v>
      </c>
      <c r="B320" s="190" t="str">
        <f>VLOOKUP($A320,'01_SINTETICO'!$A:$M,2,0)</f>
        <v>103972U</v>
      </c>
      <c r="C320" s="190" t="str">
        <f>VLOOKUP($A320,'01_SINTETICO'!$A:$M,3,0)</f>
        <v>BUCHA DE REDUÇÃO, LONGA, PVC, SOLDÁVEL, DN 75 X 50 MM, INSTALADO EM PRUMADA DE ÁGUA - FORNECIMENTO E INSTALAÇÃO. AF_06/2022</v>
      </c>
      <c r="D320" s="190" t="str">
        <f>VLOOKUP($A320,'01_SINTETICO'!$A:$M,4,0)</f>
        <v>SER.CG</v>
      </c>
      <c r="E320" s="191" t="str">
        <f>VLOOKUP($A320,'01_SINTETICO'!$A:$M,5,0)</f>
        <v>UN</v>
      </c>
      <c r="F320" s="191">
        <f>VLOOKUP($A320,'01_SINTETICO'!$A:$M,6,0)</f>
        <v>3</v>
      </c>
      <c r="G320" s="192">
        <f>VLOOKUP($A320,'01_SINTETICO'!$A:$M,11,0)</f>
        <v>87.70569371969998</v>
      </c>
      <c r="H320" s="192">
        <f>VLOOKUP($A320,'01_SINTETICO'!$A:$M,12,0)</f>
        <v>14.40423632229273</v>
      </c>
      <c r="I320" s="192">
        <f>VLOOKUP($A320,'01_SINTETICO'!$A:$M,13,0)</f>
        <v>102.10993004199271</v>
      </c>
      <c r="J320" s="234">
        <f t="shared" si="9"/>
        <v>5.4397620216839171E-5</v>
      </c>
      <c r="K320" s="165">
        <f t="shared" si="10"/>
        <v>0.99835182739132744</v>
      </c>
    </row>
    <row r="321" spans="1:11" ht="25.5">
      <c r="A321" s="190" t="s">
        <v>6276</v>
      </c>
      <c r="B321" s="190" t="str">
        <f>VLOOKUP($A321,'01_SINTETICO'!$A:$M,2,0)</f>
        <v>93654U</v>
      </c>
      <c r="C321" s="190" t="str">
        <f>VLOOKUP($A321,'01_SINTETICO'!$A:$M,3,0)</f>
        <v>DISJUNTOR MONOPOLAR TIPO DIN, CORRENTE NOMINAL DE 16A - FORNECIMENTO E INSTALAÇÃO. AF_04/2016</v>
      </c>
      <c r="D321" s="190" t="str">
        <f>VLOOKUP($A321,'01_SINTETICO'!$A:$M,4,0)</f>
        <v>SER.CG</v>
      </c>
      <c r="E321" s="191" t="str">
        <f>VLOOKUP($A321,'01_SINTETICO'!$A:$M,5,0)</f>
        <v>UN</v>
      </c>
      <c r="F321" s="191">
        <f>VLOOKUP($A321,'01_SINTETICO'!$A:$M,6,0)</f>
        <v>7</v>
      </c>
      <c r="G321" s="192">
        <f>VLOOKUP($A321,'01_SINTETICO'!$A:$M,11,0)</f>
        <v>84.103879081600027</v>
      </c>
      <c r="H321" s="192">
        <f>VLOOKUP($A321,'01_SINTETICO'!$A:$M,12,0)</f>
        <v>15.750963748951085</v>
      </c>
      <c r="I321" s="192">
        <f>VLOOKUP($A321,'01_SINTETICO'!$A:$M,13,0)</f>
        <v>99.854842830551107</v>
      </c>
      <c r="J321" s="234">
        <f t="shared" si="9"/>
        <v>5.3196254417906559E-5</v>
      </c>
      <c r="K321" s="165">
        <f t="shared" si="10"/>
        <v>0.99840502364574535</v>
      </c>
    </row>
    <row r="322" spans="1:11" ht="25.5">
      <c r="A322" s="190" t="s">
        <v>1144</v>
      </c>
      <c r="B322" s="190" t="str">
        <f>VLOOKUP($A322,'01_SINTETICO'!$A:$M,2,0)</f>
        <v>86884U</v>
      </c>
      <c r="C322" s="190" t="str">
        <f>VLOOKUP($A322,'01_SINTETICO'!$A:$M,3,0)</f>
        <v>ENGATE FLEXÍVEL EM PLÁSTICO BRANCO, 1/2? X 30CM - FORNECIMENTO E INSTALAÇÃO. AF_01/2020</v>
      </c>
      <c r="D322" s="190" t="str">
        <f>VLOOKUP($A322,'01_SINTETICO'!$A:$M,4,0)</f>
        <v>SER.CG</v>
      </c>
      <c r="E322" s="191" t="str">
        <f>VLOOKUP($A322,'01_SINTETICO'!$A:$M,5,0)</f>
        <v>UN</v>
      </c>
      <c r="F322" s="191">
        <f>VLOOKUP($A322,'01_SINTETICO'!$A:$M,6,0)</f>
        <v>8</v>
      </c>
      <c r="G322" s="192">
        <f>VLOOKUP($A322,'01_SINTETICO'!$A:$M,11,0)</f>
        <v>58.7239050656</v>
      </c>
      <c r="H322" s="192">
        <f>VLOOKUP($A322,'01_SINTETICO'!$A:$M,12,0)</f>
        <v>41.122124247990399</v>
      </c>
      <c r="I322" s="192">
        <f>VLOOKUP($A322,'01_SINTETICO'!$A:$M,13,0)</f>
        <v>99.846029313590407</v>
      </c>
      <c r="J322" s="234">
        <f t="shared" si="9"/>
        <v>5.3191559141470611E-5</v>
      </c>
      <c r="K322" s="165">
        <f t="shared" si="10"/>
        <v>0.99845821520488687</v>
      </c>
    </row>
    <row r="323" spans="1:11" ht="38.25">
      <c r="A323" s="190" t="s">
        <v>6207</v>
      </c>
      <c r="B323" s="190" t="str">
        <f>VLOOKUP($A323,'01_SINTETICO'!$A:$M,2,0)</f>
        <v>89754U</v>
      </c>
      <c r="C323" s="190" t="str">
        <f>VLOOKUP($A323,'01_SINTETICO'!$A:$M,3,0)</f>
        <v>LUVA DE CORRER, PVC, SERIE NORMAL, ESGOTO PREDIAL, DN 50 MM, JUNTA ELÁSTICA, FORNECIDO E INSTALADO EM RAMAL DE DESCARGA OU RAMAL DE ESGOTO SANITÁRIO. AF_08/2022</v>
      </c>
      <c r="D323" s="190" t="str">
        <f>VLOOKUP($A323,'01_SINTETICO'!$A:$M,4,0)</f>
        <v>SER.CG</v>
      </c>
      <c r="E323" s="191" t="str">
        <f>VLOOKUP($A323,'01_SINTETICO'!$A:$M,5,0)</f>
        <v>UN</v>
      </c>
      <c r="F323" s="191">
        <f>VLOOKUP($A323,'01_SINTETICO'!$A:$M,6,0)</f>
        <v>4</v>
      </c>
      <c r="G323" s="192">
        <f>VLOOKUP($A323,'01_SINTETICO'!$A:$M,11,0)</f>
        <v>82.709184339200007</v>
      </c>
      <c r="H323" s="192">
        <f>VLOOKUP($A323,'01_SINTETICO'!$A:$M,12,0)</f>
        <v>17.053131311029972</v>
      </c>
      <c r="I323" s="192">
        <f>VLOOKUP($A323,'01_SINTETICO'!$A:$M,13,0)</f>
        <v>99.762315650229979</v>
      </c>
      <c r="J323" s="234">
        <f t="shared" si="9"/>
        <v>5.3146961871992824E-5</v>
      </c>
      <c r="K323" s="165">
        <f t="shared" si="10"/>
        <v>0.99851136216675884</v>
      </c>
    </row>
    <row r="324" spans="1:11" ht="25.5">
      <c r="A324" s="190" t="s">
        <v>6168</v>
      </c>
      <c r="B324" s="190" t="str">
        <f>VLOOKUP($A324,'01_SINTETICO'!$A:$M,2,0)</f>
        <v>94492U</v>
      </c>
      <c r="C324" s="190" t="str">
        <f>VLOOKUP($A324,'01_SINTETICO'!$A:$M,3,0)</f>
        <v>REGISTRO DE ESFERA, PVC, SOLDÁVEL, COM VOLANTE, DN 50 MM - FORNECIMENTO E INSTALAÇÃO. AF_08/2021</v>
      </c>
      <c r="D324" s="190" t="str">
        <f>VLOOKUP($A324,'01_SINTETICO'!$A:$M,4,0)</f>
        <v>SER.CG</v>
      </c>
      <c r="E324" s="191" t="str">
        <f>VLOOKUP($A324,'01_SINTETICO'!$A:$M,5,0)</f>
        <v>UN</v>
      </c>
      <c r="F324" s="191">
        <f>VLOOKUP($A324,'01_SINTETICO'!$A:$M,6,0)</f>
        <v>2</v>
      </c>
      <c r="G324" s="192">
        <f>VLOOKUP($A324,'01_SINTETICO'!$A:$M,11,0)</f>
        <v>88.981743780800002</v>
      </c>
      <c r="H324" s="192">
        <f>VLOOKUP($A324,'01_SINTETICO'!$A:$M,12,0)</f>
        <v>10.512077135689315</v>
      </c>
      <c r="I324" s="192">
        <f>VLOOKUP($A324,'01_SINTETICO'!$A:$M,13,0)</f>
        <v>99.493820916489312</v>
      </c>
      <c r="J324" s="234">
        <f t="shared" si="9"/>
        <v>5.300392510220716E-5</v>
      </c>
      <c r="K324" s="165">
        <f t="shared" si="10"/>
        <v>0.99856436609186106</v>
      </c>
    </row>
    <row r="325" spans="1:11" ht="25.5">
      <c r="A325" s="190" t="s">
        <v>1160</v>
      </c>
      <c r="B325" s="190" t="str">
        <f>VLOOKUP($A325,'01_SINTETICO'!$A:$M,2,0)</f>
        <v>T.86916U</v>
      </c>
      <c r="C325" s="190" t="str">
        <f>VLOOKUP($A325,'01_SINTETICO'!$A:$M,3,0)</f>
        <v>TORNEIRA PLÁSTICA 3/4" PARA JARDIM - FORNECIMENTO E INSTALAÇÃO. AF_01/2020</v>
      </c>
      <c r="D325" s="190" t="str">
        <f>VLOOKUP($A325,'01_SINTETICO'!$A:$M,4,0)</f>
        <v>SER.CG</v>
      </c>
      <c r="E325" s="191" t="str">
        <f>VLOOKUP($A325,'01_SINTETICO'!$A:$M,5,0)</f>
        <v>UN</v>
      </c>
      <c r="F325" s="191">
        <f>VLOOKUP($A325,'01_SINTETICO'!$A:$M,6,0)</f>
        <v>4</v>
      </c>
      <c r="G325" s="192">
        <f>VLOOKUP($A325,'01_SINTETICO'!$A:$M,11,0)</f>
        <v>78.213052164800004</v>
      </c>
      <c r="H325" s="192">
        <f>VLOOKUP($A325,'01_SINTETICO'!$A:$M,12,0)</f>
        <v>20.5610621239952</v>
      </c>
      <c r="I325" s="192">
        <f>VLOOKUP($A325,'01_SINTETICO'!$A:$M,13,0)</f>
        <v>98.774114288795204</v>
      </c>
      <c r="J325" s="234">
        <f t="shared" si="9"/>
        <v>5.2620511581262183E-5</v>
      </c>
      <c r="K325" s="165">
        <f t="shared" si="10"/>
        <v>0.99861698660344234</v>
      </c>
    </row>
    <row r="326" spans="1:11" ht="25.5">
      <c r="A326" s="190" t="s">
        <v>6281</v>
      </c>
      <c r="B326" s="190" t="str">
        <f>VLOOKUP($A326,'01_SINTETICO'!$A:$M,2,0)</f>
        <v>96985U</v>
      </c>
      <c r="C326" s="190" t="str">
        <f>VLOOKUP($A326,'01_SINTETICO'!$A:$M,3,0)</f>
        <v>HASTE DE ATERRAMENTO, DIÂMETRO 5/8", COM 3 METROS - FORNECIMENTO E INSTALAÇÃO. AF_08/2023</v>
      </c>
      <c r="D326" s="190" t="str">
        <f>VLOOKUP($A326,'01_SINTETICO'!$A:$M,4,0)</f>
        <v>SER.CG</v>
      </c>
      <c r="E326" s="191" t="str">
        <f>VLOOKUP($A326,'01_SINTETICO'!$A:$M,5,0)</f>
        <v>UN</v>
      </c>
      <c r="F326" s="191">
        <f>VLOOKUP($A326,'01_SINTETICO'!$A:$M,6,0)</f>
        <v>1</v>
      </c>
      <c r="G326" s="192">
        <f>VLOOKUP($A326,'01_SINTETICO'!$A:$M,11,0)</f>
        <v>84.616174979199997</v>
      </c>
      <c r="H326" s="192">
        <f>VLOOKUP($A326,'01_SINTETICO'!$A:$M,12,0)</f>
        <v>11.742315111763055</v>
      </c>
      <c r="I326" s="192">
        <f>VLOOKUP($A326,'01_SINTETICO'!$A:$M,13,0)</f>
        <v>96.358490090963045</v>
      </c>
      <c r="J326" s="234">
        <f t="shared" si="9"/>
        <v>5.1333621974676018E-5</v>
      </c>
      <c r="K326" s="165">
        <f t="shared" si="10"/>
        <v>0.99866832022541696</v>
      </c>
    </row>
    <row r="327" spans="1:11">
      <c r="A327" s="190" t="s">
        <v>6313</v>
      </c>
      <c r="B327" s="190" t="str">
        <f>VLOOKUP($A327,'01_SINTETICO'!$A:$M,2,0)</f>
        <v>T.ELE.SAIDA</v>
      </c>
      <c r="C327" s="190" t="str">
        <f>VLOOKUP($A327,'01_SINTETICO'!$A:$M,3,0)</f>
        <v>SAIDA HORIZONTAL PARA ELETRODUTO 3/4</v>
      </c>
      <c r="D327" s="190" t="str">
        <f>VLOOKUP($A327,'01_SINTETICO'!$A:$M,4,0)</f>
        <v>SER.CG</v>
      </c>
      <c r="E327" s="191" t="str">
        <f>VLOOKUP($A327,'01_SINTETICO'!$A:$M,5,0)</f>
        <v>UN</v>
      </c>
      <c r="F327" s="191">
        <f>VLOOKUP($A327,'01_SINTETICO'!$A:$M,6,0)</f>
        <v>14</v>
      </c>
      <c r="G327" s="192">
        <f>VLOOKUP($A327,'01_SINTETICO'!$A:$M,11,0)</f>
        <v>63.135973600000007</v>
      </c>
      <c r="H327" s="192">
        <f>VLOOKUP($A327,'01_SINTETICO'!$A:$M,12,0)</f>
        <v>33.090259976787998</v>
      </c>
      <c r="I327" s="192">
        <f>VLOOKUP($A327,'01_SINTETICO'!$A:$M,13,0)</f>
        <v>96.226233576788005</v>
      </c>
      <c r="J327" s="234">
        <f t="shared" ref="J327:J349" si="11">I327/SUM($I$7:$I$1048576)</f>
        <v>5.1263164188382969E-5</v>
      </c>
      <c r="K327" s="165">
        <f t="shared" si="10"/>
        <v>0.99871958338960531</v>
      </c>
    </row>
    <row r="328" spans="1:11" ht="25.5">
      <c r="A328" s="190" t="s">
        <v>6186</v>
      </c>
      <c r="B328" s="190" t="str">
        <f>VLOOKUP($A328,'01_SINTETICO'!$A:$M,2,0)</f>
        <v>103984U</v>
      </c>
      <c r="C328" s="190" t="str">
        <f>VLOOKUP($A328,'01_SINTETICO'!$A:$M,3,0)</f>
        <v>JOELHO 90 GRAUS, PVC, SOLDÁVEL, DN 50MM, INSTALADO EM RAMAL DE DISTRIBUIÇÃO DE ÁGUA - FORNECIMENTO E INSTALAÇÃO. AF_06/2022</v>
      </c>
      <c r="D328" s="190" t="str">
        <f>VLOOKUP($A328,'01_SINTETICO'!$A:$M,4,0)</f>
        <v>SER.CG</v>
      </c>
      <c r="E328" s="191" t="str">
        <f>VLOOKUP($A328,'01_SINTETICO'!$A:$M,5,0)</f>
        <v>UN</v>
      </c>
      <c r="F328" s="191">
        <f>VLOOKUP($A328,'01_SINTETICO'!$A:$M,6,0)</f>
        <v>4</v>
      </c>
      <c r="G328" s="192">
        <f>VLOOKUP($A328,'01_SINTETICO'!$A:$M,11,0)</f>
        <v>52.080806103200011</v>
      </c>
      <c r="H328" s="192">
        <f>VLOOKUP($A328,'01_SINTETICO'!$A:$M,12,0)</f>
        <v>42.567881640372974</v>
      </c>
      <c r="I328" s="192">
        <f>VLOOKUP($A328,'01_SINTETICO'!$A:$M,13,0)</f>
        <v>94.648687743572992</v>
      </c>
      <c r="J328" s="234">
        <f t="shared" si="11"/>
        <v>5.0422748970444854E-5</v>
      </c>
      <c r="K328" s="165">
        <f t="shared" si="10"/>
        <v>0.99877000613857581</v>
      </c>
    </row>
    <row r="329" spans="1:11" ht="25.5">
      <c r="A329" s="190" t="s">
        <v>6306</v>
      </c>
      <c r="B329" s="190" t="str">
        <f>VLOOKUP($A329,'01_SINTETICO'!$A:$M,2,0)</f>
        <v>T.ELE.CURVA.INV.200</v>
      </c>
      <c r="C329" s="190" t="str">
        <f>VLOOKUP($A329,'01_SINTETICO'!$A:$M,3,0)</f>
        <v>CURVA DE INVERSÃO PARA ELETROCALHA 200X100 MM</v>
      </c>
      <c r="D329" s="190" t="str">
        <f>VLOOKUP($A329,'01_SINTETICO'!$A:$M,4,0)</f>
        <v>SER.CG</v>
      </c>
      <c r="E329" s="191" t="str">
        <f>VLOOKUP($A329,'01_SINTETICO'!$A:$M,5,0)</f>
        <v>UN</v>
      </c>
      <c r="F329" s="191">
        <f>VLOOKUP($A329,'01_SINTETICO'!$A:$M,6,0)</f>
        <v>1</v>
      </c>
      <c r="G329" s="192">
        <f>VLOOKUP($A329,'01_SINTETICO'!$A:$M,11,0)</f>
        <v>84.755655599999997</v>
      </c>
      <c r="H329" s="192">
        <f>VLOOKUP($A329,'01_SINTETICO'!$A:$M,12,0)</f>
        <v>9.4543599933679996</v>
      </c>
      <c r="I329" s="192">
        <f>VLOOKUP($A329,'01_SINTETICO'!$A:$M,13,0)</f>
        <v>94.210015593367999</v>
      </c>
      <c r="J329" s="234">
        <f t="shared" si="11"/>
        <v>5.0189052590310799E-5</v>
      </c>
      <c r="K329" s="165">
        <f t="shared" si="10"/>
        <v>0.99882019519116616</v>
      </c>
    </row>
    <row r="330" spans="1:11" ht="25.5">
      <c r="A330" s="190" t="s">
        <v>6319</v>
      </c>
      <c r="B330" s="190" t="str">
        <f>VLOOKUP($A330,'01_SINTETICO'!$A:$M,2,0)</f>
        <v>T.ELE.CURVA.INV.200</v>
      </c>
      <c r="C330" s="190" t="str">
        <f>VLOOKUP($A330,'01_SINTETICO'!$A:$M,3,0)</f>
        <v>CURVA DE INVERSÃO PARA ELETROCALHA 200X100 MM</v>
      </c>
      <c r="D330" s="190" t="str">
        <f>VLOOKUP($A330,'01_SINTETICO'!$A:$M,4,0)</f>
        <v>SER.CG</v>
      </c>
      <c r="E330" s="191" t="str">
        <f>VLOOKUP($A330,'01_SINTETICO'!$A:$M,5,0)</f>
        <v>UN</v>
      </c>
      <c r="F330" s="191">
        <f>VLOOKUP($A330,'01_SINTETICO'!$A:$M,6,0)</f>
        <v>1</v>
      </c>
      <c r="G330" s="192">
        <f>VLOOKUP($A330,'01_SINTETICO'!$A:$M,11,0)</f>
        <v>84.755655599999997</v>
      </c>
      <c r="H330" s="192">
        <f>VLOOKUP($A330,'01_SINTETICO'!$A:$M,12,0)</f>
        <v>9.4543599933679996</v>
      </c>
      <c r="I330" s="192">
        <f>VLOOKUP($A330,'01_SINTETICO'!$A:$M,13,0)</f>
        <v>94.210015593367999</v>
      </c>
      <c r="J330" s="234">
        <f t="shared" si="11"/>
        <v>5.0189052590310799E-5</v>
      </c>
      <c r="K330" s="165">
        <f t="shared" si="10"/>
        <v>0.99887038424375652</v>
      </c>
    </row>
    <row r="331" spans="1:11" ht="25.5">
      <c r="A331" s="190" t="s">
        <v>6215</v>
      </c>
      <c r="B331" s="190" t="str">
        <f>VLOOKUP($A331,'01_SINTETICO'!$A:$M,2,0)</f>
        <v>89866U</v>
      </c>
      <c r="C331" s="190" t="str">
        <f>VLOOKUP($A331,'01_SINTETICO'!$A:$M,3,0)</f>
        <v>JOELHO 90 GRAUS, PVC, SOLDÁVEL, DN 25MM, INSTALADO EM DRENO DE AR-CONDICIONADO - FORNECIMENTO E INSTALAÇÃO. AF_08/2022</v>
      </c>
      <c r="D331" s="190" t="str">
        <f>VLOOKUP($A331,'01_SINTETICO'!$A:$M,4,0)</f>
        <v>SER.CG</v>
      </c>
      <c r="E331" s="191" t="str">
        <f>VLOOKUP($A331,'01_SINTETICO'!$A:$M,5,0)</f>
        <v>UN</v>
      </c>
      <c r="F331" s="191">
        <f>VLOOKUP($A331,'01_SINTETICO'!$A:$M,6,0)</f>
        <v>10</v>
      </c>
      <c r="G331" s="192">
        <f>VLOOKUP($A331,'01_SINTETICO'!$A:$M,11,0)</f>
        <v>39.101122322999998</v>
      </c>
      <c r="H331" s="192">
        <f>VLOOKUP($A331,'01_SINTETICO'!$A:$M,12,0)</f>
        <v>51.307843389551557</v>
      </c>
      <c r="I331" s="192">
        <f>VLOOKUP($A331,'01_SINTETICO'!$A:$M,13,0)</f>
        <v>90.408965712551549</v>
      </c>
      <c r="J331" s="234">
        <f t="shared" si="11"/>
        <v>4.816409705702543E-5</v>
      </c>
      <c r="K331" s="165">
        <f t="shared" si="10"/>
        <v>0.99891854834081351</v>
      </c>
    </row>
    <row r="332" spans="1:11" ht="25.5">
      <c r="A332" s="190" t="s">
        <v>6250</v>
      </c>
      <c r="B332" s="190" t="str">
        <f>VLOOKUP($A332,'01_SINTETICO'!$A:$M,2,0)</f>
        <v>93659U</v>
      </c>
      <c r="C332" s="190" t="str">
        <f>VLOOKUP($A332,'01_SINTETICO'!$A:$M,3,0)</f>
        <v>DISJUNTOR MONOPOLAR TIPO DIN, CORRENTE NOMINAL DE 50A - FORNECIMENTO E INSTALAÇÃO. AF_10/2020</v>
      </c>
      <c r="D332" s="190" t="str">
        <f>VLOOKUP($A332,'01_SINTETICO'!$A:$M,4,0)</f>
        <v>SER.CG</v>
      </c>
      <c r="E332" s="191" t="str">
        <f>VLOOKUP($A332,'01_SINTETICO'!$A:$M,5,0)</f>
        <v>UN</v>
      </c>
      <c r="F332" s="191">
        <f>VLOOKUP($A332,'01_SINTETICO'!$A:$M,6,0)</f>
        <v>3</v>
      </c>
      <c r="G332" s="192">
        <f>VLOOKUP($A332,'01_SINTETICO'!$A:$M,11,0)</f>
        <v>61.526001628799996</v>
      </c>
      <c r="H332" s="192">
        <f>VLOOKUP($A332,'01_SINTETICO'!$A:$M,12,0)</f>
        <v>26.831473661178386</v>
      </c>
      <c r="I332" s="192">
        <f>VLOOKUP($A332,'01_SINTETICO'!$A:$M,13,0)</f>
        <v>88.357475289978382</v>
      </c>
      <c r="J332" s="234">
        <f t="shared" si="11"/>
        <v>4.7071194566153835E-5</v>
      </c>
      <c r="K332" s="165">
        <f t="shared" si="10"/>
        <v>0.99896561953537966</v>
      </c>
    </row>
    <row r="333" spans="1:11" ht="25.5">
      <c r="A333" s="190" t="s">
        <v>6194</v>
      </c>
      <c r="B333" s="190" t="str">
        <f>VLOOKUP($A333,'01_SINTETICO'!$A:$M,2,0)</f>
        <v>T.CRUZETA.SOLD.25MM</v>
      </c>
      <c r="C333" s="190" t="str">
        <f>VLOOKUP($A333,'01_SINTETICO'!$A:$M,3,0)</f>
        <v>CRUZETA SOLDAVEL 25 MM FORNECIMENTO E INSTALAÇÃO</v>
      </c>
      <c r="D333" s="190" t="str">
        <f>VLOOKUP($A333,'01_SINTETICO'!$A:$M,4,0)</f>
        <v>SER.CG</v>
      </c>
      <c r="E333" s="191" t="str">
        <f>VLOOKUP($A333,'01_SINTETICO'!$A:$M,5,0)</f>
        <v>UN</v>
      </c>
      <c r="F333" s="191">
        <f>VLOOKUP($A333,'01_SINTETICO'!$A:$M,6,0)</f>
        <v>3</v>
      </c>
      <c r="G333" s="192">
        <f>VLOOKUP($A333,'01_SINTETICO'!$A:$M,11,0)</f>
        <v>50.761434239999993</v>
      </c>
      <c r="H333" s="192">
        <f>VLOOKUP($A333,'01_SINTETICO'!$A:$M,12,0)</f>
        <v>35.907943031126393</v>
      </c>
      <c r="I333" s="192">
        <f>VLOOKUP($A333,'01_SINTETICO'!$A:$M,13,0)</f>
        <v>86.669377271126393</v>
      </c>
      <c r="J333" s="234">
        <f t="shared" si="11"/>
        <v>4.6171884235801586E-5</v>
      </c>
      <c r="K333" s="165">
        <f t="shared" si="10"/>
        <v>0.99901179141961549</v>
      </c>
    </row>
    <row r="334" spans="1:11" ht="25.5">
      <c r="A334" s="190" t="s">
        <v>6248</v>
      </c>
      <c r="B334" s="190" t="str">
        <f>VLOOKUP($A334,'01_SINTETICO'!$A:$M,2,0)</f>
        <v>93654U</v>
      </c>
      <c r="C334" s="190" t="str">
        <f>VLOOKUP($A334,'01_SINTETICO'!$A:$M,3,0)</f>
        <v>DISJUNTOR MONOPOLAR TIPO DIN, CORRENTE NOMINAL DE 16A - FORNECIMENTO E INSTALAÇÃO. AF_04/2016</v>
      </c>
      <c r="D334" s="190" t="str">
        <f>VLOOKUP($A334,'01_SINTETICO'!$A:$M,4,0)</f>
        <v>SER.CG</v>
      </c>
      <c r="E334" s="191" t="str">
        <f>VLOOKUP($A334,'01_SINTETICO'!$A:$M,5,0)</f>
        <v>UN</v>
      </c>
      <c r="F334" s="191">
        <f>VLOOKUP($A334,'01_SINTETICO'!$A:$M,6,0)</f>
        <v>6</v>
      </c>
      <c r="G334" s="192">
        <f>VLOOKUP($A334,'01_SINTETICO'!$A:$M,11,0)</f>
        <v>72.089039212800017</v>
      </c>
      <c r="H334" s="192">
        <f>VLOOKUP($A334,'01_SINTETICO'!$A:$M,12,0)</f>
        <v>13.5008260705295</v>
      </c>
      <c r="I334" s="192">
        <f>VLOOKUP($A334,'01_SINTETICO'!$A:$M,13,0)</f>
        <v>85.589865283329516</v>
      </c>
      <c r="J334" s="234">
        <f t="shared" si="11"/>
        <v>4.5596789501062767E-5</v>
      </c>
      <c r="K334" s="165">
        <f t="shared" si="10"/>
        <v>0.9990573882091166</v>
      </c>
    </row>
    <row r="335" spans="1:11" ht="38.25">
      <c r="A335" s="190" t="s">
        <v>6166</v>
      </c>
      <c r="B335" s="190" t="str">
        <f>VLOOKUP($A335,'01_SINTETICO'!$A:$M,2,0)</f>
        <v>90374U</v>
      </c>
      <c r="C335" s="190" t="str">
        <f>VLOOKUP($A335,'01_SINTETICO'!$A:$M,3,0)</f>
        <v>TÊ COM BUCHA DE LATÃO NA BOLSA CENTRAL, PVC, SOLDÁVEL, DN 25MM X 3/4 , INSTALADO EM RAMAL OU SUB-RAMAL DE ÁGUA - FORNECIMENTO E INSTALAÇÃO. AF_06/2022</v>
      </c>
      <c r="D335" s="190" t="str">
        <f>VLOOKUP($A335,'01_SINTETICO'!$A:$M,4,0)</f>
        <v>SER.CG</v>
      </c>
      <c r="E335" s="191" t="str">
        <f>VLOOKUP($A335,'01_SINTETICO'!$A:$M,5,0)</f>
        <v>UN</v>
      </c>
      <c r="F335" s="191">
        <f>VLOOKUP($A335,'01_SINTETICO'!$A:$M,6,0)</f>
        <v>3</v>
      </c>
      <c r="G335" s="192">
        <f>VLOOKUP($A335,'01_SINTETICO'!$A:$M,11,0)</f>
        <v>53.941335326700006</v>
      </c>
      <c r="H335" s="192">
        <f>VLOOKUP($A335,'01_SINTETICO'!$A:$M,12,0)</f>
        <v>26.261636657165585</v>
      </c>
      <c r="I335" s="192">
        <f>VLOOKUP($A335,'01_SINTETICO'!$A:$M,13,0)</f>
        <v>80.202971983865595</v>
      </c>
      <c r="J335" s="234">
        <f t="shared" si="11"/>
        <v>4.2726998328623766E-5</v>
      </c>
      <c r="K335" s="165">
        <f t="shared" si="10"/>
        <v>0.99910011520744524</v>
      </c>
    </row>
    <row r="336" spans="1:11" ht="25.5">
      <c r="A336" s="190" t="s">
        <v>6249</v>
      </c>
      <c r="B336" s="190" t="str">
        <f>VLOOKUP($A336,'01_SINTETICO'!$A:$M,2,0)</f>
        <v>93655U</v>
      </c>
      <c r="C336" s="190" t="str">
        <f>VLOOKUP($A336,'01_SINTETICO'!$A:$M,3,0)</f>
        <v>DISJUNTOR MONOPOLAR TIPO DIN, CORRENTE NOMINAL DE 20A - FORNECIMENTO E INSTALAÇÃO. AF_10/2020</v>
      </c>
      <c r="D336" s="190" t="str">
        <f>VLOOKUP($A336,'01_SINTETICO'!$A:$M,4,0)</f>
        <v>SER.CG</v>
      </c>
      <c r="E336" s="191" t="str">
        <f>VLOOKUP($A336,'01_SINTETICO'!$A:$M,5,0)</f>
        <v>UN</v>
      </c>
      <c r="F336" s="191">
        <f>VLOOKUP($A336,'01_SINTETICO'!$A:$M,6,0)</f>
        <v>5</v>
      </c>
      <c r="G336" s="192">
        <f>VLOOKUP($A336,'01_SINTETICO'!$A:$M,11,0)</f>
        <v>63.511032121999989</v>
      </c>
      <c r="H336" s="192">
        <f>VLOOKUP($A336,'01_SINTETICO'!$A:$M,12,0)</f>
        <v>15.67060168900746</v>
      </c>
      <c r="I336" s="192">
        <f>VLOOKUP($A336,'01_SINTETICO'!$A:$M,13,0)</f>
        <v>79.181633811007444</v>
      </c>
      <c r="J336" s="234">
        <f t="shared" si="11"/>
        <v>4.2182894870544328E-5</v>
      </c>
      <c r="K336" s="165">
        <f t="shared" si="10"/>
        <v>0.99914229810231581</v>
      </c>
    </row>
    <row r="337" spans="1:11" ht="25.5">
      <c r="A337" s="190" t="s">
        <v>1176</v>
      </c>
      <c r="B337" s="190" t="str">
        <f>VLOOKUP($A337,'01_SINTETICO'!$A:$M,2,0)</f>
        <v>T.PLACA.INC.60X30M1</v>
      </c>
      <c r="C337" s="190" t="str">
        <f>VLOOKUP($A337,'01_SINTETICO'!$A:$M,3,0)</f>
        <v>FORNECIMENTO E INSTALAÇÃO DE PLACA DE SINALIZAÇÃO RETANGULAR DE COMBATE A INCÊNDIO 60X30CM M1</v>
      </c>
      <c r="D337" s="190" t="str">
        <f>VLOOKUP($A337,'01_SINTETICO'!$A:$M,4,0)</f>
        <v>SER.CG</v>
      </c>
      <c r="E337" s="191" t="str">
        <f>VLOOKUP($A337,'01_SINTETICO'!$A:$M,5,0)</f>
        <v>UN</v>
      </c>
      <c r="F337" s="191">
        <f>VLOOKUP($A337,'01_SINTETICO'!$A:$M,6,0)</f>
        <v>1</v>
      </c>
      <c r="G337" s="192">
        <f>VLOOKUP($A337,'01_SINTETICO'!$A:$M,11,0)</f>
        <v>76.289494950000019</v>
      </c>
      <c r="H337" s="192">
        <f>VLOOKUP($A337,'01_SINTETICO'!$A:$M,12,0)</f>
        <v>2.8115315797410001</v>
      </c>
      <c r="I337" s="192">
        <f>VLOOKUP($A337,'01_SINTETICO'!$A:$M,13,0)</f>
        <v>79.10102652974102</v>
      </c>
      <c r="J337" s="234">
        <f t="shared" si="11"/>
        <v>4.2139952482167022E-5</v>
      </c>
      <c r="K337" s="165">
        <f t="shared" si="10"/>
        <v>0.99918443805479795</v>
      </c>
    </row>
    <row r="338" spans="1:11" ht="25.5">
      <c r="A338" s="190" t="s">
        <v>6152</v>
      </c>
      <c r="B338" s="190" t="str">
        <f>VLOOKUP($A338,'01_SINTETICO'!$A:$M,2,0)</f>
        <v>89378U</v>
      </c>
      <c r="C338" s="190" t="str">
        <f>VLOOKUP($A338,'01_SINTETICO'!$A:$M,3,0)</f>
        <v>LUVA, PVC, SOLDÁVEL, DN 25MM, INSTALADO EM RAMAL OU SUB-RAMAL DE ÁGUA - FORNECIMENTO E INSTALAÇÃO. AF_06/2022</v>
      </c>
      <c r="D338" s="190" t="str">
        <f>VLOOKUP($A338,'01_SINTETICO'!$A:$M,4,0)</f>
        <v>SER.CG</v>
      </c>
      <c r="E338" s="191" t="str">
        <f>VLOOKUP($A338,'01_SINTETICO'!$A:$M,5,0)</f>
        <v>UN</v>
      </c>
      <c r="F338" s="191">
        <f>VLOOKUP($A338,'01_SINTETICO'!$A:$M,6,0)</f>
        <v>9</v>
      </c>
      <c r="G338" s="192">
        <f>VLOOKUP($A338,'01_SINTETICO'!$A:$M,11,0)</f>
        <v>35.530767689400001</v>
      </c>
      <c r="H338" s="192">
        <f>VLOOKUP($A338,'01_SINTETICO'!$A:$M,12,0)</f>
        <v>42.294177955021844</v>
      </c>
      <c r="I338" s="192">
        <f>VLOOKUP($A338,'01_SINTETICO'!$A:$M,13,0)</f>
        <v>77.824945644421845</v>
      </c>
      <c r="J338" s="234">
        <f t="shared" si="11"/>
        <v>4.1460138449026331E-5</v>
      </c>
      <c r="K338" s="165">
        <f t="shared" ref="K338:K349" si="12">J338+K337</f>
        <v>0.99922589819324703</v>
      </c>
    </row>
    <row r="339" spans="1:11" ht="25.5">
      <c r="A339" s="190" t="s">
        <v>1174</v>
      </c>
      <c r="B339" s="190" t="str">
        <f>VLOOKUP($A339,'01_SINTETICO'!$A:$M,2,0)</f>
        <v>T.PLACA.INC.40X20</v>
      </c>
      <c r="C339" s="190" t="str">
        <f>VLOOKUP($A339,'01_SINTETICO'!$A:$M,3,0)</f>
        <v>FORNECIMENTO E INSTALAÇÃO DE PLACA DE SINALIZAÇÃO RETANGULAR DE COMBATE A INCÊNDIO 40X20CM</v>
      </c>
      <c r="D339" s="190" t="str">
        <f>VLOOKUP($A339,'01_SINTETICO'!$A:$M,4,0)</f>
        <v>SER.CG</v>
      </c>
      <c r="E339" s="191" t="str">
        <f>VLOOKUP($A339,'01_SINTETICO'!$A:$M,5,0)</f>
        <v>UN</v>
      </c>
      <c r="F339" s="191">
        <f>VLOOKUP($A339,'01_SINTETICO'!$A:$M,6,0)</f>
        <v>2</v>
      </c>
      <c r="G339" s="192">
        <f>VLOOKUP($A339,'01_SINTETICO'!$A:$M,11,0)</f>
        <v>71.418099900000001</v>
      </c>
      <c r="H339" s="192">
        <f>VLOOKUP($A339,'01_SINTETICO'!$A:$M,12,0)</f>
        <v>5.6230631594820002</v>
      </c>
      <c r="I339" s="192">
        <f>VLOOKUP($A339,'01_SINTETICO'!$A:$M,13,0)</f>
        <v>77.041163059482002</v>
      </c>
      <c r="J339" s="234">
        <f t="shared" si="11"/>
        <v>4.1042589368632332E-5</v>
      </c>
      <c r="K339" s="165">
        <f t="shared" si="12"/>
        <v>0.99926694078261569</v>
      </c>
    </row>
    <row r="340" spans="1:11">
      <c r="A340" s="190" t="s">
        <v>6253</v>
      </c>
      <c r="B340" s="190" t="str">
        <f>VLOOKUP($A340,'01_SINTETICO'!$A:$M,2,0)</f>
        <v>T.ELE.SAIDA</v>
      </c>
      <c r="C340" s="190" t="str">
        <f>VLOOKUP($A340,'01_SINTETICO'!$A:$M,3,0)</f>
        <v>SAIDA HORIZONTAL PARA ELETRODUTO 3/4</v>
      </c>
      <c r="D340" s="190" t="str">
        <f>VLOOKUP($A340,'01_SINTETICO'!$A:$M,4,0)</f>
        <v>SER.CG</v>
      </c>
      <c r="E340" s="191" t="str">
        <f>VLOOKUP($A340,'01_SINTETICO'!$A:$M,5,0)</f>
        <v>UN</v>
      </c>
      <c r="F340" s="191">
        <f>VLOOKUP($A340,'01_SINTETICO'!$A:$M,6,0)</f>
        <v>11</v>
      </c>
      <c r="G340" s="192">
        <f>VLOOKUP($A340,'01_SINTETICO'!$A:$M,11,0)</f>
        <v>49.606836400000006</v>
      </c>
      <c r="H340" s="192">
        <f>VLOOKUP($A340,'01_SINTETICO'!$A:$M,12,0)</f>
        <v>25.999489981762004</v>
      </c>
      <c r="I340" s="192">
        <f>VLOOKUP($A340,'01_SINTETICO'!$A:$M,13,0)</f>
        <v>75.606326381762017</v>
      </c>
      <c r="J340" s="234">
        <f t="shared" si="11"/>
        <v>4.0278200433729485E-5</v>
      </c>
      <c r="K340" s="165">
        <f t="shared" si="12"/>
        <v>0.99930721898304942</v>
      </c>
    </row>
    <row r="341" spans="1:11" ht="25.5">
      <c r="A341" s="190" t="s">
        <v>6162</v>
      </c>
      <c r="B341" s="190" t="str">
        <f>VLOOKUP($A341,'01_SINTETICO'!$A:$M,2,0)</f>
        <v>89626U</v>
      </c>
      <c r="C341" s="190" t="str">
        <f>VLOOKUP($A341,'01_SINTETICO'!$A:$M,3,0)</f>
        <v>TÊ DE REDUÇÃO, PVC, SOLDÁVEL, DN 50MM X 40MM, INSTALADO EM PRUMADA DE ÁGUA - FORNECIMENTO E INSTALAÇÃO. AF_06/2022</v>
      </c>
      <c r="D341" s="190" t="str">
        <f>VLOOKUP($A341,'01_SINTETICO'!$A:$M,4,0)</f>
        <v>SER.CG</v>
      </c>
      <c r="E341" s="191" t="str">
        <f>VLOOKUP($A341,'01_SINTETICO'!$A:$M,5,0)</f>
        <v>UN</v>
      </c>
      <c r="F341" s="191">
        <f>VLOOKUP($A341,'01_SINTETICO'!$A:$M,6,0)</f>
        <v>2</v>
      </c>
      <c r="G341" s="192">
        <f>VLOOKUP($A341,'01_SINTETICO'!$A:$M,11,0)</f>
        <v>56.646527644999999</v>
      </c>
      <c r="H341" s="192">
        <f>VLOOKUP($A341,'01_SINTETICO'!$A:$M,12,0)</f>
        <v>14.353206821634041</v>
      </c>
      <c r="I341" s="192">
        <f>VLOOKUP($A341,'01_SINTETICO'!$A:$M,13,0)</f>
        <v>70.999734466634038</v>
      </c>
      <c r="J341" s="234">
        <f t="shared" si="11"/>
        <v>3.7824103781327122E-5</v>
      </c>
      <c r="K341" s="165">
        <f t="shared" si="12"/>
        <v>0.9993450430868307</v>
      </c>
    </row>
    <row r="342" spans="1:11" ht="25.5">
      <c r="A342" s="190" t="s">
        <v>6181</v>
      </c>
      <c r="B342" s="190" t="str">
        <f>VLOOKUP($A342,'01_SINTETICO'!$A:$M,2,0)</f>
        <v>103966U</v>
      </c>
      <c r="C342" s="190" t="str">
        <f>VLOOKUP($A342,'01_SINTETICO'!$A:$M,3,0)</f>
        <v>BUCHA DE REDUÇÃO, LONGA, PVC, SOLDÁVEL, DN 50 X 25 MM, INSTALADO EM PRUMADA DE ÁGUA - FORNECIMENTO E INSTALAÇÃO. AF_06/2022</v>
      </c>
      <c r="D342" s="190" t="str">
        <f>VLOOKUP($A342,'01_SINTETICO'!$A:$M,4,0)</f>
        <v>SER.CG</v>
      </c>
      <c r="E342" s="191" t="str">
        <f>VLOOKUP($A342,'01_SINTETICO'!$A:$M,5,0)</f>
        <v>UN</v>
      </c>
      <c r="F342" s="191">
        <f>VLOOKUP($A342,'01_SINTETICO'!$A:$M,6,0)</f>
        <v>6</v>
      </c>
      <c r="G342" s="192">
        <f>VLOOKUP($A342,'01_SINTETICO'!$A:$M,11,0)</f>
        <v>50.596764715799999</v>
      </c>
      <c r="H342" s="192">
        <f>VLOOKUP($A342,'01_SINTETICO'!$A:$M,12,0)</f>
        <v>18.342785964040402</v>
      </c>
      <c r="I342" s="192">
        <f>VLOOKUP($A342,'01_SINTETICO'!$A:$M,13,0)</f>
        <v>68.939550679840409</v>
      </c>
      <c r="J342" s="234">
        <f t="shared" si="11"/>
        <v>3.6726570023691592E-5</v>
      </c>
      <c r="K342" s="165">
        <f t="shared" si="12"/>
        <v>0.99938176965685444</v>
      </c>
    </row>
    <row r="343" spans="1:11" ht="25.5">
      <c r="A343" s="190" t="s">
        <v>6286</v>
      </c>
      <c r="B343" s="190" t="str">
        <f>VLOOKUP($A343,'01_SINTETICO'!$A:$M,2,0)</f>
        <v>98111U</v>
      </c>
      <c r="C343" s="190" t="str">
        <f>VLOOKUP($A343,'01_SINTETICO'!$A:$M,3,0)</f>
        <v>CAIXA DE INSPEÇÃO PARA ATERRAMENTO, CIRCULAR, EM POLIETILENO, DIÂMETRO INTERNO = 0,3 M. AF_12/2020</v>
      </c>
      <c r="D343" s="190" t="str">
        <f>VLOOKUP($A343,'01_SINTETICO'!$A:$M,4,0)</f>
        <v>SER.CG</v>
      </c>
      <c r="E343" s="191" t="str">
        <f>VLOOKUP($A343,'01_SINTETICO'!$A:$M,5,0)</f>
        <v>UN</v>
      </c>
      <c r="F343" s="191">
        <f>VLOOKUP($A343,'01_SINTETICO'!$A:$M,6,0)</f>
        <v>1</v>
      </c>
      <c r="G343" s="192">
        <f>VLOOKUP($A343,'01_SINTETICO'!$A:$M,11,0)</f>
        <v>59.305054581622791</v>
      </c>
      <c r="H343" s="192">
        <f>VLOOKUP($A343,'01_SINTETICO'!$A:$M,12,0)</f>
        <v>7.4612682260772543</v>
      </c>
      <c r="I343" s="192">
        <f>VLOOKUP($A343,'01_SINTETICO'!$A:$M,13,0)</f>
        <v>66.76632280770005</v>
      </c>
      <c r="J343" s="234">
        <f t="shared" si="11"/>
        <v>3.5568813629335789E-5</v>
      </c>
      <c r="K343" s="165">
        <f t="shared" si="12"/>
        <v>0.99941733847048375</v>
      </c>
    </row>
    <row r="344" spans="1:11" ht="38.25">
      <c r="A344" s="190" t="s">
        <v>6173</v>
      </c>
      <c r="B344" s="190" t="str">
        <f>VLOOKUP($A344,'01_SINTETICO'!$A:$M,2,0)</f>
        <v>94706U</v>
      </c>
      <c r="C344" s="190" t="str">
        <f>VLOOKUP($A344,'01_SINTETICO'!$A:$M,3,0)</f>
        <v>ADAPTADOR COM FLANGE E ANEL DE VEDAÇÃO, PVC, SOLDÁVEL, DN 50 MM X 1 1/2", INSTALADO EM RESERVAÇÃO PREDIAL DE ÁGUA - FORNECIMENTO E INSTALAÇÃO. AF_04/2024</v>
      </c>
      <c r="D344" s="190" t="str">
        <f>VLOOKUP($A344,'01_SINTETICO'!$A:$M,4,0)</f>
        <v>SER.CG</v>
      </c>
      <c r="E344" s="191" t="str">
        <f>VLOOKUP($A344,'01_SINTETICO'!$A:$M,5,0)</f>
        <v>UN</v>
      </c>
      <c r="F344" s="191">
        <f>VLOOKUP($A344,'01_SINTETICO'!$A:$M,6,0)</f>
        <v>6</v>
      </c>
      <c r="G344" s="192">
        <f>VLOOKUP($A344,'01_SINTETICO'!$A:$M,11,0)</f>
        <v>23.867348668799998</v>
      </c>
      <c r="H344" s="192">
        <f>VLOOKUP($A344,'01_SINTETICO'!$A:$M,12,0)</f>
        <v>40.972049983410422</v>
      </c>
      <c r="I344" s="192">
        <f>VLOOKUP($A344,'01_SINTETICO'!$A:$M,13,0)</f>
        <v>64.83939865221042</v>
      </c>
      <c r="J344" s="234">
        <f t="shared" si="11"/>
        <v>3.4542272054448104E-5</v>
      </c>
      <c r="K344" s="165">
        <f t="shared" si="12"/>
        <v>0.99945188074253821</v>
      </c>
    </row>
    <row r="345" spans="1:11" ht="25.5">
      <c r="A345" s="190" t="s">
        <v>6278</v>
      </c>
      <c r="B345" s="190" t="str">
        <f>VLOOKUP($A345,'01_SINTETICO'!$A:$M,2,0)</f>
        <v>93656U</v>
      </c>
      <c r="C345" s="190" t="str">
        <f>VLOOKUP($A345,'01_SINTETICO'!$A:$M,3,0)</f>
        <v>DISJUNTOR MONOPOLAR TIPO DIN, CORRENTE NOMINAL DE 25A - FORNECIMENTO E INSTALAÇÃO. AF_10/2020</v>
      </c>
      <c r="D345" s="190" t="str">
        <f>VLOOKUP($A345,'01_SINTETICO'!$A:$M,4,0)</f>
        <v>SER.CG</v>
      </c>
      <c r="E345" s="191" t="str">
        <f>VLOOKUP($A345,'01_SINTETICO'!$A:$M,5,0)</f>
        <v>UN</v>
      </c>
      <c r="F345" s="191">
        <f>VLOOKUP($A345,'01_SINTETICO'!$A:$M,6,0)</f>
        <v>4</v>
      </c>
      <c r="G345" s="192">
        <f>VLOOKUP($A345,'01_SINTETICO'!$A:$M,11,0)</f>
        <v>50.808825697599993</v>
      </c>
      <c r="H345" s="192">
        <f>VLOOKUP($A345,'01_SINTETICO'!$A:$M,12,0)</f>
        <v>12.536481351205969</v>
      </c>
      <c r="I345" s="192">
        <f>VLOOKUP($A345,'01_SINTETICO'!$A:$M,13,0)</f>
        <v>63.345307048805964</v>
      </c>
      <c r="J345" s="234">
        <f t="shared" si="11"/>
        <v>3.3746315896435466E-5</v>
      </c>
      <c r="K345" s="165">
        <f t="shared" si="12"/>
        <v>0.99948562705843469</v>
      </c>
    </row>
    <row r="346" spans="1:11" ht="38.25">
      <c r="A346" s="190" t="s">
        <v>6171</v>
      </c>
      <c r="B346" s="190" t="str">
        <f>VLOOKUP($A346,'01_SINTETICO'!$A:$M,2,0)</f>
        <v>94693U</v>
      </c>
      <c r="C346" s="190" t="str">
        <f>VLOOKUP($A346,'01_SINTETICO'!$A:$M,3,0)</f>
        <v>TÊ DE REDUÇÃO, PVC, SOLDÁVEL, DN 40 MM X 32 MM, INSTALADO EM RESERVAÇÃO PREDIAL DE ÁGUA - FORNECIMENTO E INSTALAÇÃO. AF_04/2024</v>
      </c>
      <c r="D346" s="190" t="str">
        <f>VLOOKUP($A346,'01_SINTETICO'!$A:$M,4,0)</f>
        <v>SER.CG</v>
      </c>
      <c r="E346" s="191" t="str">
        <f>VLOOKUP($A346,'01_SINTETICO'!$A:$M,5,0)</f>
        <v>UN</v>
      </c>
      <c r="F346" s="191">
        <f>VLOOKUP($A346,'01_SINTETICO'!$A:$M,6,0)</f>
        <v>3</v>
      </c>
      <c r="G346" s="192">
        <f>VLOOKUP($A346,'01_SINTETICO'!$A:$M,11,0)</f>
        <v>45.973812555000002</v>
      </c>
      <c r="H346" s="192">
        <f>VLOOKUP($A346,'01_SINTETICO'!$A:$M,12,0)</f>
        <v>17.076326538602103</v>
      </c>
      <c r="I346" s="192">
        <f>VLOOKUP($A346,'01_SINTETICO'!$A:$M,13,0)</f>
        <v>63.050139093602105</v>
      </c>
      <c r="J346" s="234">
        <f t="shared" si="11"/>
        <v>3.3589069345382524E-5</v>
      </c>
      <c r="K346" s="165">
        <f t="shared" si="12"/>
        <v>0.99951921612778005</v>
      </c>
    </row>
    <row r="347" spans="1:11" ht="25.5">
      <c r="A347" s="190" t="s">
        <v>6195</v>
      </c>
      <c r="B347" s="190" t="str">
        <f>VLOOKUP($A347,'01_SINTETICO'!$A:$M,2,0)</f>
        <v>T.CRUZETA.SOLD.50MM</v>
      </c>
      <c r="C347" s="190" t="str">
        <f>VLOOKUP($A347,'01_SINTETICO'!$A:$M,3,0)</f>
        <v>CRUZETA SOLDAVEL 50 MM FORNECIMENTO E INSTALAÇÃO</v>
      </c>
      <c r="D347" s="190" t="str">
        <f>VLOOKUP($A347,'01_SINTETICO'!$A:$M,4,0)</f>
        <v>SER.CG</v>
      </c>
      <c r="E347" s="191" t="str">
        <f>VLOOKUP($A347,'01_SINTETICO'!$A:$M,5,0)</f>
        <v>UN</v>
      </c>
      <c r="F347" s="191">
        <f>VLOOKUP($A347,'01_SINTETICO'!$A:$M,6,0)</f>
        <v>1</v>
      </c>
      <c r="G347" s="192">
        <f>VLOOKUP($A347,'01_SINTETICO'!$A:$M,11,0)</f>
        <v>43.845458200000003</v>
      </c>
      <c r="H347" s="192">
        <f>VLOOKUP($A347,'01_SINTETICO'!$A:$M,12,0)</f>
        <v>18.414329759551997</v>
      </c>
      <c r="I347" s="192">
        <f>VLOOKUP($A347,'01_SINTETICO'!$A:$M,13,0)</f>
        <v>62.259787959552</v>
      </c>
      <c r="J347" s="234">
        <f t="shared" si="11"/>
        <v>3.316802096340513E-5</v>
      </c>
      <c r="K347" s="165">
        <f t="shared" si="12"/>
        <v>0.99955238414874348</v>
      </c>
    </row>
    <row r="348" spans="1:11" ht="25.5">
      <c r="A348" s="190" t="s">
        <v>6224</v>
      </c>
      <c r="B348" s="190" t="str">
        <f>VLOOKUP($A348,'01_SINTETICO'!$A:$M,2,0)</f>
        <v>T.CRUZETA.SOLD.50MM</v>
      </c>
      <c r="C348" s="190" t="str">
        <f>VLOOKUP($A348,'01_SINTETICO'!$A:$M,3,0)</f>
        <v>CRUZETA SOLDAVEL 50 MM FORNECIMENTO E INSTALAÇÃO</v>
      </c>
      <c r="D348" s="190" t="str">
        <f>VLOOKUP($A348,'01_SINTETICO'!$A:$M,4,0)</f>
        <v>SER.CG</v>
      </c>
      <c r="E348" s="191" t="str">
        <f>VLOOKUP($A348,'01_SINTETICO'!$A:$M,5,0)</f>
        <v>UN</v>
      </c>
      <c r="F348" s="191">
        <f>VLOOKUP($A348,'01_SINTETICO'!$A:$M,6,0)</f>
        <v>1</v>
      </c>
      <c r="G348" s="192">
        <f>VLOOKUP($A348,'01_SINTETICO'!$A:$M,11,0)</f>
        <v>43.845458200000003</v>
      </c>
      <c r="H348" s="192">
        <f>VLOOKUP($A348,'01_SINTETICO'!$A:$M,12,0)</f>
        <v>18.414329759551997</v>
      </c>
      <c r="I348" s="192">
        <f>VLOOKUP($A348,'01_SINTETICO'!$A:$M,13,0)</f>
        <v>62.259787959552</v>
      </c>
      <c r="J348" s="234">
        <f t="shared" si="11"/>
        <v>3.316802096340513E-5</v>
      </c>
      <c r="K348" s="165">
        <f t="shared" si="12"/>
        <v>0.9995855521697069</v>
      </c>
    </row>
    <row r="349" spans="1:11" ht="25.5">
      <c r="A349" s="190" t="s">
        <v>6191</v>
      </c>
      <c r="B349" s="190" t="str">
        <f>VLOOKUP($A349,'01_SINTETICO'!$A:$M,2,0)</f>
        <v>104011U</v>
      </c>
      <c r="C349" s="190" t="str">
        <f>VLOOKUP($A349,'01_SINTETICO'!$A:$M,3,0)</f>
        <v>TE, PVC, SOLDÁVEL, DN 40MM, INSTALADO EM RAMAL DE DISTRIBUIÇÃO DE ÁGUA - FORNECIMENTO E INSTALAÇÃO. AF_06/2022</v>
      </c>
      <c r="D349" s="190" t="str">
        <f>VLOOKUP($A349,'01_SINTETICO'!$A:$M,4,0)</f>
        <v>SER.CG</v>
      </c>
      <c r="E349" s="191" t="str">
        <f>VLOOKUP($A349,'01_SINTETICO'!$A:$M,5,0)</f>
        <v>UN</v>
      </c>
      <c r="F349" s="191">
        <f>VLOOKUP($A349,'01_SINTETICO'!$A:$M,6,0)</f>
        <v>2</v>
      </c>
      <c r="G349" s="192">
        <f>VLOOKUP($A349,'01_SINTETICO'!$A:$M,11,0)</f>
        <v>37.119974548200005</v>
      </c>
      <c r="H349" s="192">
        <f>VLOOKUP($A349,'01_SINTETICO'!$A:$M,12,0)</f>
        <v>23.751913033861115</v>
      </c>
      <c r="I349" s="192">
        <f>VLOOKUP($A349,'01_SINTETICO'!$A:$M,13,0)</f>
        <v>60.87188758206112</v>
      </c>
      <c r="J349" s="234">
        <f t="shared" si="11"/>
        <v>3.2428636678228288E-5</v>
      </c>
      <c r="K349" s="165">
        <f t="shared" si="12"/>
        <v>0.99961798080638509</v>
      </c>
    </row>
    <row r="350" spans="1:11" ht="38.25">
      <c r="A350" s="190" t="s">
        <v>6153</v>
      </c>
      <c r="B350" s="190" t="str">
        <f>VLOOKUP($A350,'01_SINTETICO'!$A:$M,2,0)</f>
        <v>89383U</v>
      </c>
      <c r="C350" s="190" t="str">
        <f>VLOOKUP($A350,'01_SINTETICO'!$A:$M,3,0)</f>
        <v>ADAPTADOR CURTO COM BOLSA E ROSCA PARA REGISTRO, PVC, SOLDÁVEL, DN 25MM X 3/4 , INSTALADO EM RAMAL OU SUB-RAMAL DE ÁGUA - FORNECIMENTO E INSTALAÇÃO. AF_06/2022</v>
      </c>
      <c r="D350" s="190" t="str">
        <f>VLOOKUP($A350,'01_SINTETICO'!$A:$M,4,0)</f>
        <v>SER.CG</v>
      </c>
      <c r="E350" s="191" t="str">
        <f>VLOOKUP($A350,'01_SINTETICO'!$A:$M,5,0)</f>
        <v>UN</v>
      </c>
      <c r="F350" s="191">
        <f>VLOOKUP($A350,'01_SINTETICO'!$A:$M,6,0)</f>
        <v>7</v>
      </c>
      <c r="G350" s="192">
        <f>VLOOKUP($A350,'01_SINTETICO'!$A:$M,11,0)</f>
        <v>26.118924761299997</v>
      </c>
      <c r="H350" s="192">
        <f>VLOOKUP($A350,'01_SINTETICO'!$A:$M,12,0)</f>
        <v>30.654812759327005</v>
      </c>
      <c r="I350" s="192">
        <f>VLOOKUP($A350,'01_SINTETICO'!$A:$M,13,0)</f>
        <v>56.773737520627002</v>
      </c>
      <c r="J350" s="234">
        <f t="shared" ref="J350:J370" si="13">I350/SUM($I$7:$I$1048576)</f>
        <v>3.024540522814474E-5</v>
      </c>
      <c r="K350" s="165">
        <f t="shared" ref="K350:K370" si="14">J350+K349</f>
        <v>0.9996482262116132</v>
      </c>
    </row>
    <row r="351" spans="1:11" ht="38.25">
      <c r="A351" s="190" t="s">
        <v>6222</v>
      </c>
      <c r="B351" s="190" t="str">
        <f>VLOOKUP($A351,'01_SINTETICO'!$A:$M,2,0)</f>
        <v>104348U</v>
      </c>
      <c r="C351" s="190" t="str">
        <f>VLOOKUP($A351,'01_SINTETICO'!$A:$M,3,0)</f>
        <v>TERMINAL DE VENTILAÇÃO, PVC, SÉRIE NORMAL, ESGOTO PREDIAL, DN 50 MM, JUNTA SOLDÁVEL, FORNECIDO E INSTALADO EM PRUMADA DE ESGOTO SANITÁRIO OU VENTILAÇÃO. AF_08/2022</v>
      </c>
      <c r="D351" s="190" t="str">
        <f>VLOOKUP($A351,'01_SINTETICO'!$A:$M,4,0)</f>
        <v>SER.CG</v>
      </c>
      <c r="E351" s="191" t="str">
        <f>VLOOKUP($A351,'01_SINTETICO'!$A:$M,5,0)</f>
        <v>UN</v>
      </c>
      <c r="F351" s="191">
        <f>VLOOKUP($A351,'01_SINTETICO'!$A:$M,6,0)</f>
        <v>4</v>
      </c>
      <c r="G351" s="192">
        <f>VLOOKUP($A351,'01_SINTETICO'!$A:$M,11,0)</f>
        <v>49.614778324</v>
      </c>
      <c r="H351" s="192">
        <f>VLOOKUP($A351,'01_SINTETICO'!$A:$M,12,0)</f>
        <v>2.1154047545782557</v>
      </c>
      <c r="I351" s="192">
        <f>VLOOKUP($A351,'01_SINTETICO'!$A:$M,13,0)</f>
        <v>51.730183078578257</v>
      </c>
      <c r="J351" s="234">
        <f t="shared" si="13"/>
        <v>2.7558522973219187E-5</v>
      </c>
      <c r="K351" s="165">
        <f t="shared" si="14"/>
        <v>0.9996757847345864</v>
      </c>
    </row>
    <row r="352" spans="1:11" ht="38.25">
      <c r="A352" s="190" t="s">
        <v>6238</v>
      </c>
      <c r="B352" s="190" t="str">
        <f>VLOOKUP($A352,'01_SINTETICO'!$A:$M,2,0)</f>
        <v>104353U</v>
      </c>
      <c r="C352" s="190" t="str">
        <f>VLOOKUP($A352,'01_SINTETICO'!$A:$M,3,0)</f>
        <v>JUNÇÃO DE REDUÇÃO INVERTIDA, PVC, SÉRIE NORMAL, ESGOTO PREDIAL, DN 100 X 50 MM, JUNTA ELÁSTICA, FORNECIDO E INSTALADO EM PRUMADA DE ESGOTO SANITÁRIO OU VENTILAÇÃO. AF_08/2022</v>
      </c>
      <c r="D352" s="190" t="str">
        <f>VLOOKUP($A352,'01_SINTETICO'!$A:$M,4,0)</f>
        <v>SER.CG</v>
      </c>
      <c r="E352" s="191" t="str">
        <f>VLOOKUP($A352,'01_SINTETICO'!$A:$M,5,0)</f>
        <v>UN</v>
      </c>
      <c r="F352" s="191">
        <f>VLOOKUP($A352,'01_SINTETICO'!$A:$M,6,0)</f>
        <v>1</v>
      </c>
      <c r="G352" s="192">
        <f>VLOOKUP($A352,'01_SINTETICO'!$A:$M,11,0)</f>
        <v>40.247065323599998</v>
      </c>
      <c r="H352" s="192">
        <f>VLOOKUP($A352,'01_SINTETICO'!$A:$M,12,0)</f>
        <v>9.663131806549357</v>
      </c>
      <c r="I352" s="192">
        <f>VLOOKUP($A352,'01_SINTETICO'!$A:$M,13,0)</f>
        <v>49.910197130149356</v>
      </c>
      <c r="J352" s="234">
        <f t="shared" si="13"/>
        <v>2.6588951214802505E-5</v>
      </c>
      <c r="K352" s="165">
        <f t="shared" si="14"/>
        <v>0.99970237368580117</v>
      </c>
    </row>
    <row r="353" spans="1:11" ht="25.5">
      <c r="A353" s="190" t="s">
        <v>6167</v>
      </c>
      <c r="B353" s="190" t="str">
        <f>VLOOKUP($A353,'01_SINTETICO'!$A:$M,2,0)</f>
        <v>94489U</v>
      </c>
      <c r="C353" s="190" t="str">
        <f>VLOOKUP($A353,'01_SINTETICO'!$A:$M,3,0)</f>
        <v>REGISTRO DE ESFERA, PVC, SOLDÁVEL, COM VOLANTE, DN 25 MM - FORNECIMENTO E INSTALAÇÃO. AF_08/2021</v>
      </c>
      <c r="D353" s="190" t="str">
        <f>VLOOKUP($A353,'01_SINTETICO'!$A:$M,4,0)</f>
        <v>SER.CG</v>
      </c>
      <c r="E353" s="191" t="str">
        <f>VLOOKUP($A353,'01_SINTETICO'!$A:$M,5,0)</f>
        <v>UN</v>
      </c>
      <c r="F353" s="191">
        <f>VLOOKUP($A353,'01_SINTETICO'!$A:$M,6,0)</f>
        <v>2</v>
      </c>
      <c r="G353" s="192">
        <f>VLOOKUP($A353,'01_SINTETICO'!$A:$M,11,0)</f>
        <v>42.078043391000008</v>
      </c>
      <c r="H353" s="192">
        <f>VLOOKUP($A353,'01_SINTETICO'!$A:$M,12,0)</f>
        <v>7.3760823679373386</v>
      </c>
      <c r="I353" s="192">
        <f>VLOOKUP($A353,'01_SINTETICO'!$A:$M,13,0)</f>
        <v>49.454125758937344</v>
      </c>
      <c r="J353" s="234">
        <f t="shared" si="13"/>
        <v>2.6345985645902779E-5</v>
      </c>
      <c r="K353" s="165">
        <f t="shared" si="14"/>
        <v>0.99972871967144705</v>
      </c>
    </row>
    <row r="354" spans="1:11" ht="38.25">
      <c r="A354" s="190" t="s">
        <v>6170</v>
      </c>
      <c r="B354" s="190" t="str">
        <f>VLOOKUP($A354,'01_SINTETICO'!$A:$M,2,0)</f>
        <v>94691U</v>
      </c>
      <c r="C354" s="190" t="str">
        <f>VLOOKUP($A354,'01_SINTETICO'!$A:$M,3,0)</f>
        <v>TÊ DE REDUÇÃO, PVC, SOLDÁVEL, DN 32 MM X 25 MM, INSTALADO EM RESERVAÇÃO PREDIAL DE ÁGUA - FORNECIMENTO E INSTALAÇÃO. AF_04/2024</v>
      </c>
      <c r="D354" s="190" t="str">
        <f>VLOOKUP($A354,'01_SINTETICO'!$A:$M,4,0)</f>
        <v>SER.CG</v>
      </c>
      <c r="E354" s="191" t="str">
        <f>VLOOKUP($A354,'01_SINTETICO'!$A:$M,5,0)</f>
        <v>UN</v>
      </c>
      <c r="F354" s="191">
        <f>VLOOKUP($A354,'01_SINTETICO'!$A:$M,6,0)</f>
        <v>3</v>
      </c>
      <c r="G354" s="192">
        <f>VLOOKUP($A354,'01_SINTETICO'!$A:$M,11,0)</f>
        <v>35.307401076899993</v>
      </c>
      <c r="H354" s="192">
        <f>VLOOKUP($A354,'01_SINTETICO'!$A:$M,12,0)</f>
        <v>12.859434165988871</v>
      </c>
      <c r="I354" s="192">
        <f>VLOOKUP($A354,'01_SINTETICO'!$A:$M,13,0)</f>
        <v>48.166835242888865</v>
      </c>
      <c r="J354" s="234">
        <f t="shared" si="13"/>
        <v>2.5660199840624624E-5</v>
      </c>
      <c r="K354" s="165">
        <f t="shared" si="14"/>
        <v>0.99975437987128768</v>
      </c>
    </row>
    <row r="355" spans="1:11" ht="25.5">
      <c r="A355" s="190" t="s">
        <v>6179</v>
      </c>
      <c r="B355" s="190" t="str">
        <f>VLOOKUP($A355,'01_SINTETICO'!$A:$M,2,0)</f>
        <v>103958U</v>
      </c>
      <c r="C355" s="190" t="str">
        <f>VLOOKUP($A355,'01_SINTETICO'!$A:$M,3,0)</f>
        <v>BUCHA DE REDUÇÃO, CURTA, PVC, SOLDÁVEL, DN 50 X 40 MM, INSTALADO EM PRUMADA DE ÁGUA - FORNECIMENTO E INSTALAÇÃO. AF_06/2022</v>
      </c>
      <c r="D355" s="190" t="str">
        <f>VLOOKUP($A355,'01_SINTETICO'!$A:$M,4,0)</f>
        <v>SER.CG</v>
      </c>
      <c r="E355" s="191" t="str">
        <f>VLOOKUP($A355,'01_SINTETICO'!$A:$M,5,0)</f>
        <v>UN</v>
      </c>
      <c r="F355" s="191">
        <f>VLOOKUP($A355,'01_SINTETICO'!$A:$M,6,0)</f>
        <v>4</v>
      </c>
      <c r="G355" s="192">
        <f>VLOOKUP($A355,'01_SINTETICO'!$A:$M,11,0)</f>
        <v>33.416801685599999</v>
      </c>
      <c r="H355" s="192">
        <f>VLOOKUP($A355,'01_SINTETICO'!$A:$M,12,0)</f>
        <v>14.306816366489782</v>
      </c>
      <c r="I355" s="192">
        <f>VLOOKUP($A355,'01_SINTETICO'!$A:$M,13,0)</f>
        <v>47.723618052089783</v>
      </c>
      <c r="J355" s="234">
        <f t="shared" si="13"/>
        <v>2.5424082154433402E-5</v>
      </c>
      <c r="K355" s="165">
        <f t="shared" si="14"/>
        <v>0.99977980395344213</v>
      </c>
    </row>
    <row r="356" spans="1:11" ht="38.25">
      <c r="A356" s="190" t="s">
        <v>6232</v>
      </c>
      <c r="B356" s="190" t="str">
        <f>VLOOKUP($A356,'01_SINTETICO'!$A:$M,2,0)</f>
        <v>89827U</v>
      </c>
      <c r="C356" s="190" t="str">
        <f>VLOOKUP($A356,'01_SINTETICO'!$A:$M,3,0)</f>
        <v>JUNÇÃO SIMPLES, PVC, SERIE NORMAL, ESGOTO PREDIAL, DN 50 X 50 MM, JUNTA ELÁSTICA, FORNECIDO E INSTALADO EM PRUMADA DE ESGOTO SANITÁRIO OU VENTILAÇÃO. AF_08/2022</v>
      </c>
      <c r="D356" s="190" t="str">
        <f>VLOOKUP($A356,'01_SINTETICO'!$A:$M,4,0)</f>
        <v>SER.CG</v>
      </c>
      <c r="E356" s="191" t="str">
        <f>VLOOKUP($A356,'01_SINTETICO'!$A:$M,5,0)</f>
        <v>UN</v>
      </c>
      <c r="F356" s="191">
        <f>VLOOKUP($A356,'01_SINTETICO'!$A:$M,6,0)</f>
        <v>2</v>
      </c>
      <c r="G356" s="192">
        <f>VLOOKUP($A356,'01_SINTETICO'!$A:$M,11,0)</f>
        <v>42.7012034388</v>
      </c>
      <c r="H356" s="192">
        <f>VLOOKUP($A356,'01_SINTETICO'!$A:$M,12,0)</f>
        <v>4.2400876001853645</v>
      </c>
      <c r="I356" s="192">
        <f>VLOOKUP($A356,'01_SINTETICO'!$A:$M,13,0)</f>
        <v>46.941291038985362</v>
      </c>
      <c r="J356" s="234">
        <f t="shared" si="13"/>
        <v>2.5007308509336133E-5</v>
      </c>
      <c r="K356" s="165">
        <f t="shared" si="14"/>
        <v>0.99980481126195142</v>
      </c>
    </row>
    <row r="357" spans="1:11" ht="38.25">
      <c r="A357" s="190" t="s">
        <v>6155</v>
      </c>
      <c r="B357" s="190" t="str">
        <f>VLOOKUP($A357,'01_SINTETICO'!$A:$M,2,0)</f>
        <v>89427U</v>
      </c>
      <c r="C357" s="190" t="str">
        <f>VLOOKUP($A357,'01_SINTETICO'!$A:$M,3,0)</f>
        <v>LUVA COM BUCHA DE LATÃO, PVC, SOLDÁVEL, DN 25MM X 3/4 , INSTALADO EM RAMAL DE DISTRIBUIÇÃO DE ÁGUA - FORNECIMENTO E INSTALAÇÃO. AF_06/2022</v>
      </c>
      <c r="D357" s="190" t="str">
        <f>VLOOKUP($A357,'01_SINTETICO'!$A:$M,4,0)</f>
        <v>SER.CG</v>
      </c>
      <c r="E357" s="191" t="str">
        <f>VLOOKUP($A357,'01_SINTETICO'!$A:$M,5,0)</f>
        <v>UN</v>
      </c>
      <c r="F357" s="191">
        <f>VLOOKUP($A357,'01_SINTETICO'!$A:$M,6,0)</f>
        <v>3</v>
      </c>
      <c r="G357" s="192">
        <f>VLOOKUP($A357,'01_SINTETICO'!$A:$M,11,0)</f>
        <v>31.172020350299999</v>
      </c>
      <c r="H357" s="192">
        <f>VLOOKUP($A357,'01_SINTETICO'!$A:$M,12,0)</f>
        <v>11.746063242526631</v>
      </c>
      <c r="I357" s="192">
        <f>VLOOKUP($A357,'01_SINTETICO'!$A:$M,13,0)</f>
        <v>42.918083592826633</v>
      </c>
      <c r="J357" s="234">
        <f t="shared" si="13"/>
        <v>2.2864001676986932E-5</v>
      </c>
      <c r="K357" s="165">
        <f t="shared" si="14"/>
        <v>0.99982767526362837</v>
      </c>
    </row>
    <row r="358" spans="1:11" ht="38.25">
      <c r="A358" s="190" t="s">
        <v>6219</v>
      </c>
      <c r="B358" s="190" t="str">
        <f>VLOOKUP($A358,'01_SINTETICO'!$A:$M,2,0)</f>
        <v>104014U</v>
      </c>
      <c r="C358" s="190" t="str">
        <f>VLOOKUP($A358,'01_SINTETICO'!$A:$M,3,0)</f>
        <v>BUCHA DE REDUÇÃO, LONGA, PVC, SOLDÁVEL, DN 40 X 25 MM, INSTALADO EM RAMAL DE DISTRIBUIÇÃO DE ÁGUA - FORNECIMENTO E INSTALAÇÃO. AF_06/2022</v>
      </c>
      <c r="D358" s="190" t="str">
        <f>VLOOKUP($A358,'01_SINTETICO'!$A:$M,4,0)</f>
        <v>SER.CG</v>
      </c>
      <c r="E358" s="191" t="str">
        <f>VLOOKUP($A358,'01_SINTETICO'!$A:$M,5,0)</f>
        <v>UN</v>
      </c>
      <c r="F358" s="191">
        <f>VLOOKUP($A358,'01_SINTETICO'!$A:$M,6,0)</f>
        <v>3</v>
      </c>
      <c r="G358" s="192">
        <f>VLOOKUP($A358,'01_SINTETICO'!$A:$M,11,0)</f>
        <v>23.752438085099996</v>
      </c>
      <c r="H358" s="192">
        <f>VLOOKUP($A358,'01_SINTETICO'!$A:$M,12,0)</f>
        <v>15.211430241802852</v>
      </c>
      <c r="I358" s="192">
        <f>VLOOKUP($A358,'01_SINTETICO'!$A:$M,13,0)</f>
        <v>38.963868326902848</v>
      </c>
      <c r="J358" s="234">
        <f t="shared" si="13"/>
        <v>2.0757449452312114E-5</v>
      </c>
      <c r="K358" s="165">
        <f t="shared" si="14"/>
        <v>0.99984843271308066</v>
      </c>
    </row>
    <row r="359" spans="1:11" ht="25.5">
      <c r="A359" s="190" t="s">
        <v>6161</v>
      </c>
      <c r="B359" s="190" t="str">
        <f>VLOOKUP($A359,'01_SINTETICO'!$A:$M,2,0)</f>
        <v>89611U</v>
      </c>
      <c r="C359" s="190" t="str">
        <f>VLOOKUP($A359,'01_SINTETICO'!$A:$M,3,0)</f>
        <v>LUVA, PVC, SOLDÁVEL, DN 75MM, INSTALADO EM PRUMADA DE ÁGUA - FORNECIMENTO E INSTALAÇÃO. AF_06/2022</v>
      </c>
      <c r="D359" s="190" t="str">
        <f>VLOOKUP($A359,'01_SINTETICO'!$A:$M,4,0)</f>
        <v>SER.CG</v>
      </c>
      <c r="E359" s="191" t="str">
        <f>VLOOKUP($A359,'01_SINTETICO'!$A:$M,5,0)</f>
        <v>UN</v>
      </c>
      <c r="F359" s="191">
        <f>VLOOKUP($A359,'01_SINTETICO'!$A:$M,6,0)</f>
        <v>1</v>
      </c>
      <c r="G359" s="192">
        <f>VLOOKUP($A359,'01_SINTETICO'!$A:$M,11,0)</f>
        <v>31.9418830609</v>
      </c>
      <c r="H359" s="192">
        <f>VLOOKUP($A359,'01_SINTETICO'!$A:$M,12,0)</f>
        <v>5.6781917096574226</v>
      </c>
      <c r="I359" s="192">
        <f>VLOOKUP($A359,'01_SINTETICO'!$A:$M,13,0)</f>
        <v>37.620074770557423</v>
      </c>
      <c r="J359" s="234">
        <f t="shared" si="13"/>
        <v>2.0041562451920945E-5</v>
      </c>
      <c r="K359" s="165">
        <f t="shared" si="14"/>
        <v>0.9998684742755326</v>
      </c>
    </row>
    <row r="360" spans="1:11" ht="25.5">
      <c r="A360" s="190" t="s">
        <v>6189</v>
      </c>
      <c r="B360" s="190" t="str">
        <f>VLOOKUP($A360,'01_SINTETICO'!$A:$M,2,0)</f>
        <v>104004U</v>
      </c>
      <c r="C360" s="190" t="str">
        <f>VLOOKUP($A360,'01_SINTETICO'!$A:$M,3,0)</f>
        <v>TE, PVC, SOLDÁVEL, DN 50MM, INSTALADO EM RAMAL DE DISTRIBUIÇÃO DE ÁGUA - FORNECIMENTO E INSTALAÇÃO. AF_06/2022</v>
      </c>
      <c r="D360" s="190" t="str">
        <f>VLOOKUP($A360,'01_SINTETICO'!$A:$M,4,0)</f>
        <v>SER.CG</v>
      </c>
      <c r="E360" s="191" t="str">
        <f>VLOOKUP($A360,'01_SINTETICO'!$A:$M,5,0)</f>
        <v>UN</v>
      </c>
      <c r="F360" s="191">
        <f>VLOOKUP($A360,'01_SINTETICO'!$A:$M,6,0)</f>
        <v>1</v>
      </c>
      <c r="G360" s="192">
        <f>VLOOKUP($A360,'01_SINTETICO'!$A:$M,11,0)</f>
        <v>21.501309016099999</v>
      </c>
      <c r="H360" s="192">
        <f>VLOOKUP($A360,'01_SINTETICO'!$A:$M,12,0)</f>
        <v>14.190840228629135</v>
      </c>
      <c r="I360" s="192">
        <f>VLOOKUP($A360,'01_SINTETICO'!$A:$M,13,0)</f>
        <v>35.692149244729137</v>
      </c>
      <c r="J360" s="234">
        <f t="shared" si="13"/>
        <v>1.9014487411156278E-5</v>
      </c>
      <c r="K360" s="165">
        <f t="shared" si="14"/>
        <v>0.99988748876294375</v>
      </c>
    </row>
    <row r="361" spans="1:11" ht="25.5">
      <c r="A361" s="190" t="s">
        <v>6159</v>
      </c>
      <c r="B361" s="190" t="str">
        <f>VLOOKUP($A361,'01_SINTETICO'!$A:$M,2,0)</f>
        <v>89503U</v>
      </c>
      <c r="C361" s="190" t="str">
        <f>VLOOKUP($A361,'01_SINTETICO'!$A:$M,3,0)</f>
        <v>CURVA 90 GRAUS, PVC, SOLDÁVEL, DN 50MM, INSTALADO EM PRUMADA DE ÁGUA - FORNECIMENTO E INSTALAÇÃO. AF_06/2022</v>
      </c>
      <c r="D361" s="190" t="str">
        <f>VLOOKUP($A361,'01_SINTETICO'!$A:$M,4,0)</f>
        <v>SER.CG</v>
      </c>
      <c r="E361" s="191" t="str">
        <f>VLOOKUP($A361,'01_SINTETICO'!$A:$M,5,0)</f>
        <v>UN</v>
      </c>
      <c r="F361" s="191">
        <f>VLOOKUP($A361,'01_SINTETICO'!$A:$M,6,0)</f>
        <v>1</v>
      </c>
      <c r="G361" s="192">
        <f>VLOOKUP($A361,'01_SINTETICO'!$A:$M,11,0)</f>
        <v>20.993479870199998</v>
      </c>
      <c r="H361" s="192">
        <f>VLOOKUP($A361,'01_SINTETICO'!$A:$M,12,0)</f>
        <v>5.896226848835445</v>
      </c>
      <c r="I361" s="192">
        <f>VLOOKUP($A361,'01_SINTETICO'!$A:$M,13,0)</f>
        <v>26.889706719035445</v>
      </c>
      <c r="J361" s="234">
        <f t="shared" si="13"/>
        <v>1.4325110723734002E-5</v>
      </c>
      <c r="K361" s="165">
        <f t="shared" si="14"/>
        <v>0.9999018138736675</v>
      </c>
    </row>
    <row r="362" spans="1:11" ht="38.25">
      <c r="A362" s="190" t="s">
        <v>6220</v>
      </c>
      <c r="B362" s="190" t="str">
        <f>VLOOKUP($A362,'01_SINTETICO'!$A:$M,2,0)</f>
        <v>104341U</v>
      </c>
      <c r="C362" s="190" t="str">
        <f>VLOOKUP($A362,'01_SINTETICO'!$A:$M,3,0)</f>
        <v>BUCHA DE REDUÇÃO LONGA, PVC, SÉRIE NORMAL, ESGOTO PREDIAL, DN 50 X 40 MM, JUNTA SOLDÁVEL E ELÁSTICA, FORNECIDO E INSTALADO EM RAMAL DE DESCARGA OU RAMAL DE ESGOTO SANITÁRIO. AF_08/2022</v>
      </c>
      <c r="D362" s="190" t="str">
        <f>VLOOKUP($A362,'01_SINTETICO'!$A:$M,4,0)</f>
        <v>SER.CG</v>
      </c>
      <c r="E362" s="191" t="str">
        <f>VLOOKUP($A362,'01_SINTETICO'!$A:$M,5,0)</f>
        <v>UN</v>
      </c>
      <c r="F362" s="191">
        <f>VLOOKUP($A362,'01_SINTETICO'!$A:$M,6,0)</f>
        <v>2</v>
      </c>
      <c r="G362" s="192">
        <f>VLOOKUP($A362,'01_SINTETICO'!$A:$M,11,0)</f>
        <v>18.209528977800002</v>
      </c>
      <c r="H362" s="192">
        <f>VLOOKUP($A362,'01_SINTETICO'!$A:$M,12,0)</f>
        <v>8.1879153329618894</v>
      </c>
      <c r="I362" s="192">
        <f>VLOOKUP($A362,'01_SINTETICO'!$A:$M,13,0)</f>
        <v>26.397444310761891</v>
      </c>
      <c r="J362" s="234">
        <f t="shared" si="13"/>
        <v>1.4062864891998744E-5</v>
      </c>
      <c r="K362" s="165">
        <f t="shared" si="14"/>
        <v>0.99991587673855953</v>
      </c>
    </row>
    <row r="363" spans="1:11" ht="38.25">
      <c r="A363" s="190" t="s">
        <v>1179</v>
      </c>
      <c r="B363" s="190" t="str">
        <f>VLOOKUP($A363,'01_SINTETICO'!$A:$M,2,0)</f>
        <v>96809U</v>
      </c>
      <c r="C363" s="190" t="str">
        <f>VLOOKUP($A363,'01_SINTETICO'!$A:$M,3,0)</f>
        <v>CONEXÃO FIXA, ROSCA FÊMEA, METÁLICA, PARA INSTALAÇÕES EM PEX ÁGUA, DN 16 MM X 1/2", COM ANEL DESLIZANTE. FORNECIMENTO E INSTALAÇÃO. AF_02/2023</v>
      </c>
      <c r="D363" s="190" t="str">
        <f>VLOOKUP($A363,'01_SINTETICO'!$A:$M,4,0)</f>
        <v>SER.CG</v>
      </c>
      <c r="E363" s="191" t="str">
        <f>VLOOKUP($A363,'01_SINTETICO'!$A:$M,5,0)</f>
        <v>UN</v>
      </c>
      <c r="F363" s="191">
        <f>VLOOKUP($A363,'01_SINTETICO'!$A:$M,6,0)</f>
        <v>1</v>
      </c>
      <c r="G363" s="192">
        <f>VLOOKUP($A363,'01_SINTETICO'!$A:$M,11,0)</f>
        <v>14.605997072799999</v>
      </c>
      <c r="H363" s="192">
        <f>VLOOKUP($A363,'01_SINTETICO'!$A:$M,12,0)</f>
        <v>8.2074464501424842</v>
      </c>
      <c r="I363" s="192">
        <f>VLOOKUP($A363,'01_SINTETICO'!$A:$M,13,0)</f>
        <v>22.813443522942485</v>
      </c>
      <c r="J363" s="234">
        <f t="shared" si="13"/>
        <v>1.2153539191428048E-5</v>
      </c>
      <c r="K363" s="165">
        <f t="shared" si="14"/>
        <v>0.9999280302777509</v>
      </c>
    </row>
    <row r="364" spans="1:11" ht="38.25">
      <c r="A364" s="190" t="s">
        <v>1133</v>
      </c>
      <c r="B364" s="190" t="str">
        <f>VLOOKUP($A364,'01_SINTETICO'!$A:$M,2,0)</f>
        <v>98558U</v>
      </c>
      <c r="C364" s="190" t="str">
        <f>VLOOKUP($A364,'01_SINTETICO'!$A:$M,3,0)</f>
        <v>TRATAMENTO DE RALO OU PONTO EMERGENTE COM ARGAMASSA POLIMÉRICA / MEMBRANA ACRÍLICA REFORÇADO COM TELA DE POLIÉSTER (MAV). AF_09/2023</v>
      </c>
      <c r="D364" s="190" t="str">
        <f>VLOOKUP($A364,'01_SINTETICO'!$A:$M,4,0)</f>
        <v>SER.CG</v>
      </c>
      <c r="E364" s="191" t="str">
        <f>VLOOKUP($A364,'01_SINTETICO'!$A:$M,5,0)</f>
        <v>UN</v>
      </c>
      <c r="F364" s="191">
        <f>VLOOKUP($A364,'01_SINTETICO'!$A:$M,6,0)</f>
        <v>2</v>
      </c>
      <c r="G364" s="192">
        <f>VLOOKUP($A364,'01_SINTETICO'!$A:$M,11,0)</f>
        <v>13.601647894999999</v>
      </c>
      <c r="H364" s="192">
        <f>VLOOKUP($A364,'01_SINTETICO'!$A:$M,12,0)</f>
        <v>8.8037344436311553</v>
      </c>
      <c r="I364" s="192">
        <f>VLOOKUP($A364,'01_SINTETICO'!$A:$M,13,0)</f>
        <v>22.405382338631156</v>
      </c>
      <c r="J364" s="234">
        <f t="shared" si="13"/>
        <v>1.1936150370181453E-5</v>
      </c>
      <c r="K364" s="165">
        <f t="shared" si="14"/>
        <v>0.99993996642812111</v>
      </c>
    </row>
    <row r="365" spans="1:11" ht="25.5">
      <c r="A365" s="190" t="s">
        <v>6185</v>
      </c>
      <c r="B365" s="190" t="str">
        <f>VLOOKUP($A365,'01_SINTETICO'!$A:$M,2,0)</f>
        <v>103980U</v>
      </c>
      <c r="C365" s="190" t="str">
        <f>VLOOKUP($A365,'01_SINTETICO'!$A:$M,3,0)</f>
        <v>JOELHO 90 GRAUS, PVC, SOLDÁVEL, DN 40MM, INSTALADO EM RAMAL DE DISTRIBUIÇÃO DE ÁGUA - FORNECIMENTO E INSTALAÇÃO. AF_06/2022</v>
      </c>
      <c r="D365" s="190" t="str">
        <f>VLOOKUP($A365,'01_SINTETICO'!$A:$M,4,0)</f>
        <v>SER.CG</v>
      </c>
      <c r="E365" s="191" t="str">
        <f>VLOOKUP($A365,'01_SINTETICO'!$A:$M,5,0)</f>
        <v>UN</v>
      </c>
      <c r="F365" s="191">
        <f>VLOOKUP($A365,'01_SINTETICO'!$A:$M,6,0)</f>
        <v>1</v>
      </c>
      <c r="G365" s="192">
        <f>VLOOKUP($A365,'01_SINTETICO'!$A:$M,11,0)</f>
        <v>12.420276250100001</v>
      </c>
      <c r="H365" s="192">
        <f>VLOOKUP($A365,'01_SINTETICO'!$A:$M,12,0)</f>
        <v>8.9069673876979216</v>
      </c>
      <c r="I365" s="192">
        <f>VLOOKUP($A365,'01_SINTETICO'!$A:$M,13,0)</f>
        <v>21.32724363779792</v>
      </c>
      <c r="J365" s="234">
        <f t="shared" si="13"/>
        <v>1.1361787234638379E-5</v>
      </c>
      <c r="K365" s="165">
        <f t="shared" si="14"/>
        <v>0.99995132821535571</v>
      </c>
    </row>
    <row r="366" spans="1:11" ht="25.5">
      <c r="A366" s="190" t="s">
        <v>6180</v>
      </c>
      <c r="B366" s="190" t="str">
        <f>VLOOKUP($A366,'01_SINTETICO'!$A:$M,2,0)</f>
        <v>103964U</v>
      </c>
      <c r="C366" s="190" t="str">
        <f>VLOOKUP($A366,'01_SINTETICO'!$A:$M,3,0)</f>
        <v>BUCHA DE REDUÇÃO, LONGA, PVC, SOLDÁVEL, DN 40 X 25 MM, INSTALADO EM PRUMADA DE ÁGUA - FORNECIMENTO E INSTALAÇÃO. AF_06/2022</v>
      </c>
      <c r="D366" s="190" t="str">
        <f>VLOOKUP($A366,'01_SINTETICO'!$A:$M,4,0)</f>
        <v>SER.CG</v>
      </c>
      <c r="E366" s="191" t="str">
        <f>VLOOKUP($A366,'01_SINTETICO'!$A:$M,5,0)</f>
        <v>UN</v>
      </c>
      <c r="F366" s="191">
        <f>VLOOKUP($A366,'01_SINTETICO'!$A:$M,6,0)</f>
        <v>2</v>
      </c>
      <c r="G366" s="192">
        <f>VLOOKUP($A366,'01_SINTETICO'!$A:$M,11,0)</f>
        <v>14.0899740442</v>
      </c>
      <c r="H366" s="192">
        <f>VLOOKUP($A366,'01_SINTETICO'!$A:$M,12,0)</f>
        <v>5.3998489787918631</v>
      </c>
      <c r="I366" s="192">
        <f>VLOOKUP($A366,'01_SINTETICO'!$A:$M,13,0)</f>
        <v>19.489823022991864</v>
      </c>
      <c r="J366" s="234">
        <f t="shared" si="13"/>
        <v>1.0382927404436693E-5</v>
      </c>
      <c r="K366" s="165">
        <f t="shared" si="14"/>
        <v>0.99996171114276011</v>
      </c>
    </row>
    <row r="367" spans="1:11" ht="38.25">
      <c r="A367" s="190" t="s">
        <v>1178</v>
      </c>
      <c r="B367" s="190" t="str">
        <f>VLOOKUP($A367,'01_SINTETICO'!$A:$M,2,0)</f>
        <v>92692U</v>
      </c>
      <c r="C367" s="190" t="str">
        <f>VLOOKUP($A367,'01_SINTETICO'!$A:$M,3,0)</f>
        <v>NIPLE, EM FERRO GALVANIZADO, CONEXÃO ROSQUEADA, DN 15 (1/2"), INSTALADO EM RAMAIS E SUB-RAMAIS DE GÁS - FORNECIMENTO E INSTALAÇÃO. AF_10/2020</v>
      </c>
      <c r="D367" s="190" t="str">
        <f>VLOOKUP($A367,'01_SINTETICO'!$A:$M,4,0)</f>
        <v>SER.CG</v>
      </c>
      <c r="E367" s="191" t="str">
        <f>VLOOKUP($A367,'01_SINTETICO'!$A:$M,5,0)</f>
        <v>UN</v>
      </c>
      <c r="F367" s="191">
        <f>VLOOKUP($A367,'01_SINTETICO'!$A:$M,6,0)</f>
        <v>1</v>
      </c>
      <c r="G367" s="192">
        <f>VLOOKUP($A367,'01_SINTETICO'!$A:$M,11,0)</f>
        <v>10.303276292000001</v>
      </c>
      <c r="H367" s="192">
        <f>VLOOKUP($A367,'01_SINTETICO'!$A:$M,12,0)</f>
        <v>8.0255487399569798</v>
      </c>
      <c r="I367" s="192">
        <f>VLOOKUP($A367,'01_SINTETICO'!$A:$M,13,0)</f>
        <v>18.328825031956981</v>
      </c>
      <c r="J367" s="234">
        <f t="shared" si="13"/>
        <v>9.7644221546254743E-6</v>
      </c>
      <c r="K367" s="165">
        <f t="shared" si="14"/>
        <v>0.99997147556491472</v>
      </c>
    </row>
    <row r="368" spans="1:11" ht="25.5">
      <c r="A368" s="190" t="s">
        <v>6188</v>
      </c>
      <c r="B368" s="190" t="str">
        <f>VLOOKUP($A368,'01_SINTETICO'!$A:$M,2,0)</f>
        <v>103995U</v>
      </c>
      <c r="C368" s="190" t="str">
        <f>VLOOKUP($A368,'01_SINTETICO'!$A:$M,3,0)</f>
        <v>LUVA, PVC, SOLDÁVEL, DN 50MM, INSTALADO EM RAMAL DE DISTRIBUIÇÃO DE ÁGUA - FORNECIMENTO E INSTALAÇÃO. AF_06/2022</v>
      </c>
      <c r="D368" s="190" t="str">
        <f>VLOOKUP($A368,'01_SINTETICO'!$A:$M,4,0)</f>
        <v>SER.CG</v>
      </c>
      <c r="E368" s="191" t="str">
        <f>VLOOKUP($A368,'01_SINTETICO'!$A:$M,5,0)</f>
        <v>UN</v>
      </c>
      <c r="F368" s="191">
        <f>VLOOKUP($A368,'01_SINTETICO'!$A:$M,6,0)</f>
        <v>1</v>
      </c>
      <c r="G368" s="192">
        <f>VLOOKUP($A368,'01_SINTETICO'!$A:$M,11,0)</f>
        <v>11.048412216999999</v>
      </c>
      <c r="H368" s="192">
        <f>VLOOKUP($A368,'01_SINTETICO'!$A:$M,12,0)</f>
        <v>7.0977396370717791</v>
      </c>
      <c r="I368" s="192">
        <f>VLOOKUP($A368,'01_SINTETICO'!$A:$M,13,0)</f>
        <v>18.146151854071778</v>
      </c>
      <c r="J368" s="234">
        <f t="shared" si="13"/>
        <v>9.667105604214405E-6</v>
      </c>
      <c r="K368" s="165">
        <f t="shared" si="14"/>
        <v>0.99998114267051896</v>
      </c>
    </row>
    <row r="369" spans="1:11" ht="38.25">
      <c r="A369" s="190" t="s">
        <v>6210</v>
      </c>
      <c r="B369" s="190" t="str">
        <f>VLOOKUP($A369,'01_SINTETICO'!$A:$M,2,0)</f>
        <v>89782U</v>
      </c>
      <c r="C369" s="190" t="str">
        <f>VLOOKUP($A369,'01_SINTETICO'!$A:$M,3,0)</f>
        <v>TE, PVC, SERIE NORMAL, ESGOTO PREDIAL, DN 40 X 40 MM, JUNTA SOLDÁVEL, FORNECIDO E INSTALADO EM RAMAL DE DESCARGA OU RAMAL DE ESGOTO SANITÁRIO. AF_08/2022</v>
      </c>
      <c r="D369" s="190" t="str">
        <f>VLOOKUP($A369,'01_SINTETICO'!$A:$M,4,0)</f>
        <v>SER.CG</v>
      </c>
      <c r="E369" s="191" t="str">
        <f>VLOOKUP($A369,'01_SINTETICO'!$A:$M,5,0)</f>
        <v>UN</v>
      </c>
      <c r="F369" s="191">
        <f>VLOOKUP($A369,'01_SINTETICO'!$A:$M,6,0)</f>
        <v>1</v>
      </c>
      <c r="G369" s="192">
        <f>VLOOKUP($A369,'01_SINTETICO'!$A:$M,11,0)</f>
        <v>10.1659437062</v>
      </c>
      <c r="H369" s="192">
        <f>VLOOKUP($A369,'01_SINTETICO'!$A:$M,12,0)</f>
        <v>7.8539040559232172</v>
      </c>
      <c r="I369" s="192">
        <f>VLOOKUP($A369,'01_SINTETICO'!$A:$M,13,0)</f>
        <v>18.019847762123216</v>
      </c>
      <c r="J369" s="234">
        <f t="shared" si="13"/>
        <v>9.5998188866265554E-6</v>
      </c>
      <c r="K369" s="165">
        <f t="shared" si="14"/>
        <v>0.99999074248940556</v>
      </c>
    </row>
    <row r="370" spans="1:11" ht="25.5">
      <c r="A370" s="190" t="s">
        <v>6178</v>
      </c>
      <c r="B370" s="190" t="str">
        <f>VLOOKUP($A370,'01_SINTETICO'!$A:$M,2,0)</f>
        <v>103049U</v>
      </c>
      <c r="C370" s="190" t="str">
        <f>VLOOKUP($A370,'01_SINTETICO'!$A:$M,3,0)</f>
        <v>REGISTRO DE PRESSÃO, PVC, SOLDÁVEL, VOLANTE SIMPLES, DN 25 MM - FORNECIMENTO E INSTALAÇÃO. AF_08/2021</v>
      </c>
      <c r="D370" s="190" t="str">
        <f>VLOOKUP($A370,'01_SINTETICO'!$A:$M,4,0)</f>
        <v>SER.CG</v>
      </c>
      <c r="E370" s="191" t="str">
        <f>VLOOKUP($A370,'01_SINTETICO'!$A:$M,5,0)</f>
        <v>UN</v>
      </c>
      <c r="F370" s="191">
        <f>VLOOKUP($A370,'01_SINTETICO'!$A:$M,6,0)</f>
        <v>1</v>
      </c>
      <c r="G370" s="192">
        <f>VLOOKUP($A370,'01_SINTETICO'!$A:$M,11,0)</f>
        <v>13.6892586955</v>
      </c>
      <c r="H370" s="192">
        <f>VLOOKUP($A370,'01_SINTETICO'!$A:$M,12,0)</f>
        <v>3.6880411839686693</v>
      </c>
      <c r="I370" s="192">
        <f>VLOOKUP($A370,'01_SINTETICO'!$A:$M,13,0)</f>
        <v>17.377299879468669</v>
      </c>
      <c r="J370" s="234">
        <f t="shared" si="13"/>
        <v>9.2575105951861265E-6</v>
      </c>
      <c r="K370" s="165">
        <f t="shared" si="14"/>
        <v>1.0000000000000007</v>
      </c>
    </row>
  </sheetData>
  <autoFilter ref="A6:I370" xr:uid="{00000000-0001-0000-0700-000000000000}">
    <sortState xmlns:xlrd2="http://schemas.microsoft.com/office/spreadsheetml/2017/richdata2" ref="A7:I370">
      <sortCondition descending="1" ref="I6:I349"/>
    </sortState>
  </autoFilter>
  <mergeCells count="13">
    <mergeCell ref="A1:C3"/>
    <mergeCell ref="D1:K1"/>
    <mergeCell ref="D2:I3"/>
    <mergeCell ref="J2:K2"/>
    <mergeCell ref="J3:K3"/>
    <mergeCell ref="F4:F5"/>
    <mergeCell ref="G4:I4"/>
    <mergeCell ref="J4:K4"/>
    <mergeCell ref="A4:A5"/>
    <mergeCell ref="B4:B5"/>
    <mergeCell ref="C4:C5"/>
    <mergeCell ref="D4:D5"/>
    <mergeCell ref="E4:E5"/>
  </mergeCells>
  <printOptions horizontalCentered="1"/>
  <pageMargins left="0.23611111111111099" right="0.23611111111111099" top="0.74791666666666701" bottom="0.74791666666666701" header="0.51180555555555496" footer="0.51180555555555496"/>
  <pageSetup paperSize="9" scale="71" firstPageNumber="0" fitToHeight="0" orientation="landscape"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pageSetUpPr fitToPage="1"/>
  </sheetPr>
  <dimension ref="A1:AMK565"/>
  <sheetViews>
    <sheetView view="pageBreakPreview" zoomScale="90" zoomScaleNormal="85" zoomScalePageLayoutView="90" workbookViewId="0"/>
  </sheetViews>
  <sheetFormatPr defaultRowHeight="15"/>
  <cols>
    <col min="1" max="1" width="39.7109375" style="166" customWidth="1"/>
    <col min="2" max="2" width="61.42578125" style="167" customWidth="1"/>
    <col min="3" max="5" width="9.140625" style="168" customWidth="1"/>
    <col min="6" max="6" width="20.140625" style="169" customWidth="1"/>
    <col min="7" max="7" width="22.42578125" style="170" customWidth="1"/>
    <col min="8" max="8" width="13.28515625" style="168" customWidth="1"/>
    <col min="9" max="9" width="9.5703125" style="171" customWidth="1"/>
    <col min="10" max="10" width="12.140625" style="171" customWidth="1"/>
    <col min="11" max="1025" width="9.140625" style="171" customWidth="1"/>
  </cols>
  <sheetData>
    <row r="1" spans="1:8" ht="18">
      <c r="A1" s="172" t="s">
        <v>278</v>
      </c>
    </row>
    <row r="2" spans="1:8" ht="42.75">
      <c r="B2" s="167" t="s">
        <v>279</v>
      </c>
    </row>
    <row r="3" spans="1:8">
      <c r="A3" s="221" t="s">
        <v>20</v>
      </c>
      <c r="B3" s="222" t="s">
        <v>280</v>
      </c>
      <c r="C3" s="223" t="s">
        <v>22</v>
      </c>
      <c r="D3" s="223" t="s">
        <v>281</v>
      </c>
      <c r="E3" s="223" t="s">
        <v>282</v>
      </c>
      <c r="F3" s="224" t="s">
        <v>283</v>
      </c>
      <c r="G3" s="225" t="s">
        <v>44</v>
      </c>
      <c r="H3" s="223" t="s">
        <v>284</v>
      </c>
    </row>
    <row r="4" spans="1:8" s="171" customFormat="1" ht="14.25">
      <c r="A4" s="207">
        <v>1525</v>
      </c>
      <c r="B4" s="207" t="s">
        <v>1249</v>
      </c>
      <c r="C4" s="176" t="s">
        <v>123</v>
      </c>
      <c r="D4" s="176" t="s">
        <v>58</v>
      </c>
      <c r="E4" s="177">
        <v>144.04</v>
      </c>
      <c r="F4" s="177">
        <v>668.21</v>
      </c>
      <c r="G4" s="173">
        <f>VLOOKUP(A4,'INSUMOS SINAPI'!A:E,5,0)</f>
        <v>668.21</v>
      </c>
      <c r="H4" s="174">
        <f t="shared" ref="H4:H66" si="0">F4-G4</f>
        <v>0</v>
      </c>
    </row>
    <row r="5" spans="1:8" s="171" customFormat="1" ht="14.25">
      <c r="A5" s="207">
        <v>6111</v>
      </c>
      <c r="B5" s="207" t="s">
        <v>498</v>
      </c>
      <c r="C5" s="176" t="s">
        <v>124</v>
      </c>
      <c r="D5" s="176" t="s">
        <v>134</v>
      </c>
      <c r="E5" s="210">
        <v>4922.79</v>
      </c>
      <c r="F5" s="177">
        <f>G5</f>
        <v>14.4</v>
      </c>
      <c r="G5" s="173">
        <f>VLOOKUP(A5,'INSUMOS SINAPI'!A:E,5,0)</f>
        <v>14.4</v>
      </c>
      <c r="H5" s="174">
        <f t="shared" si="0"/>
        <v>0</v>
      </c>
    </row>
    <row r="6" spans="1:8" s="171" customFormat="1" ht="14.25">
      <c r="A6" s="207">
        <v>37370</v>
      </c>
      <c r="B6" s="207" t="s">
        <v>494</v>
      </c>
      <c r="C6" s="176" t="s">
        <v>123</v>
      </c>
      <c r="D6" s="176" t="s">
        <v>134</v>
      </c>
      <c r="E6" s="210">
        <v>16366.23</v>
      </c>
      <c r="F6" s="177">
        <v>3.32</v>
      </c>
      <c r="G6" s="173">
        <f>VLOOKUP(A6,'INSUMOS SINAPI'!A:E,5,0)</f>
        <v>3.32</v>
      </c>
      <c r="H6" s="174">
        <f t="shared" si="0"/>
        <v>0</v>
      </c>
    </row>
    <row r="7" spans="1:8" s="171" customFormat="1" ht="14.25">
      <c r="A7" s="207" t="s">
        <v>1292</v>
      </c>
      <c r="B7" s="207" t="s">
        <v>1293</v>
      </c>
      <c r="C7" s="176" t="s">
        <v>123</v>
      </c>
      <c r="D7" s="176" t="s">
        <v>65</v>
      </c>
      <c r="E7" s="177">
        <v>122.01</v>
      </c>
      <c r="F7" s="177">
        <v>406.7</v>
      </c>
      <c r="G7" s="173" t="e">
        <f>VLOOKUP(A7,'INSUMOS SINAPI'!A:E,5,0)</f>
        <v>#N/A</v>
      </c>
      <c r="H7" s="174" t="e">
        <f t="shared" si="0"/>
        <v>#N/A</v>
      </c>
    </row>
    <row r="8" spans="1:8" s="171" customFormat="1" ht="14.25">
      <c r="A8" s="207">
        <v>40818</v>
      </c>
      <c r="B8" s="207" t="s">
        <v>127</v>
      </c>
      <c r="C8" s="176" t="s">
        <v>124</v>
      </c>
      <c r="D8" s="176" t="s">
        <v>47</v>
      </c>
      <c r="E8" s="177">
        <v>8.1300000000000008</v>
      </c>
      <c r="F8" s="177">
        <f>G8</f>
        <v>5517.93</v>
      </c>
      <c r="G8" s="173">
        <f>VLOOKUP(A8,'INSUMOS SINAPI'!A:E,5,0)</f>
        <v>5517.93</v>
      </c>
      <c r="H8" s="174">
        <f t="shared" si="0"/>
        <v>0</v>
      </c>
    </row>
    <row r="9" spans="1:8" s="171" customFormat="1" ht="14.25">
      <c r="A9" s="207">
        <v>45190</v>
      </c>
      <c r="B9" s="207" t="s">
        <v>1309</v>
      </c>
      <c r="C9" s="176" t="s">
        <v>123</v>
      </c>
      <c r="D9" s="176" t="s">
        <v>53</v>
      </c>
      <c r="E9" s="177">
        <v>773.36</v>
      </c>
      <c r="F9" s="177">
        <v>61.69</v>
      </c>
      <c r="G9" s="173">
        <f>VLOOKUP(A9,'INSUMOS SINAPI'!A:E,5,0)</f>
        <v>61.69</v>
      </c>
      <c r="H9" s="174">
        <f t="shared" si="0"/>
        <v>0</v>
      </c>
    </row>
    <row r="10" spans="1:8" s="171" customFormat="1" ht="14.25">
      <c r="A10" s="207">
        <v>40811</v>
      </c>
      <c r="B10" s="207" t="s">
        <v>1201</v>
      </c>
      <c r="C10" s="176" t="s">
        <v>124</v>
      </c>
      <c r="D10" s="176" t="s">
        <v>47</v>
      </c>
      <c r="E10" s="177">
        <v>2.02</v>
      </c>
      <c r="F10" s="177">
        <f t="shared" ref="F10:F11" si="1">G10</f>
        <v>21575.1</v>
      </c>
      <c r="G10" s="173">
        <f>VLOOKUP(A10,'INSUMOS SINAPI'!A:E,5,0)</f>
        <v>21575.1</v>
      </c>
      <c r="H10" s="174">
        <f t="shared" si="0"/>
        <v>0</v>
      </c>
    </row>
    <row r="11" spans="1:8" s="171" customFormat="1" ht="14.25">
      <c r="A11" s="207">
        <v>4750</v>
      </c>
      <c r="B11" s="207" t="s">
        <v>153</v>
      </c>
      <c r="C11" s="176" t="s">
        <v>124</v>
      </c>
      <c r="D11" s="176" t="s">
        <v>134</v>
      </c>
      <c r="E11" s="210">
        <v>2224.5300000000002</v>
      </c>
      <c r="F11" s="177">
        <f t="shared" si="1"/>
        <v>22.48</v>
      </c>
      <c r="G11" s="173">
        <f>VLOOKUP(A11,'INSUMOS SINAPI'!A:E,5,0)</f>
        <v>22.48</v>
      </c>
      <c r="H11" s="174">
        <f t="shared" si="0"/>
        <v>0</v>
      </c>
    </row>
    <row r="12" spans="1:8" s="171" customFormat="1" ht="14.25">
      <c r="A12" s="207">
        <v>1379</v>
      </c>
      <c r="B12" s="207" t="s">
        <v>135</v>
      </c>
      <c r="C12" s="176" t="s">
        <v>123</v>
      </c>
      <c r="D12" s="176" t="s">
        <v>63</v>
      </c>
      <c r="E12" s="210">
        <v>43197.73</v>
      </c>
      <c r="F12" s="177">
        <v>0.72</v>
      </c>
      <c r="G12" s="173">
        <f>VLOOKUP(A12,'INSUMOS SINAPI'!A:E,5,0)</f>
        <v>0.72</v>
      </c>
      <c r="H12" s="174">
        <f t="shared" si="0"/>
        <v>0</v>
      </c>
    </row>
    <row r="13" spans="1:8" s="171" customFormat="1" ht="14.25">
      <c r="A13" s="207">
        <v>11244</v>
      </c>
      <c r="B13" s="207" t="s">
        <v>1473</v>
      </c>
      <c r="C13" s="176" t="s">
        <v>123</v>
      </c>
      <c r="D13" s="176" t="s">
        <v>23</v>
      </c>
      <c r="E13" s="177">
        <v>112.4</v>
      </c>
      <c r="F13" s="177">
        <f>G13</f>
        <v>180.41</v>
      </c>
      <c r="G13" s="173">
        <f>VLOOKUP(A13,'INSUMOS SINAPI'!A:E,5,0)</f>
        <v>180.41</v>
      </c>
      <c r="H13" s="174">
        <f t="shared" si="0"/>
        <v>0</v>
      </c>
    </row>
    <row r="14" spans="1:8" s="171" customFormat="1" ht="14.25">
      <c r="A14" s="207">
        <v>37592</v>
      </c>
      <c r="B14" s="207" t="s">
        <v>1306</v>
      </c>
      <c r="C14" s="176" t="s">
        <v>123</v>
      </c>
      <c r="D14" s="176" t="s">
        <v>23</v>
      </c>
      <c r="E14" s="210">
        <v>10465.61</v>
      </c>
      <c r="F14" s="177">
        <v>2.64</v>
      </c>
      <c r="G14" s="173">
        <f>VLOOKUP(A14,'INSUMOS SINAPI'!A:E,5,0)</f>
        <v>2.64</v>
      </c>
      <c r="H14" s="174">
        <f t="shared" si="0"/>
        <v>0</v>
      </c>
    </row>
    <row r="15" spans="1:8" s="171" customFormat="1" ht="14.25">
      <c r="A15" s="207">
        <v>4783</v>
      </c>
      <c r="B15" s="207" t="s">
        <v>167</v>
      </c>
      <c r="C15" s="176" t="s">
        <v>124</v>
      </c>
      <c r="D15" s="176" t="s">
        <v>134</v>
      </c>
      <c r="E15" s="210">
        <v>1257.46</v>
      </c>
      <c r="F15" s="177">
        <f>G15</f>
        <v>22.48</v>
      </c>
      <c r="G15" s="173">
        <f>VLOOKUP(A15,'INSUMOS SINAPI'!A:E,5,0)</f>
        <v>22.48</v>
      </c>
      <c r="H15" s="174">
        <f t="shared" si="0"/>
        <v>0</v>
      </c>
    </row>
    <row r="16" spans="1:8" s="171" customFormat="1" ht="14.25">
      <c r="A16" s="207">
        <v>37372</v>
      </c>
      <c r="B16" s="207" t="s">
        <v>496</v>
      </c>
      <c r="C16" s="176" t="s">
        <v>123</v>
      </c>
      <c r="D16" s="176" t="s">
        <v>134</v>
      </c>
      <c r="E16" s="210">
        <v>16366.68</v>
      </c>
      <c r="F16" s="177">
        <v>1.43</v>
      </c>
      <c r="G16" s="173">
        <f>VLOOKUP(A16,'INSUMOS SINAPI'!A:E,5,0)</f>
        <v>1.43</v>
      </c>
      <c r="H16" s="174">
        <f t="shared" si="0"/>
        <v>0</v>
      </c>
    </row>
    <row r="17" spans="1:8" s="171" customFormat="1" ht="14.25">
      <c r="A17" s="207">
        <v>7173</v>
      </c>
      <c r="B17" s="207" t="s">
        <v>1354</v>
      </c>
      <c r="C17" s="176" t="s">
        <v>123</v>
      </c>
      <c r="D17" s="176" t="s">
        <v>1355</v>
      </c>
      <c r="E17" s="177">
        <v>12.29</v>
      </c>
      <c r="F17" s="210">
        <v>1750</v>
      </c>
      <c r="G17" s="173">
        <f>VLOOKUP(A17,'INSUMOS SINAPI'!A:E,5,0)</f>
        <v>1750</v>
      </c>
      <c r="H17" s="174">
        <f t="shared" si="0"/>
        <v>0</v>
      </c>
    </row>
    <row r="18" spans="1:8" s="171" customFormat="1" ht="14.25">
      <c r="A18" s="207">
        <v>370</v>
      </c>
      <c r="B18" s="207" t="s">
        <v>138</v>
      </c>
      <c r="C18" s="176" t="s">
        <v>123</v>
      </c>
      <c r="D18" s="176" t="s">
        <v>58</v>
      </c>
      <c r="E18" s="177">
        <v>142.59</v>
      </c>
      <c r="F18" s="177">
        <v>150</v>
      </c>
      <c r="G18" s="173">
        <f>VLOOKUP(A18,'INSUMOS SINAPI'!A:E,5,0)</f>
        <v>150</v>
      </c>
      <c r="H18" s="174">
        <f t="shared" si="0"/>
        <v>0</v>
      </c>
    </row>
    <row r="19" spans="1:8" s="171" customFormat="1" ht="14.25">
      <c r="A19" s="207">
        <v>34381</v>
      </c>
      <c r="B19" s="207" t="s">
        <v>1315</v>
      </c>
      <c r="C19" s="176" t="s">
        <v>123</v>
      </c>
      <c r="D19" s="176" t="s">
        <v>23</v>
      </c>
      <c r="E19" s="177">
        <v>73</v>
      </c>
      <c r="F19" s="177">
        <f t="shared" ref="F19:F20" si="2">G19</f>
        <v>306.36</v>
      </c>
      <c r="G19" s="173">
        <f>VLOOKUP(A19,'INSUMOS SINAPI'!A:E,5,0)</f>
        <v>306.36</v>
      </c>
      <c r="H19" s="174">
        <f t="shared" si="0"/>
        <v>0</v>
      </c>
    </row>
    <row r="20" spans="1:8" s="171" customFormat="1" ht="14.25">
      <c r="A20" s="207">
        <v>39995</v>
      </c>
      <c r="B20" s="207" t="s">
        <v>1277</v>
      </c>
      <c r="C20" s="176" t="s">
        <v>123</v>
      </c>
      <c r="D20" s="176" t="s">
        <v>58</v>
      </c>
      <c r="E20" s="177">
        <v>48.03</v>
      </c>
      <c r="F20" s="177">
        <f t="shared" si="2"/>
        <v>439.92</v>
      </c>
      <c r="G20" s="173">
        <f>VLOOKUP(A20,'INSUMOS SINAPI'!A:E,5,0)</f>
        <v>439.92</v>
      </c>
      <c r="H20" s="174">
        <f t="shared" si="0"/>
        <v>0</v>
      </c>
    </row>
    <row r="21" spans="1:8" s="171" customFormat="1" ht="14.25">
      <c r="A21" s="207">
        <v>32</v>
      </c>
      <c r="B21" s="207" t="s">
        <v>1251</v>
      </c>
      <c r="C21" s="176" t="s">
        <v>123</v>
      </c>
      <c r="D21" s="176" t="s">
        <v>63</v>
      </c>
      <c r="E21" s="210">
        <v>2265.7800000000002</v>
      </c>
      <c r="F21" s="177">
        <v>8.67</v>
      </c>
      <c r="G21" s="173">
        <f>VLOOKUP(A21,'INSUMOS SINAPI'!A:E,5,0)</f>
        <v>8.67</v>
      </c>
      <c r="H21" s="174">
        <f t="shared" si="0"/>
        <v>0</v>
      </c>
    </row>
    <row r="22" spans="1:8" s="171" customFormat="1" ht="14.25">
      <c r="A22" s="207">
        <v>1213</v>
      </c>
      <c r="B22" s="207" t="s">
        <v>133</v>
      </c>
      <c r="C22" s="176" t="s">
        <v>124</v>
      </c>
      <c r="D22" s="176" t="s">
        <v>134</v>
      </c>
      <c r="E22" s="177">
        <v>973.98</v>
      </c>
      <c r="F22" s="177">
        <f>G22</f>
        <v>22.48</v>
      </c>
      <c r="G22" s="173">
        <f>VLOOKUP(A22,'INSUMOS SINAPI'!A:E,5,0)</f>
        <v>22.48</v>
      </c>
      <c r="H22" s="174">
        <f t="shared" si="0"/>
        <v>0</v>
      </c>
    </row>
    <row r="23" spans="1:8" s="171" customFormat="1" ht="14.25">
      <c r="A23" s="207">
        <v>43083</v>
      </c>
      <c r="B23" s="207" t="s">
        <v>1369</v>
      </c>
      <c r="C23" s="176" t="s">
        <v>123</v>
      </c>
      <c r="D23" s="176" t="s">
        <v>63</v>
      </c>
      <c r="E23" s="210">
        <v>2191.4499999999998</v>
      </c>
      <c r="F23" s="177">
        <v>8.66</v>
      </c>
      <c r="G23" s="173">
        <f>VLOOKUP(A23,'INSUMOS SINAPI'!A:E,5,0)</f>
        <v>8.66</v>
      </c>
      <c r="H23" s="174">
        <f t="shared" si="0"/>
        <v>0</v>
      </c>
    </row>
    <row r="24" spans="1:8" s="171" customFormat="1" ht="14.25">
      <c r="A24" s="207" t="s">
        <v>1577</v>
      </c>
      <c r="B24" s="207" t="s">
        <v>1578</v>
      </c>
      <c r="C24" s="176" t="s">
        <v>123</v>
      </c>
      <c r="D24" s="176" t="s">
        <v>23</v>
      </c>
      <c r="E24" s="177">
        <v>73</v>
      </c>
      <c r="F24" s="177">
        <v>251.64</v>
      </c>
      <c r="G24" s="173" t="e">
        <f>VLOOKUP(A24,'INSUMOS SINAPI'!A:E,5,0)</f>
        <v>#N/A</v>
      </c>
      <c r="H24" s="174" t="e">
        <f t="shared" si="0"/>
        <v>#N/A</v>
      </c>
    </row>
    <row r="25" spans="1:8" s="171" customFormat="1" ht="14.25">
      <c r="A25" s="207">
        <v>378</v>
      </c>
      <c r="B25" s="207" t="s">
        <v>1252</v>
      </c>
      <c r="C25" s="176" t="s">
        <v>124</v>
      </c>
      <c r="D25" s="176" t="s">
        <v>134</v>
      </c>
      <c r="E25" s="177">
        <v>921.06</v>
      </c>
      <c r="F25" s="177">
        <f>G25</f>
        <v>22.48</v>
      </c>
      <c r="G25" s="173">
        <f>VLOOKUP(A25,'INSUMOS SINAPI'!A:E,5,0)</f>
        <v>22.48</v>
      </c>
      <c r="H25" s="174">
        <f t="shared" si="0"/>
        <v>0</v>
      </c>
    </row>
    <row r="26" spans="1:8" s="171" customFormat="1" ht="14.25">
      <c r="A26" s="207">
        <v>40664</v>
      </c>
      <c r="B26" s="207" t="s">
        <v>1367</v>
      </c>
      <c r="C26" s="176" t="s">
        <v>123</v>
      </c>
      <c r="D26" s="176" t="s">
        <v>63</v>
      </c>
      <c r="E26" s="177">
        <v>989.82</v>
      </c>
      <c r="F26" s="177">
        <v>17.77</v>
      </c>
      <c r="G26" s="173">
        <f>VLOOKUP(A26,'INSUMOS SINAPI'!A:E,5,0)</f>
        <v>17.77</v>
      </c>
      <c r="H26" s="174">
        <f t="shared" si="0"/>
        <v>0</v>
      </c>
    </row>
    <row r="27" spans="1:8" s="171" customFormat="1" ht="20.25" customHeight="1">
      <c r="A27" s="207">
        <v>34</v>
      </c>
      <c r="B27" s="207" t="s">
        <v>1263</v>
      </c>
      <c r="C27" s="176" t="s">
        <v>123</v>
      </c>
      <c r="D27" s="176" t="s">
        <v>63</v>
      </c>
      <c r="E27" s="210">
        <v>1959.59</v>
      </c>
      <c r="F27" s="177">
        <v>8.2200000000000006</v>
      </c>
      <c r="G27" s="173">
        <f>VLOOKUP(A27,'INSUMOS SINAPI'!A:E,5,0)</f>
        <v>8.2200000000000006</v>
      </c>
      <c r="H27" s="174">
        <f t="shared" si="0"/>
        <v>0</v>
      </c>
    </row>
    <row r="28" spans="1:8" s="171" customFormat="1" ht="14.25">
      <c r="A28" s="207">
        <v>37595</v>
      </c>
      <c r="B28" s="207" t="s">
        <v>163</v>
      </c>
      <c r="C28" s="176" t="s">
        <v>123</v>
      </c>
      <c r="D28" s="176" t="s">
        <v>63</v>
      </c>
      <c r="E28" s="210">
        <v>6438.61</v>
      </c>
      <c r="F28" s="177">
        <v>2.46</v>
      </c>
      <c r="G28" s="173">
        <f>VLOOKUP(A28,'INSUMOS SINAPI'!A:E,5,0)</f>
        <v>2.46</v>
      </c>
      <c r="H28" s="174">
        <f t="shared" si="0"/>
        <v>0</v>
      </c>
    </row>
    <row r="29" spans="1:8" s="171" customFormat="1" ht="14.25">
      <c r="A29" s="207">
        <v>2436</v>
      </c>
      <c r="B29" s="207" t="s">
        <v>157</v>
      </c>
      <c r="C29" s="176" t="s">
        <v>124</v>
      </c>
      <c r="D29" s="176" t="s">
        <v>134</v>
      </c>
      <c r="E29" s="177">
        <v>775.97</v>
      </c>
      <c r="F29" s="177">
        <f>G29</f>
        <v>22.48</v>
      </c>
      <c r="G29" s="173">
        <f>VLOOKUP(A29,'INSUMOS SINAPI'!A:E,5,0)</f>
        <v>22.48</v>
      </c>
      <c r="H29" s="174">
        <f t="shared" si="0"/>
        <v>0</v>
      </c>
    </row>
    <row r="30" spans="1:8" s="171" customFormat="1" ht="14.25">
      <c r="A30" s="207">
        <v>10749</v>
      </c>
      <c r="B30" s="207" t="s">
        <v>1272</v>
      </c>
      <c r="C30" s="176" t="s">
        <v>123</v>
      </c>
      <c r="D30" s="176" t="s">
        <v>47</v>
      </c>
      <c r="E30" s="177">
        <v>586.52</v>
      </c>
      <c r="F30" s="177">
        <v>24.85</v>
      </c>
      <c r="G30" s="173">
        <f>VLOOKUP(A30,'INSUMOS SINAPI'!A:E,5,0)</f>
        <v>24.85</v>
      </c>
      <c r="H30" s="174">
        <f t="shared" si="0"/>
        <v>0</v>
      </c>
    </row>
    <row r="31" spans="1:8" s="171" customFormat="1" ht="14.25">
      <c r="A31" s="207">
        <v>39599</v>
      </c>
      <c r="B31" s="207" t="s">
        <v>1595</v>
      </c>
      <c r="C31" s="176" t="s">
        <v>123</v>
      </c>
      <c r="D31" s="176" t="s">
        <v>65</v>
      </c>
      <c r="E31" s="210">
        <v>1650</v>
      </c>
      <c r="F31" s="177">
        <v>8.4600000000000009</v>
      </c>
      <c r="G31" s="173">
        <f>VLOOKUP(A31,'INSUMOS SINAPI'!A:E,5,0)</f>
        <v>8.4600000000000009</v>
      </c>
      <c r="H31" s="174">
        <f t="shared" si="0"/>
        <v>0</v>
      </c>
    </row>
    <row r="32" spans="1:8" s="171" customFormat="1" ht="14.25">
      <c r="A32" s="207">
        <v>2696</v>
      </c>
      <c r="B32" s="207" t="s">
        <v>154</v>
      </c>
      <c r="C32" s="176" t="s">
        <v>124</v>
      </c>
      <c r="D32" s="176" t="s">
        <v>134</v>
      </c>
      <c r="E32" s="177">
        <v>683.34</v>
      </c>
      <c r="F32" s="177">
        <f>G32</f>
        <v>22.48</v>
      </c>
      <c r="G32" s="173">
        <f>VLOOKUP(A32,'INSUMOS SINAPI'!A:E,5,0)</f>
        <v>22.48</v>
      </c>
      <c r="H32" s="174">
        <f t="shared" si="0"/>
        <v>0</v>
      </c>
    </row>
    <row r="33" spans="1:8" s="171" customFormat="1" ht="14.25">
      <c r="A33" s="207" t="s">
        <v>1527</v>
      </c>
      <c r="B33" s="207" t="s">
        <v>994</v>
      </c>
      <c r="C33" s="176" t="s">
        <v>123</v>
      </c>
      <c r="D33" s="176" t="s">
        <v>99</v>
      </c>
      <c r="E33" s="177">
        <v>60</v>
      </c>
      <c r="F33" s="177">
        <v>215.41</v>
      </c>
      <c r="G33" s="173" t="e">
        <f>VLOOKUP(A33,'INSUMOS SINAPI'!A:E,5,0)</f>
        <v>#N/A</v>
      </c>
      <c r="H33" s="174" t="e">
        <f t="shared" si="0"/>
        <v>#N/A</v>
      </c>
    </row>
    <row r="34" spans="1:8" s="171" customFormat="1" ht="14.25">
      <c r="A34" s="207">
        <v>1106</v>
      </c>
      <c r="B34" s="207" t="s">
        <v>1303</v>
      </c>
      <c r="C34" s="176" t="s">
        <v>123</v>
      </c>
      <c r="D34" s="176" t="s">
        <v>63</v>
      </c>
      <c r="E34" s="210">
        <v>8939.93</v>
      </c>
      <c r="F34" s="177">
        <v>1.4</v>
      </c>
      <c r="G34" s="173">
        <f>VLOOKUP(A34,'INSUMOS SINAPI'!A:E,5,0)</f>
        <v>1.4</v>
      </c>
      <c r="H34" s="174">
        <f t="shared" si="0"/>
        <v>0</v>
      </c>
    </row>
    <row r="35" spans="1:8" s="171" customFormat="1" ht="14.25">
      <c r="A35" s="207">
        <v>6212</v>
      </c>
      <c r="B35" s="207" t="s">
        <v>1247</v>
      </c>
      <c r="C35" s="176" t="s">
        <v>123</v>
      </c>
      <c r="D35" s="176" t="s">
        <v>65</v>
      </c>
      <c r="E35" s="177">
        <v>732.15</v>
      </c>
      <c r="F35" s="177">
        <v>17</v>
      </c>
      <c r="G35" s="173">
        <f>VLOOKUP(A35,'INSUMOS SINAPI'!A:E,5,0)</f>
        <v>17</v>
      </c>
      <c r="H35" s="174">
        <f t="shared" si="0"/>
        <v>0</v>
      </c>
    </row>
    <row r="36" spans="1:8" s="171" customFormat="1" ht="14.25">
      <c r="A36" s="207">
        <v>1014</v>
      </c>
      <c r="B36" s="207" t="s">
        <v>189</v>
      </c>
      <c r="C36" s="176" t="s">
        <v>123</v>
      </c>
      <c r="D36" s="176" t="s">
        <v>65</v>
      </c>
      <c r="E36" s="210">
        <v>5020.4799999999996</v>
      </c>
      <c r="F36" s="177">
        <v>2.41</v>
      </c>
      <c r="G36" s="173">
        <f>VLOOKUP(A36,'INSUMOS SINAPI'!A:E,5,0)</f>
        <v>2.41</v>
      </c>
      <c r="H36" s="174">
        <f t="shared" si="0"/>
        <v>0</v>
      </c>
    </row>
    <row r="37" spans="1:8" s="171" customFormat="1" ht="14.25">
      <c r="A37" s="207">
        <v>43055</v>
      </c>
      <c r="B37" s="207" t="s">
        <v>1265</v>
      </c>
      <c r="C37" s="176" t="s">
        <v>123</v>
      </c>
      <c r="D37" s="176" t="s">
        <v>63</v>
      </c>
      <c r="E37" s="210">
        <v>1676.1</v>
      </c>
      <c r="F37" s="177">
        <v>7.12</v>
      </c>
      <c r="G37" s="173">
        <f>VLOOKUP(A37,'INSUMOS SINAPI'!A:E,5,0)</f>
        <v>7.12</v>
      </c>
      <c r="H37" s="174">
        <f t="shared" si="0"/>
        <v>0</v>
      </c>
    </row>
    <row r="38" spans="1:8" s="171" customFormat="1" ht="14.25">
      <c r="A38" s="207">
        <v>39413</v>
      </c>
      <c r="B38" s="207" t="s">
        <v>172</v>
      </c>
      <c r="C38" s="176" t="s">
        <v>123</v>
      </c>
      <c r="D38" s="176" t="s">
        <v>53</v>
      </c>
      <c r="E38" s="177">
        <v>595.85</v>
      </c>
      <c r="F38" s="177">
        <v>19.97</v>
      </c>
      <c r="G38" s="173">
        <f>VLOOKUP(A38,'INSUMOS SINAPI'!A:E,5,0)</f>
        <v>19.97</v>
      </c>
      <c r="H38" s="174">
        <f t="shared" si="0"/>
        <v>0</v>
      </c>
    </row>
    <row r="39" spans="1:8" s="171" customFormat="1" ht="14.25">
      <c r="A39" s="207">
        <v>4760</v>
      </c>
      <c r="B39" s="207" t="s">
        <v>1310</v>
      </c>
      <c r="C39" s="176" t="s">
        <v>124</v>
      </c>
      <c r="D39" s="176" t="s">
        <v>134</v>
      </c>
      <c r="E39" s="177">
        <v>591.08000000000004</v>
      </c>
      <c r="F39" s="177">
        <f>G39</f>
        <v>23.11</v>
      </c>
      <c r="G39" s="173">
        <f>VLOOKUP(A39,'INSUMOS SINAPI'!A:E,5,0)</f>
        <v>23.11</v>
      </c>
      <c r="H39" s="174">
        <f t="shared" si="0"/>
        <v>0</v>
      </c>
    </row>
    <row r="40" spans="1:8" s="171" customFormat="1" ht="14.25">
      <c r="A40" s="207">
        <v>4221</v>
      </c>
      <c r="B40" s="207" t="s">
        <v>336</v>
      </c>
      <c r="C40" s="176" t="s">
        <v>123</v>
      </c>
      <c r="D40" s="176" t="s">
        <v>168</v>
      </c>
      <c r="E40" s="210">
        <v>1743.74</v>
      </c>
      <c r="F40" s="177">
        <v>5.95</v>
      </c>
      <c r="G40" s="173">
        <f>VLOOKUP(A40,'INSUMOS SINAPI'!A:E,5,0)</f>
        <v>5.95</v>
      </c>
      <c r="H40" s="174">
        <f t="shared" si="0"/>
        <v>0</v>
      </c>
    </row>
    <row r="41" spans="1:8" s="171" customFormat="1" ht="14.25">
      <c r="A41" s="207">
        <v>247</v>
      </c>
      <c r="B41" s="207" t="s">
        <v>184</v>
      </c>
      <c r="C41" s="176" t="s">
        <v>124</v>
      </c>
      <c r="D41" s="176" t="s">
        <v>134</v>
      </c>
      <c r="E41" s="177">
        <v>765.64</v>
      </c>
      <c r="F41" s="177">
        <f>G41</f>
        <v>14.73</v>
      </c>
      <c r="G41" s="173">
        <f>VLOOKUP(A41,'INSUMOS SINAPI'!A:E,5,0)</f>
        <v>14.73</v>
      </c>
      <c r="H41" s="174">
        <f t="shared" si="0"/>
        <v>0</v>
      </c>
    </row>
    <row r="42" spans="1:8" s="171" customFormat="1" ht="14.25">
      <c r="A42" s="207">
        <v>37371</v>
      </c>
      <c r="B42" s="207" t="s">
        <v>495</v>
      </c>
      <c r="C42" s="176" t="s">
        <v>123</v>
      </c>
      <c r="D42" s="176" t="s">
        <v>134</v>
      </c>
      <c r="E42" s="210">
        <v>16366.23</v>
      </c>
      <c r="F42" s="177">
        <v>0.59</v>
      </c>
      <c r="G42" s="173">
        <f>VLOOKUP(A42,'INSUMOS SINAPI'!A:E,5,0)</f>
        <v>0.59</v>
      </c>
      <c r="H42" s="174">
        <f t="shared" si="0"/>
        <v>0</v>
      </c>
    </row>
    <row r="43" spans="1:8" s="171" customFormat="1" ht="14.25">
      <c r="A43" s="207">
        <v>40524</v>
      </c>
      <c r="B43" s="207" t="s">
        <v>1337</v>
      </c>
      <c r="C43" s="176" t="s">
        <v>123</v>
      </c>
      <c r="D43" s="176" t="s">
        <v>53</v>
      </c>
      <c r="E43" s="177">
        <v>101.83</v>
      </c>
      <c r="F43" s="177">
        <v>94.32</v>
      </c>
      <c r="G43" s="173">
        <f>VLOOKUP(A43,'INSUMOS SINAPI'!A:E,5,0)</f>
        <v>94.32</v>
      </c>
      <c r="H43" s="174">
        <f t="shared" si="0"/>
        <v>0</v>
      </c>
    </row>
    <row r="44" spans="1:8" s="171" customFormat="1" ht="14.25">
      <c r="A44" s="207">
        <v>7156</v>
      </c>
      <c r="B44" s="207" t="s">
        <v>1332</v>
      </c>
      <c r="C44" s="176" t="s">
        <v>123</v>
      </c>
      <c r="D44" s="176" t="s">
        <v>53</v>
      </c>
      <c r="E44" s="177">
        <v>374.56</v>
      </c>
      <c r="F44" s="177">
        <v>24.44</v>
      </c>
      <c r="G44" s="173">
        <f>VLOOKUP(A44,'INSUMOS SINAPI'!A:E,5,0)</f>
        <v>24.44</v>
      </c>
      <c r="H44" s="174">
        <f t="shared" si="0"/>
        <v>0</v>
      </c>
    </row>
    <row r="45" spans="1:8" s="171" customFormat="1" ht="14.25">
      <c r="A45" s="207">
        <v>40535</v>
      </c>
      <c r="B45" s="207" t="s">
        <v>1365</v>
      </c>
      <c r="C45" s="176" t="s">
        <v>123</v>
      </c>
      <c r="D45" s="176" t="s">
        <v>63</v>
      </c>
      <c r="E45" s="210">
        <v>1022.89</v>
      </c>
      <c r="F45" s="177">
        <v>8.66</v>
      </c>
      <c r="G45" s="173">
        <f>VLOOKUP(A45,'INSUMOS SINAPI'!A:E,5,0)</f>
        <v>8.66</v>
      </c>
      <c r="H45" s="174">
        <f t="shared" si="0"/>
        <v>0</v>
      </c>
    </row>
    <row r="46" spans="1:8" s="171" customFormat="1" ht="14.25">
      <c r="A46" s="207" t="s">
        <v>1225</v>
      </c>
      <c r="B46" s="207" t="s">
        <v>1226</v>
      </c>
      <c r="C46" s="176" t="s">
        <v>123</v>
      </c>
      <c r="D46" s="176" t="s">
        <v>58</v>
      </c>
      <c r="E46" s="177">
        <v>90</v>
      </c>
      <c r="F46" s="177">
        <v>84.55</v>
      </c>
      <c r="G46" s="173" t="e">
        <f>VLOOKUP(A46,'INSUMOS SINAPI'!A:E,5,0)</f>
        <v>#N/A</v>
      </c>
      <c r="H46" s="174" t="e">
        <f t="shared" si="0"/>
        <v>#N/A</v>
      </c>
    </row>
    <row r="47" spans="1:8" s="171" customFormat="1" ht="14.25">
      <c r="A47" s="207">
        <v>10777</v>
      </c>
      <c r="B47" s="207" t="s">
        <v>1214</v>
      </c>
      <c r="C47" s="176" t="s">
        <v>123</v>
      </c>
      <c r="D47" s="176" t="s">
        <v>47</v>
      </c>
      <c r="E47" s="177">
        <v>8</v>
      </c>
      <c r="F47" s="177">
        <v>945.23</v>
      </c>
      <c r="G47" s="173">
        <f>VLOOKUP(A47,'INSUMOS SINAPI'!A:E,5,0)</f>
        <v>945.23</v>
      </c>
      <c r="H47" s="174">
        <f t="shared" si="0"/>
        <v>0</v>
      </c>
    </row>
    <row r="48" spans="1:8" s="171" customFormat="1" ht="14.25">
      <c r="A48" s="207">
        <v>39427</v>
      </c>
      <c r="B48" s="207" t="s">
        <v>173</v>
      </c>
      <c r="C48" s="176" t="s">
        <v>123</v>
      </c>
      <c r="D48" s="176" t="s">
        <v>65</v>
      </c>
      <c r="E48" s="210">
        <v>1373.72</v>
      </c>
      <c r="F48" s="177">
        <v>5.18</v>
      </c>
      <c r="G48" s="173">
        <f>VLOOKUP(A48,'INSUMOS SINAPI'!A:E,5,0)</f>
        <v>5.18</v>
      </c>
      <c r="H48" s="174">
        <f t="shared" si="0"/>
        <v>0</v>
      </c>
    </row>
    <row r="49" spans="1:8" s="171" customFormat="1" ht="14.25">
      <c r="A49" s="207">
        <v>40339</v>
      </c>
      <c r="B49" s="207" t="s">
        <v>1273</v>
      </c>
      <c r="C49" s="176" t="s">
        <v>123</v>
      </c>
      <c r="D49" s="176" t="s">
        <v>548</v>
      </c>
      <c r="E49" s="177">
        <v>947.36</v>
      </c>
      <c r="F49" s="177">
        <v>7.51</v>
      </c>
      <c r="G49" s="173">
        <f>VLOOKUP(A49,'INSUMOS SINAPI'!A:E,5,0)</f>
        <v>7.51</v>
      </c>
      <c r="H49" s="174">
        <f t="shared" si="0"/>
        <v>0</v>
      </c>
    </row>
    <row r="50" spans="1:8" s="171" customFormat="1" ht="14.25">
      <c r="A50" s="207">
        <v>626</v>
      </c>
      <c r="B50" s="207" t="s">
        <v>1262</v>
      </c>
      <c r="C50" s="176" t="s">
        <v>123</v>
      </c>
      <c r="D50" s="176" t="s">
        <v>63</v>
      </c>
      <c r="E50" s="177">
        <v>396.26</v>
      </c>
      <c r="F50" s="177">
        <v>17.78</v>
      </c>
      <c r="G50" s="173">
        <f>VLOOKUP(A50,'INSUMOS SINAPI'!A:E,5,0)</f>
        <v>17.78</v>
      </c>
      <c r="H50" s="174">
        <f t="shared" si="0"/>
        <v>0</v>
      </c>
    </row>
    <row r="51" spans="1:8" s="171" customFormat="1" ht="14.25">
      <c r="A51" s="207">
        <v>10841</v>
      </c>
      <c r="B51" s="207" t="s">
        <v>541</v>
      </c>
      <c r="C51" s="176" t="s">
        <v>123</v>
      </c>
      <c r="D51" s="176" t="s">
        <v>53</v>
      </c>
      <c r="E51" s="177">
        <v>23.34</v>
      </c>
      <c r="F51" s="177">
        <v>296.60000000000002</v>
      </c>
      <c r="G51" s="173">
        <f>VLOOKUP(A51,'INSUMOS SINAPI'!A:E,5,0)</f>
        <v>296.60000000000002</v>
      </c>
      <c r="H51" s="174">
        <f t="shared" si="0"/>
        <v>0</v>
      </c>
    </row>
    <row r="52" spans="1:8" s="171" customFormat="1" ht="14.25">
      <c r="A52" s="207">
        <v>44497</v>
      </c>
      <c r="B52" s="207" t="s">
        <v>181</v>
      </c>
      <c r="C52" s="176" t="s">
        <v>124</v>
      </c>
      <c r="D52" s="176" t="s">
        <v>134</v>
      </c>
      <c r="E52" s="177">
        <v>490.6</v>
      </c>
      <c r="F52" s="177">
        <f>G52</f>
        <v>16.11</v>
      </c>
      <c r="G52" s="173">
        <f>VLOOKUP(A52,'INSUMOS SINAPI'!A:E,5,0)</f>
        <v>16.11</v>
      </c>
      <c r="H52" s="174">
        <f t="shared" si="0"/>
        <v>0</v>
      </c>
    </row>
    <row r="53" spans="1:8" s="171" customFormat="1" ht="14.25">
      <c r="A53" s="207">
        <v>43491</v>
      </c>
      <c r="B53" s="207" t="s">
        <v>145</v>
      </c>
      <c r="C53" s="176" t="s">
        <v>123</v>
      </c>
      <c r="D53" s="176" t="s">
        <v>134</v>
      </c>
      <c r="E53" s="210">
        <v>4899.87</v>
      </c>
      <c r="F53" s="177">
        <v>1.39</v>
      </c>
      <c r="G53" s="173">
        <f>VLOOKUP(A53,'INSUMOS SINAPI'!A:E,5,0)</f>
        <v>1.39</v>
      </c>
      <c r="H53" s="174">
        <f t="shared" si="0"/>
        <v>0</v>
      </c>
    </row>
    <row r="54" spans="1:8" s="171" customFormat="1" ht="14.25">
      <c r="A54" s="207">
        <v>43059</v>
      </c>
      <c r="B54" s="207" t="s">
        <v>1264</v>
      </c>
      <c r="C54" s="176" t="s">
        <v>123</v>
      </c>
      <c r="D54" s="176" t="s">
        <v>63</v>
      </c>
      <c r="E54" s="177">
        <v>874.06</v>
      </c>
      <c r="F54" s="177">
        <v>7.78</v>
      </c>
      <c r="G54" s="173">
        <f>VLOOKUP(A54,'INSUMOS SINAPI'!A:E,5,0)</f>
        <v>7.78</v>
      </c>
      <c r="H54" s="174">
        <f t="shared" si="0"/>
        <v>0</v>
      </c>
    </row>
    <row r="55" spans="1:8" s="171" customFormat="1" ht="14.25">
      <c r="A55" s="207">
        <v>10775</v>
      </c>
      <c r="B55" s="207" t="s">
        <v>1219</v>
      </c>
      <c r="C55" s="176" t="s">
        <v>123</v>
      </c>
      <c r="D55" s="176" t="s">
        <v>47</v>
      </c>
      <c r="E55" s="177">
        <v>8</v>
      </c>
      <c r="F55" s="177">
        <v>832.5</v>
      </c>
      <c r="G55" s="173">
        <f>VLOOKUP(A55,'INSUMOS SINAPI'!A:E,5,0)</f>
        <v>832.5</v>
      </c>
      <c r="H55" s="174">
        <f t="shared" si="0"/>
        <v>0</v>
      </c>
    </row>
    <row r="56" spans="1:8" s="171" customFormat="1" ht="14.25">
      <c r="A56" s="207">
        <v>4987</v>
      </c>
      <c r="B56" s="207" t="s">
        <v>1318</v>
      </c>
      <c r="C56" s="176" t="s">
        <v>123</v>
      </c>
      <c r="D56" s="176" t="s">
        <v>23</v>
      </c>
      <c r="E56" s="177">
        <v>21</v>
      </c>
      <c r="F56" s="177">
        <v>304.82</v>
      </c>
      <c r="G56" s="173">
        <f>VLOOKUP(A56,'INSUMOS SINAPI'!A:E,5,0)</f>
        <v>304.82</v>
      </c>
      <c r="H56" s="174">
        <f t="shared" si="0"/>
        <v>0</v>
      </c>
    </row>
    <row r="57" spans="1:8" s="171" customFormat="1" ht="14.25">
      <c r="A57" s="207" t="s">
        <v>1346</v>
      </c>
      <c r="B57" s="207" t="s">
        <v>1347</v>
      </c>
      <c r="C57" s="176" t="s">
        <v>123</v>
      </c>
      <c r="D57" s="176" t="s">
        <v>65</v>
      </c>
      <c r="E57" s="177">
        <v>335.92</v>
      </c>
      <c r="F57" s="177">
        <v>19</v>
      </c>
      <c r="G57" s="173" t="e">
        <f>VLOOKUP(A57,'INSUMOS SINAPI'!A:E,5,0)</f>
        <v>#N/A</v>
      </c>
      <c r="H57" s="174" t="e">
        <f t="shared" si="0"/>
        <v>#N/A</v>
      </c>
    </row>
    <row r="58" spans="1:8" s="171" customFormat="1" ht="14.25">
      <c r="A58" s="207">
        <v>43489</v>
      </c>
      <c r="B58" s="207" t="s">
        <v>152</v>
      </c>
      <c r="C58" s="176" t="s">
        <v>123</v>
      </c>
      <c r="D58" s="176" t="s">
        <v>134</v>
      </c>
      <c r="E58" s="210">
        <v>4815.75</v>
      </c>
      <c r="F58" s="177">
        <v>1.31</v>
      </c>
      <c r="G58" s="173">
        <f>VLOOKUP(A58,'INSUMOS SINAPI'!A:E,5,0)</f>
        <v>1.31</v>
      </c>
      <c r="H58" s="174">
        <f t="shared" si="0"/>
        <v>0</v>
      </c>
    </row>
    <row r="59" spans="1:8" s="171" customFormat="1" ht="14.25">
      <c r="A59" s="207">
        <v>39597</v>
      </c>
      <c r="B59" s="207" t="s">
        <v>1594</v>
      </c>
      <c r="C59" s="176" t="s">
        <v>123</v>
      </c>
      <c r="D59" s="176" t="s">
        <v>23</v>
      </c>
      <c r="E59" s="177">
        <v>2</v>
      </c>
      <c r="F59" s="210">
        <v>3095.02</v>
      </c>
      <c r="G59" s="173">
        <f>VLOOKUP(A59,'INSUMOS SINAPI'!A:E,5,0)</f>
        <v>3095.02</v>
      </c>
      <c r="H59" s="174">
        <f t="shared" si="0"/>
        <v>0</v>
      </c>
    </row>
    <row r="60" spans="1:8" s="171" customFormat="1" ht="14.25">
      <c r="A60" s="207">
        <v>34747</v>
      </c>
      <c r="B60" s="207" t="s">
        <v>1321</v>
      </c>
      <c r="C60" s="176" t="s">
        <v>123</v>
      </c>
      <c r="D60" s="176" t="s">
        <v>65</v>
      </c>
      <c r="E60" s="177">
        <v>43.68</v>
      </c>
      <c r="F60" s="177">
        <v>140.51</v>
      </c>
      <c r="G60" s="173">
        <f>VLOOKUP(A60,'INSUMOS SINAPI'!A:E,5,0)</f>
        <v>140.51</v>
      </c>
      <c r="H60" s="174">
        <f t="shared" si="0"/>
        <v>0</v>
      </c>
    </row>
    <row r="61" spans="1:8" s="171" customFormat="1" ht="14.25">
      <c r="A61" s="207">
        <v>12873</v>
      </c>
      <c r="B61" s="207" t="s">
        <v>322</v>
      </c>
      <c r="C61" s="176" t="s">
        <v>124</v>
      </c>
      <c r="D61" s="176" t="s">
        <v>134</v>
      </c>
      <c r="E61" s="177">
        <v>313.44</v>
      </c>
      <c r="F61" s="177">
        <f>G61</f>
        <v>22.48</v>
      </c>
      <c r="G61" s="173">
        <f>VLOOKUP(A61,'INSUMOS SINAPI'!A:E,5,0)</f>
        <v>22.48</v>
      </c>
      <c r="H61" s="174">
        <f t="shared" si="0"/>
        <v>0</v>
      </c>
    </row>
    <row r="62" spans="1:8" s="171" customFormat="1" ht="14.25">
      <c r="A62" s="207">
        <v>4948</v>
      </c>
      <c r="B62" s="207" t="s">
        <v>1282</v>
      </c>
      <c r="C62" s="176" t="s">
        <v>123</v>
      </c>
      <c r="D62" s="176" t="s">
        <v>53</v>
      </c>
      <c r="E62" s="177">
        <v>17.64</v>
      </c>
      <c r="F62" s="177">
        <v>340.76</v>
      </c>
      <c r="G62" s="173">
        <f>VLOOKUP(A62,'INSUMOS SINAPI'!A:E,5,0)</f>
        <v>340.76</v>
      </c>
      <c r="H62" s="174">
        <f t="shared" si="0"/>
        <v>0</v>
      </c>
    </row>
    <row r="63" spans="1:8" s="171" customFormat="1" ht="14.25">
      <c r="A63" s="207">
        <v>6117</v>
      </c>
      <c r="B63" s="207" t="s">
        <v>501</v>
      </c>
      <c r="C63" s="176" t="s">
        <v>124</v>
      </c>
      <c r="D63" s="176" t="s">
        <v>134</v>
      </c>
      <c r="E63" s="177">
        <v>441.01</v>
      </c>
      <c r="F63" s="177">
        <f>G63</f>
        <v>14.73</v>
      </c>
      <c r="G63" s="173">
        <f>VLOOKUP(A63,'INSUMOS SINAPI'!A:E,5,0)</f>
        <v>14.73</v>
      </c>
      <c r="H63" s="174">
        <f t="shared" si="0"/>
        <v>0</v>
      </c>
    </row>
    <row r="64" spans="1:8" s="171" customFormat="1" ht="14.25">
      <c r="A64" s="207">
        <v>2707</v>
      </c>
      <c r="B64" s="207" t="s">
        <v>1671</v>
      </c>
      <c r="C64" s="176" t="s">
        <v>124</v>
      </c>
      <c r="D64" s="176" t="s">
        <v>134</v>
      </c>
      <c r="E64" s="177">
        <v>44.69</v>
      </c>
      <c r="F64" s="177">
        <f t="shared" ref="F64:F66" si="3">G64</f>
        <v>129.27000000000001</v>
      </c>
      <c r="G64" s="173">
        <f>VLOOKUP(A64,'INSUMOS SINAPI'!A:E,5,0)</f>
        <v>129.27000000000001</v>
      </c>
      <c r="H64" s="174">
        <f t="shared" si="0"/>
        <v>0</v>
      </c>
    </row>
    <row r="65" spans="1:8" s="171" customFormat="1" ht="14.25">
      <c r="A65" s="207">
        <v>42528</v>
      </c>
      <c r="B65" s="207" t="s">
        <v>1352</v>
      </c>
      <c r="C65" s="176" t="s">
        <v>123</v>
      </c>
      <c r="D65" s="176" t="s">
        <v>53</v>
      </c>
      <c r="E65" s="177">
        <v>527.30999999999995</v>
      </c>
      <c r="F65" s="177">
        <f t="shared" si="3"/>
        <v>9.14</v>
      </c>
      <c r="G65" s="173">
        <f>VLOOKUP(A65,'INSUMOS SINAPI'!A:E,5,0)</f>
        <v>9.14</v>
      </c>
      <c r="H65" s="174">
        <f t="shared" si="0"/>
        <v>0</v>
      </c>
    </row>
    <row r="66" spans="1:8" s="171" customFormat="1" ht="14.25">
      <c r="A66" s="207">
        <v>246</v>
      </c>
      <c r="B66" s="207" t="s">
        <v>185</v>
      </c>
      <c r="C66" s="176" t="s">
        <v>124</v>
      </c>
      <c r="D66" s="176" t="s">
        <v>134</v>
      </c>
      <c r="E66" s="177">
        <v>388.69</v>
      </c>
      <c r="F66" s="177">
        <f t="shared" si="3"/>
        <v>14.73</v>
      </c>
      <c r="G66" s="173">
        <f>VLOOKUP(A66,'INSUMOS SINAPI'!A:E,5,0)</f>
        <v>14.73</v>
      </c>
      <c r="H66" s="174">
        <f t="shared" si="0"/>
        <v>0</v>
      </c>
    </row>
    <row r="67" spans="1:8" s="171" customFormat="1" ht="14.25">
      <c r="A67" s="207" t="s">
        <v>1298</v>
      </c>
      <c r="B67" s="207" t="s">
        <v>1299</v>
      </c>
      <c r="C67" s="176" t="s">
        <v>123</v>
      </c>
      <c r="D67" s="176" t="s">
        <v>53</v>
      </c>
      <c r="E67" s="177">
        <v>144.36000000000001</v>
      </c>
      <c r="F67" s="177">
        <v>34</v>
      </c>
      <c r="G67" s="173" t="e">
        <f>VLOOKUP(A67,'INSUMOS SINAPI'!A:E,5,0)</f>
        <v>#N/A</v>
      </c>
      <c r="H67" s="174" t="e">
        <f t="shared" ref="H67:H130" si="4">F67-G67</f>
        <v>#N/A</v>
      </c>
    </row>
    <row r="68" spans="1:8" s="171" customFormat="1" ht="14.25">
      <c r="A68" s="207">
        <v>21012</v>
      </c>
      <c r="B68" s="207" t="s">
        <v>1641</v>
      </c>
      <c r="C68" s="176" t="s">
        <v>123</v>
      </c>
      <c r="D68" s="176" t="s">
        <v>65</v>
      </c>
      <c r="E68" s="177">
        <v>93.44</v>
      </c>
      <c r="F68" s="177">
        <f>G68</f>
        <v>53.87</v>
      </c>
      <c r="G68" s="173">
        <f>VLOOKUP(A68,'INSUMOS SINAPI'!A:E,5,0)</f>
        <v>53.87</v>
      </c>
      <c r="H68" s="174">
        <f t="shared" si="4"/>
        <v>0</v>
      </c>
    </row>
    <row r="69" spans="1:8" s="171" customFormat="1" ht="14.25">
      <c r="A69" s="207">
        <v>3324</v>
      </c>
      <c r="B69" s="207" t="s">
        <v>1661</v>
      </c>
      <c r="C69" s="176" t="s">
        <v>123</v>
      </c>
      <c r="D69" s="176" t="s">
        <v>53</v>
      </c>
      <c r="E69" s="177">
        <v>426.4</v>
      </c>
      <c r="F69" s="177">
        <v>11.24</v>
      </c>
      <c r="G69" s="173">
        <f>VLOOKUP(A69,'INSUMOS SINAPI'!A:E,5,0)</f>
        <v>11.24</v>
      </c>
      <c r="H69" s="174">
        <f t="shared" si="4"/>
        <v>0</v>
      </c>
    </row>
    <row r="70" spans="1:8" s="171" customFormat="1" ht="14.25">
      <c r="A70" s="207">
        <v>33</v>
      </c>
      <c r="B70" s="207" t="s">
        <v>1256</v>
      </c>
      <c r="C70" s="176" t="s">
        <v>123</v>
      </c>
      <c r="D70" s="176" t="s">
        <v>63</v>
      </c>
      <c r="E70" s="177">
        <v>519.15</v>
      </c>
      <c r="F70" s="177">
        <v>8.7200000000000006</v>
      </c>
      <c r="G70" s="173">
        <f>VLOOKUP(A70,'INSUMOS SINAPI'!A:E,5,0)</f>
        <v>8.7200000000000006</v>
      </c>
      <c r="H70" s="174">
        <f t="shared" si="4"/>
        <v>0</v>
      </c>
    </row>
    <row r="71" spans="1:8" s="171" customFormat="1" ht="14.25">
      <c r="A71" s="207">
        <v>3081</v>
      </c>
      <c r="B71" s="207" t="s">
        <v>316</v>
      </c>
      <c r="C71" s="176" t="s">
        <v>123</v>
      </c>
      <c r="D71" s="176" t="s">
        <v>490</v>
      </c>
      <c r="E71" s="177">
        <v>26</v>
      </c>
      <c r="F71" s="177">
        <v>168.17</v>
      </c>
      <c r="G71" s="173">
        <f>VLOOKUP(A71,'INSUMOS SINAPI'!A:E,5,0)</f>
        <v>168.17</v>
      </c>
      <c r="H71" s="174">
        <f t="shared" si="4"/>
        <v>0</v>
      </c>
    </row>
    <row r="72" spans="1:8" s="171" customFormat="1" ht="14.25">
      <c r="A72" s="207">
        <v>12869</v>
      </c>
      <c r="B72" s="207" t="s">
        <v>1348</v>
      </c>
      <c r="C72" s="176" t="s">
        <v>124</v>
      </c>
      <c r="D72" s="176" t="s">
        <v>134</v>
      </c>
      <c r="E72" s="177">
        <v>218.8</v>
      </c>
      <c r="F72" s="177">
        <f>G72</f>
        <v>22.21</v>
      </c>
      <c r="G72" s="173">
        <f>VLOOKUP(A72,'INSUMOS SINAPI'!A:E,5,0)</f>
        <v>22.21</v>
      </c>
      <c r="H72" s="174">
        <f t="shared" si="4"/>
        <v>0</v>
      </c>
    </row>
    <row r="73" spans="1:8" s="171" customFormat="1" ht="14.25">
      <c r="A73" s="207">
        <v>43132</v>
      </c>
      <c r="B73" s="207" t="s">
        <v>1254</v>
      </c>
      <c r="C73" s="176" t="s">
        <v>123</v>
      </c>
      <c r="D73" s="176" t="s">
        <v>63</v>
      </c>
      <c r="E73" s="177">
        <v>162.68</v>
      </c>
      <c r="F73" s="177">
        <v>25.85</v>
      </c>
      <c r="G73" s="173">
        <f>VLOOKUP(A73,'INSUMOS SINAPI'!A:E,5,0)</f>
        <v>25.85</v>
      </c>
      <c r="H73" s="174">
        <f t="shared" si="4"/>
        <v>0</v>
      </c>
    </row>
    <row r="74" spans="1:8" s="171" customFormat="1" ht="14.25">
      <c r="A74" s="207" t="s">
        <v>1617</v>
      </c>
      <c r="B74" s="207" t="s">
        <v>1073</v>
      </c>
      <c r="C74" s="176" t="s">
        <v>123</v>
      </c>
      <c r="D74" s="176" t="s">
        <v>65</v>
      </c>
      <c r="E74" s="177">
        <v>200</v>
      </c>
      <c r="F74" s="177">
        <v>20.83</v>
      </c>
      <c r="G74" s="173" t="e">
        <f>VLOOKUP(A74,'INSUMOS SINAPI'!A:E,5,0)</f>
        <v>#N/A</v>
      </c>
      <c r="H74" s="174" t="e">
        <f t="shared" si="4"/>
        <v>#N/A</v>
      </c>
    </row>
    <row r="75" spans="1:8" s="171" customFormat="1" ht="14.25">
      <c r="A75" s="207">
        <v>38877</v>
      </c>
      <c r="B75" s="207" t="s">
        <v>1280</v>
      </c>
      <c r="C75" s="176" t="s">
        <v>123</v>
      </c>
      <c r="D75" s="176" t="s">
        <v>63</v>
      </c>
      <c r="E75" s="177">
        <v>619.4</v>
      </c>
      <c r="F75" s="177">
        <v>6.68</v>
      </c>
      <c r="G75" s="173">
        <f>VLOOKUP(A75,'INSUMOS SINAPI'!A:E,5,0)</f>
        <v>6.68</v>
      </c>
      <c r="H75" s="174">
        <f t="shared" si="4"/>
        <v>0</v>
      </c>
    </row>
    <row r="76" spans="1:8" s="171" customFormat="1" ht="14.25">
      <c r="A76" s="207">
        <v>20211</v>
      </c>
      <c r="B76" s="207" t="s">
        <v>1356</v>
      </c>
      <c r="C76" s="176" t="s">
        <v>123</v>
      </c>
      <c r="D76" s="176" t="s">
        <v>65</v>
      </c>
      <c r="E76" s="177">
        <v>144.06</v>
      </c>
      <c r="F76" s="177">
        <v>28.15</v>
      </c>
      <c r="G76" s="173">
        <f>VLOOKUP(A76,'INSUMOS SINAPI'!A:E,5,0)</f>
        <v>28.15</v>
      </c>
      <c r="H76" s="174">
        <f t="shared" si="4"/>
        <v>0</v>
      </c>
    </row>
    <row r="77" spans="1:8" s="171" customFormat="1" ht="14.25">
      <c r="A77" s="207">
        <v>996</v>
      </c>
      <c r="B77" s="207" t="s">
        <v>1536</v>
      </c>
      <c r="C77" s="176" t="s">
        <v>123</v>
      </c>
      <c r="D77" s="176" t="s">
        <v>65</v>
      </c>
      <c r="E77" s="177">
        <v>152.25</v>
      </c>
      <c r="F77" s="177">
        <v>25.81</v>
      </c>
      <c r="G77" s="173">
        <f>VLOOKUP(A77,'INSUMOS SINAPI'!A:E,5,0)</f>
        <v>25.81</v>
      </c>
      <c r="H77" s="174">
        <f t="shared" si="4"/>
        <v>0</v>
      </c>
    </row>
    <row r="78" spans="1:8" s="171" customFormat="1" ht="14.25">
      <c r="A78" s="207">
        <v>10853</v>
      </c>
      <c r="B78" s="207" t="s">
        <v>329</v>
      </c>
      <c r="C78" s="176" t="s">
        <v>123</v>
      </c>
      <c r="D78" s="176" t="s">
        <v>23</v>
      </c>
      <c r="E78" s="177">
        <v>43</v>
      </c>
      <c r="F78" s="177">
        <v>91.2</v>
      </c>
      <c r="G78" s="173">
        <f>VLOOKUP(A78,'INSUMOS SINAPI'!A:E,5,0)</f>
        <v>91.2</v>
      </c>
      <c r="H78" s="174">
        <f t="shared" si="4"/>
        <v>0</v>
      </c>
    </row>
    <row r="79" spans="1:8" s="171" customFormat="1" ht="14.25">
      <c r="A79" s="207">
        <v>10507</v>
      </c>
      <c r="B79" s="207" t="s">
        <v>205</v>
      </c>
      <c r="C79" s="176" t="s">
        <v>123</v>
      </c>
      <c r="D79" s="176" t="s">
        <v>53</v>
      </c>
      <c r="E79" s="177">
        <v>13.32</v>
      </c>
      <c r="F79" s="177">
        <v>292.62</v>
      </c>
      <c r="G79" s="173">
        <f>VLOOKUP(A79,'INSUMOS SINAPI'!A:E,5,0)</f>
        <v>292.62</v>
      </c>
      <c r="H79" s="174">
        <f t="shared" si="4"/>
        <v>0</v>
      </c>
    </row>
    <row r="80" spans="1:8" s="171" customFormat="1" ht="14.25">
      <c r="A80" s="207">
        <v>37763</v>
      </c>
      <c r="B80" s="207" t="s">
        <v>1239</v>
      </c>
      <c r="C80" s="176" t="s">
        <v>123</v>
      </c>
      <c r="D80" s="176" t="s">
        <v>23</v>
      </c>
      <c r="E80" s="177">
        <v>0.01</v>
      </c>
      <c r="F80" s="177">
        <f t="shared" ref="F80:F81" si="5">G80</f>
        <v>765159.12</v>
      </c>
      <c r="G80" s="173">
        <f>VLOOKUP(A80,'INSUMOS SINAPI'!A:E,5,0)</f>
        <v>765159.12</v>
      </c>
      <c r="H80" s="174">
        <f t="shared" si="4"/>
        <v>0</v>
      </c>
    </row>
    <row r="81" spans="1:8" s="171" customFormat="1" ht="14.25">
      <c r="A81" s="207">
        <v>39665</v>
      </c>
      <c r="B81" s="207" t="s">
        <v>1614</v>
      </c>
      <c r="C81" s="176" t="s">
        <v>123</v>
      </c>
      <c r="D81" s="176" t="s">
        <v>65</v>
      </c>
      <c r="E81" s="177">
        <v>76.58</v>
      </c>
      <c r="F81" s="177">
        <f t="shared" si="5"/>
        <v>49.88</v>
      </c>
      <c r="G81" s="173">
        <f>VLOOKUP(A81,'INSUMOS SINAPI'!A:E,5,0)</f>
        <v>49.88</v>
      </c>
      <c r="H81" s="174">
        <f t="shared" si="4"/>
        <v>0</v>
      </c>
    </row>
    <row r="82" spans="1:8" s="171" customFormat="1" ht="14.25">
      <c r="A82" s="207">
        <v>43465</v>
      </c>
      <c r="B82" s="207" t="s">
        <v>151</v>
      </c>
      <c r="C82" s="176" t="s">
        <v>123</v>
      </c>
      <c r="D82" s="176" t="s">
        <v>134</v>
      </c>
      <c r="E82" s="210">
        <v>4815.75</v>
      </c>
      <c r="F82" s="177">
        <v>0.78</v>
      </c>
      <c r="G82" s="173">
        <f>VLOOKUP(A82,'INSUMOS SINAPI'!A:E,5,0)</f>
        <v>0.78</v>
      </c>
      <c r="H82" s="174">
        <f t="shared" si="4"/>
        <v>0</v>
      </c>
    </row>
    <row r="83" spans="1:8" s="171" customFormat="1" ht="14.25">
      <c r="A83" s="207">
        <v>39664</v>
      </c>
      <c r="B83" s="207" t="s">
        <v>1610</v>
      </c>
      <c r="C83" s="176" t="s">
        <v>123</v>
      </c>
      <c r="D83" s="176" t="s">
        <v>65</v>
      </c>
      <c r="E83" s="177">
        <v>122.53</v>
      </c>
      <c r="F83" s="177">
        <f>G83</f>
        <v>29.57</v>
      </c>
      <c r="G83" s="173">
        <f>VLOOKUP(A83,'INSUMOS SINAPI'!A:E,5,0)</f>
        <v>29.57</v>
      </c>
      <c r="H83" s="174">
        <f t="shared" si="4"/>
        <v>0</v>
      </c>
    </row>
    <row r="84" spans="1:8" s="171" customFormat="1" ht="14.25">
      <c r="A84" s="207">
        <v>183</v>
      </c>
      <c r="B84" s="207" t="s">
        <v>503</v>
      </c>
      <c r="C84" s="176" t="s">
        <v>123</v>
      </c>
      <c r="D84" s="176" t="s">
        <v>489</v>
      </c>
      <c r="E84" s="177">
        <v>21</v>
      </c>
      <c r="F84" s="177">
        <v>175</v>
      </c>
      <c r="G84" s="173">
        <f>VLOOKUP(A84,'INSUMOS SINAPI'!A:E,5,0)</f>
        <v>175</v>
      </c>
      <c r="H84" s="174">
        <f t="shared" si="4"/>
        <v>0</v>
      </c>
    </row>
    <row r="85" spans="1:8" s="171" customFormat="1" ht="14.25">
      <c r="A85" s="207">
        <v>6110</v>
      </c>
      <c r="B85" s="207" t="s">
        <v>534</v>
      </c>
      <c r="C85" s="176" t="s">
        <v>124</v>
      </c>
      <c r="D85" s="176" t="s">
        <v>134</v>
      </c>
      <c r="E85" s="177">
        <v>183.98</v>
      </c>
      <c r="F85" s="177">
        <f t="shared" ref="F85:F86" si="6">G85</f>
        <v>22.48</v>
      </c>
      <c r="G85" s="173">
        <f>VLOOKUP(A85,'INSUMOS SINAPI'!A:E,5,0)</f>
        <v>22.48</v>
      </c>
      <c r="H85" s="174">
        <f t="shared" si="4"/>
        <v>0</v>
      </c>
    </row>
    <row r="86" spans="1:8" s="171" customFormat="1" ht="14.25">
      <c r="A86" s="207">
        <v>39025</v>
      </c>
      <c r="B86" s="207" t="s">
        <v>1313</v>
      </c>
      <c r="C86" s="176" t="s">
        <v>123</v>
      </c>
      <c r="D86" s="176" t="s">
        <v>23</v>
      </c>
      <c r="E86" s="177">
        <v>4.5599999999999996</v>
      </c>
      <c r="F86" s="177">
        <f t="shared" si="6"/>
        <v>784.66</v>
      </c>
      <c r="G86" s="173">
        <f>VLOOKUP(A86,'INSUMOS SINAPI'!A:E,5,0)</f>
        <v>784.66</v>
      </c>
      <c r="H86" s="174">
        <f t="shared" si="4"/>
        <v>0</v>
      </c>
    </row>
    <row r="87" spans="1:8" s="171" customFormat="1" ht="14.25">
      <c r="A87" s="207">
        <v>4721</v>
      </c>
      <c r="B87" s="207" t="s">
        <v>147</v>
      </c>
      <c r="C87" s="176" t="s">
        <v>123</v>
      </c>
      <c r="D87" s="176" t="s">
        <v>58</v>
      </c>
      <c r="E87" s="177">
        <v>30.75</v>
      </c>
      <c r="F87" s="177">
        <v>115.7</v>
      </c>
      <c r="G87" s="173">
        <f>VLOOKUP(A87,'INSUMOS SINAPI'!A:E,5,0)</f>
        <v>115.7</v>
      </c>
      <c r="H87" s="174">
        <f t="shared" si="4"/>
        <v>0</v>
      </c>
    </row>
    <row r="88" spans="1:8" s="171" customFormat="1" ht="14.25">
      <c r="A88" s="207">
        <v>10541</v>
      </c>
      <c r="B88" s="207" t="s">
        <v>1459</v>
      </c>
      <c r="C88" s="176" t="s">
        <v>123</v>
      </c>
      <c r="D88" s="176" t="s">
        <v>65</v>
      </c>
      <c r="E88" s="177">
        <v>115.77</v>
      </c>
      <c r="F88" s="177">
        <v>30.71</v>
      </c>
      <c r="G88" s="173">
        <f>VLOOKUP(A88,'INSUMOS SINAPI'!A:E,5,0)</f>
        <v>30.71</v>
      </c>
      <c r="H88" s="174">
        <f t="shared" si="4"/>
        <v>0</v>
      </c>
    </row>
    <row r="89" spans="1:8" s="171" customFormat="1" ht="14.25">
      <c r="A89" s="207">
        <v>43626</v>
      </c>
      <c r="B89" s="207" t="s">
        <v>170</v>
      </c>
      <c r="C89" s="176" t="s">
        <v>123</v>
      </c>
      <c r="D89" s="176" t="s">
        <v>63</v>
      </c>
      <c r="E89" s="210">
        <v>1476.2</v>
      </c>
      <c r="F89" s="177">
        <v>2.4</v>
      </c>
      <c r="G89" s="173">
        <f>VLOOKUP(A89,'INSUMOS SINAPI'!A:E,5,0)</f>
        <v>2.4</v>
      </c>
      <c r="H89" s="174">
        <f t="shared" si="4"/>
        <v>0</v>
      </c>
    </row>
    <row r="90" spans="1:8" s="171" customFormat="1" ht="14.25">
      <c r="A90" s="207">
        <v>392</v>
      </c>
      <c r="B90" s="207" t="s">
        <v>187</v>
      </c>
      <c r="C90" s="176" t="s">
        <v>123</v>
      </c>
      <c r="D90" s="176" t="s">
        <v>23</v>
      </c>
      <c r="E90" s="210">
        <v>2498.1799999999998</v>
      </c>
      <c r="F90" s="177">
        <v>1.41</v>
      </c>
      <c r="G90" s="173">
        <f>VLOOKUP(A90,'INSUMOS SINAPI'!A:E,5,0)</f>
        <v>1.41</v>
      </c>
      <c r="H90" s="174">
        <f t="shared" si="4"/>
        <v>0</v>
      </c>
    </row>
    <row r="91" spans="1:8" s="171" customFormat="1" ht="14.25">
      <c r="A91" s="207">
        <v>1345</v>
      </c>
      <c r="B91" s="207" t="s">
        <v>1267</v>
      </c>
      <c r="C91" s="176" t="s">
        <v>123</v>
      </c>
      <c r="D91" s="176" t="s">
        <v>53</v>
      </c>
      <c r="E91" s="177">
        <v>34.83</v>
      </c>
      <c r="F91" s="177">
        <v>97.73</v>
      </c>
      <c r="G91" s="173">
        <f>VLOOKUP(A91,'INSUMOS SINAPI'!A:E,5,0)</f>
        <v>97.73</v>
      </c>
      <c r="H91" s="174">
        <f t="shared" si="4"/>
        <v>0</v>
      </c>
    </row>
    <row r="92" spans="1:8" s="171" customFormat="1" ht="14.25">
      <c r="A92" s="207" t="s">
        <v>1587</v>
      </c>
      <c r="B92" s="207" t="s">
        <v>1588</v>
      </c>
      <c r="C92" s="176" t="s">
        <v>123</v>
      </c>
      <c r="D92" s="176" t="s">
        <v>23</v>
      </c>
      <c r="E92" s="177">
        <v>40</v>
      </c>
      <c r="F92" s="177">
        <v>84.18</v>
      </c>
      <c r="G92" s="173" t="e">
        <f>VLOOKUP(A92,'INSUMOS SINAPI'!A:E,5,0)</f>
        <v>#N/A</v>
      </c>
      <c r="H92" s="174" t="e">
        <f t="shared" si="4"/>
        <v>#N/A</v>
      </c>
    </row>
    <row r="93" spans="1:8" s="171" customFormat="1" ht="14.25">
      <c r="A93" s="207">
        <v>11795</v>
      </c>
      <c r="B93" s="207" t="s">
        <v>1499</v>
      </c>
      <c r="C93" s="176" t="s">
        <v>123</v>
      </c>
      <c r="D93" s="176" t="s">
        <v>53</v>
      </c>
      <c r="E93" s="177">
        <v>5.59</v>
      </c>
      <c r="F93" s="177">
        <v>593.20000000000005</v>
      </c>
      <c r="G93" s="173">
        <f>VLOOKUP(A93,'INSUMOS SINAPI'!A:E,5,0)</f>
        <v>593.20000000000005</v>
      </c>
      <c r="H93" s="174">
        <f t="shared" si="4"/>
        <v>0</v>
      </c>
    </row>
    <row r="94" spans="1:8" s="171" customFormat="1" ht="14.25">
      <c r="A94" s="207">
        <v>11186</v>
      </c>
      <c r="B94" s="207" t="s">
        <v>1510</v>
      </c>
      <c r="C94" s="176" t="s">
        <v>123</v>
      </c>
      <c r="D94" s="176" t="s">
        <v>53</v>
      </c>
      <c r="E94" s="177">
        <v>9.32</v>
      </c>
      <c r="F94" s="177">
        <v>355.46</v>
      </c>
      <c r="G94" s="173">
        <f>VLOOKUP(A94,'INSUMOS SINAPI'!A:E,5,0)</f>
        <v>355.46</v>
      </c>
      <c r="H94" s="174">
        <f t="shared" si="4"/>
        <v>0</v>
      </c>
    </row>
    <row r="95" spans="1:8" s="171" customFormat="1" ht="14.25">
      <c r="A95" s="207" t="s">
        <v>1217</v>
      </c>
      <c r="B95" s="207" t="s">
        <v>1218</v>
      </c>
      <c r="C95" s="176" t="s">
        <v>123</v>
      </c>
      <c r="D95" s="176" t="s">
        <v>690</v>
      </c>
      <c r="E95" s="210">
        <v>3200</v>
      </c>
      <c r="F95" s="177">
        <v>1.03</v>
      </c>
      <c r="G95" s="173" t="e">
        <f>VLOOKUP(A95,'INSUMOS SINAPI'!A:E,5,0)</f>
        <v>#N/A</v>
      </c>
      <c r="H95" s="174" t="e">
        <f t="shared" si="4"/>
        <v>#N/A</v>
      </c>
    </row>
    <row r="96" spans="1:8" s="171" customFormat="1" ht="14.25">
      <c r="A96" s="207" t="s">
        <v>1528</v>
      </c>
      <c r="B96" s="207" t="s">
        <v>1529</v>
      </c>
      <c r="C96" s="176" t="s">
        <v>123</v>
      </c>
      <c r="D96" s="176" t="s">
        <v>23</v>
      </c>
      <c r="E96" s="177">
        <v>60</v>
      </c>
      <c r="F96" s="177">
        <v>54.68</v>
      </c>
      <c r="G96" s="173" t="e">
        <f>VLOOKUP(A96,'INSUMOS SINAPI'!A:E,5,0)</f>
        <v>#N/A</v>
      </c>
      <c r="H96" s="174" t="e">
        <f t="shared" si="4"/>
        <v>#N/A</v>
      </c>
    </row>
    <row r="97" spans="1:8" s="171" customFormat="1" ht="14.25">
      <c r="A97" s="207">
        <v>21009</v>
      </c>
      <c r="B97" s="207" t="s">
        <v>1638</v>
      </c>
      <c r="C97" s="176" t="s">
        <v>123</v>
      </c>
      <c r="D97" s="176" t="s">
        <v>65</v>
      </c>
      <c r="E97" s="177">
        <v>136.19</v>
      </c>
      <c r="F97" s="177">
        <f>G97</f>
        <v>24.91</v>
      </c>
      <c r="G97" s="173">
        <f>VLOOKUP(A97,'INSUMOS SINAPI'!A:E,5,0)</f>
        <v>24.91</v>
      </c>
      <c r="H97" s="174">
        <f t="shared" si="4"/>
        <v>0</v>
      </c>
    </row>
    <row r="98" spans="1:8" s="171" customFormat="1" ht="14.25">
      <c r="A98" s="207">
        <v>2688</v>
      </c>
      <c r="B98" s="207" t="s">
        <v>186</v>
      </c>
      <c r="C98" s="176" t="s">
        <v>123</v>
      </c>
      <c r="D98" s="176" t="s">
        <v>65</v>
      </c>
      <c r="E98" s="210">
        <v>1538.89</v>
      </c>
      <c r="F98" s="177">
        <v>2.12</v>
      </c>
      <c r="G98" s="173">
        <f>VLOOKUP(A98,'INSUMOS SINAPI'!A:E,5,0)</f>
        <v>2.12</v>
      </c>
      <c r="H98" s="174">
        <f t="shared" si="4"/>
        <v>0</v>
      </c>
    </row>
    <row r="99" spans="1:8" s="171" customFormat="1" ht="14.25">
      <c r="A99" s="207">
        <v>37666</v>
      </c>
      <c r="B99" s="207" t="s">
        <v>139</v>
      </c>
      <c r="C99" s="176" t="s">
        <v>124</v>
      </c>
      <c r="D99" s="176" t="s">
        <v>134</v>
      </c>
      <c r="E99" s="177">
        <v>272.3</v>
      </c>
      <c r="F99" s="177">
        <f>G99</f>
        <v>13.19</v>
      </c>
      <c r="G99" s="173">
        <f>VLOOKUP(A99,'INSUMOS SINAPI'!A:E,5,0)</f>
        <v>13.19</v>
      </c>
      <c r="H99" s="174">
        <f t="shared" si="4"/>
        <v>0</v>
      </c>
    </row>
    <row r="100" spans="1:8" s="171" customFormat="1" ht="14.25">
      <c r="A100" s="207" t="s">
        <v>1599</v>
      </c>
      <c r="B100" s="207" t="s">
        <v>1600</v>
      </c>
      <c r="C100" s="176" t="s">
        <v>123</v>
      </c>
      <c r="D100" s="176" t="s">
        <v>65</v>
      </c>
      <c r="E100" s="177">
        <v>64.7</v>
      </c>
      <c r="F100" s="177">
        <v>46.2</v>
      </c>
      <c r="G100" s="173" t="e">
        <f>VLOOKUP(A100,'INSUMOS SINAPI'!A:E,5,0)</f>
        <v>#N/A</v>
      </c>
      <c r="H100" s="174" t="e">
        <f t="shared" si="4"/>
        <v>#N/A</v>
      </c>
    </row>
    <row r="101" spans="1:8" s="171" customFormat="1" ht="14.25">
      <c r="A101" s="207">
        <v>43467</v>
      </c>
      <c r="B101" s="207" t="s">
        <v>142</v>
      </c>
      <c r="C101" s="176" t="s">
        <v>123</v>
      </c>
      <c r="D101" s="176" t="s">
        <v>134</v>
      </c>
      <c r="E101" s="210">
        <v>4899.87</v>
      </c>
      <c r="F101" s="177">
        <v>0.61</v>
      </c>
      <c r="G101" s="173">
        <f>VLOOKUP(A101,'INSUMOS SINAPI'!A:E,5,0)</f>
        <v>0.61</v>
      </c>
      <c r="H101" s="174">
        <f t="shared" si="4"/>
        <v>0</v>
      </c>
    </row>
    <row r="102" spans="1:8" s="171" customFormat="1" ht="14.25">
      <c r="A102" s="207">
        <v>12872</v>
      </c>
      <c r="B102" s="207" t="s">
        <v>1324</v>
      </c>
      <c r="C102" s="176" t="s">
        <v>124</v>
      </c>
      <c r="D102" s="176" t="s">
        <v>134</v>
      </c>
      <c r="E102" s="177">
        <v>168.52</v>
      </c>
      <c r="F102" s="177">
        <f>G102</f>
        <v>20.350000000000001</v>
      </c>
      <c r="G102" s="173">
        <f>VLOOKUP(A102,'INSUMOS SINAPI'!A:E,5,0)</f>
        <v>20.350000000000001</v>
      </c>
      <c r="H102" s="174">
        <f t="shared" si="4"/>
        <v>0</v>
      </c>
    </row>
    <row r="103" spans="1:8" s="171" customFormat="1" ht="14.25">
      <c r="A103" s="207">
        <v>40863</v>
      </c>
      <c r="B103" s="207" t="s">
        <v>492</v>
      </c>
      <c r="C103" s="176" t="s">
        <v>123</v>
      </c>
      <c r="D103" s="176" t="s">
        <v>47</v>
      </c>
      <c r="E103" s="177">
        <v>10.5</v>
      </c>
      <c r="F103" s="177">
        <v>270.51</v>
      </c>
      <c r="G103" s="173">
        <f>VLOOKUP(A103,'INSUMOS SINAPI'!A:E,5,0)</f>
        <v>270.51</v>
      </c>
      <c r="H103" s="174">
        <f t="shared" si="4"/>
        <v>0</v>
      </c>
    </row>
    <row r="104" spans="1:8" s="171" customFormat="1" ht="14.25">
      <c r="A104" s="207">
        <v>135</v>
      </c>
      <c r="B104" s="207" t="s">
        <v>1281</v>
      </c>
      <c r="C104" s="176" t="s">
        <v>123</v>
      </c>
      <c r="D104" s="176" t="s">
        <v>63</v>
      </c>
      <c r="E104" s="177">
        <v>827.08</v>
      </c>
      <c r="F104" s="177">
        <v>3.41</v>
      </c>
      <c r="G104" s="173">
        <f>VLOOKUP(A104,'INSUMOS SINAPI'!A:E,5,0)</f>
        <v>3.41</v>
      </c>
      <c r="H104" s="174">
        <f t="shared" si="4"/>
        <v>0</v>
      </c>
    </row>
    <row r="105" spans="1:8" s="171" customFormat="1" ht="14.25">
      <c r="A105" s="207">
        <v>360</v>
      </c>
      <c r="B105" s="207" t="s">
        <v>1662</v>
      </c>
      <c r="C105" s="176" t="s">
        <v>123</v>
      </c>
      <c r="D105" s="176" t="s">
        <v>23</v>
      </c>
      <c r="E105" s="177">
        <v>939</v>
      </c>
      <c r="F105" s="177">
        <v>3</v>
      </c>
      <c r="G105" s="173">
        <f>VLOOKUP(A105,'INSUMOS SINAPI'!A:E,5,0)</f>
        <v>3</v>
      </c>
      <c r="H105" s="174">
        <f t="shared" si="4"/>
        <v>0</v>
      </c>
    </row>
    <row r="106" spans="1:8" s="171" customFormat="1" ht="14.25">
      <c r="A106" s="207" t="s">
        <v>1327</v>
      </c>
      <c r="B106" s="207" t="s">
        <v>1328</v>
      </c>
      <c r="C106" s="176" t="s">
        <v>123</v>
      </c>
      <c r="D106" s="176" t="s">
        <v>53</v>
      </c>
      <c r="E106" s="177">
        <v>40.26</v>
      </c>
      <c r="F106" s="177">
        <v>69</v>
      </c>
      <c r="G106" s="173" t="e">
        <f>VLOOKUP(A106,'INSUMOS SINAPI'!A:E,5,0)</f>
        <v>#N/A</v>
      </c>
      <c r="H106" s="174" t="e">
        <f t="shared" si="4"/>
        <v>#N/A</v>
      </c>
    </row>
    <row r="107" spans="1:8" s="171" customFormat="1" ht="14.25">
      <c r="A107" s="207">
        <v>1214</v>
      </c>
      <c r="B107" s="207" t="s">
        <v>302</v>
      </c>
      <c r="C107" s="176" t="s">
        <v>124</v>
      </c>
      <c r="D107" s="176" t="s">
        <v>134</v>
      </c>
      <c r="E107" s="177">
        <v>149.94</v>
      </c>
      <c r="F107" s="177">
        <f t="shared" ref="F107:F109" si="7">G107</f>
        <v>21.17</v>
      </c>
      <c r="G107" s="173">
        <f>VLOOKUP(A107,'INSUMOS SINAPI'!A:E,5,0)</f>
        <v>21.17</v>
      </c>
      <c r="H107" s="174">
        <f t="shared" si="4"/>
        <v>0</v>
      </c>
    </row>
    <row r="108" spans="1:8" s="171" customFormat="1" ht="14.25">
      <c r="A108" s="207">
        <v>39660</v>
      </c>
      <c r="B108" s="207" t="s">
        <v>1612</v>
      </c>
      <c r="C108" s="176" t="s">
        <v>123</v>
      </c>
      <c r="D108" s="176" t="s">
        <v>65</v>
      </c>
      <c r="E108" s="177">
        <v>66.27</v>
      </c>
      <c r="F108" s="177">
        <f t="shared" si="7"/>
        <v>40.1</v>
      </c>
      <c r="G108" s="173">
        <f>VLOOKUP(A108,'INSUMOS SINAPI'!A:E,5,0)</f>
        <v>40.1</v>
      </c>
      <c r="H108" s="174">
        <f t="shared" si="4"/>
        <v>0</v>
      </c>
    </row>
    <row r="109" spans="1:8" s="171" customFormat="1" ht="14.25">
      <c r="A109" s="207">
        <v>36081</v>
      </c>
      <c r="B109" s="207" t="s">
        <v>1508</v>
      </c>
      <c r="C109" s="176" t="s">
        <v>123</v>
      </c>
      <c r="D109" s="176" t="s">
        <v>23</v>
      </c>
      <c r="E109" s="177">
        <v>11.75</v>
      </c>
      <c r="F109" s="177">
        <f t="shared" si="7"/>
        <v>225.54</v>
      </c>
      <c r="G109" s="173">
        <f>VLOOKUP(A109,'INSUMOS SINAPI'!A:E,5,0)</f>
        <v>225.54</v>
      </c>
      <c r="H109" s="174">
        <f t="shared" si="4"/>
        <v>0</v>
      </c>
    </row>
    <row r="110" spans="1:8" s="171" customFormat="1" ht="14.25">
      <c r="A110" s="207" t="s">
        <v>1601</v>
      </c>
      <c r="B110" s="207" t="s">
        <v>1602</v>
      </c>
      <c r="C110" s="176" t="s">
        <v>123</v>
      </c>
      <c r="D110" s="176" t="s">
        <v>23</v>
      </c>
      <c r="E110" s="177">
        <v>1</v>
      </c>
      <c r="F110" s="210">
        <v>2588.96</v>
      </c>
      <c r="G110" s="173" t="e">
        <f>VLOOKUP(A110,'INSUMOS SINAPI'!A:E,5,0)</f>
        <v>#N/A</v>
      </c>
      <c r="H110" s="174" t="e">
        <f t="shared" si="4"/>
        <v>#N/A</v>
      </c>
    </row>
    <row r="111" spans="1:8" s="171" customFormat="1" ht="14.25">
      <c r="A111" s="207">
        <v>4718</v>
      </c>
      <c r="B111" s="207" t="s">
        <v>1261</v>
      </c>
      <c r="C111" s="176" t="s">
        <v>123</v>
      </c>
      <c r="D111" s="176" t="s">
        <v>58</v>
      </c>
      <c r="E111" s="177">
        <v>21.98</v>
      </c>
      <c r="F111" s="177">
        <v>116.31</v>
      </c>
      <c r="G111" s="173">
        <f>VLOOKUP(A111,'INSUMOS SINAPI'!A:E,5,0)</f>
        <v>116.31</v>
      </c>
      <c r="H111" s="174">
        <f t="shared" si="4"/>
        <v>0</v>
      </c>
    </row>
    <row r="112" spans="1:8" s="171" customFormat="1" ht="14.25">
      <c r="A112" s="207">
        <v>43466</v>
      </c>
      <c r="B112" s="207" t="s">
        <v>165</v>
      </c>
      <c r="C112" s="176" t="s">
        <v>123</v>
      </c>
      <c r="D112" s="176" t="s">
        <v>134</v>
      </c>
      <c r="E112" s="210">
        <v>1239.17</v>
      </c>
      <c r="F112" s="177">
        <v>2.0499999999999998</v>
      </c>
      <c r="G112" s="173">
        <f>VLOOKUP(A112,'INSUMOS SINAPI'!A:E,5,0)</f>
        <v>2.0499999999999998</v>
      </c>
      <c r="H112" s="174">
        <f t="shared" si="4"/>
        <v>0</v>
      </c>
    </row>
    <row r="113" spans="1:8" s="171" customFormat="1" ht="14.25">
      <c r="A113" s="207">
        <v>43483</v>
      </c>
      <c r="B113" s="207" t="s">
        <v>143</v>
      </c>
      <c r="C113" s="176" t="s">
        <v>123</v>
      </c>
      <c r="D113" s="176" t="s">
        <v>134</v>
      </c>
      <c r="E113" s="210">
        <v>1761.53</v>
      </c>
      <c r="F113" s="177">
        <v>1.43</v>
      </c>
      <c r="G113" s="173">
        <f>VLOOKUP(A113,'INSUMOS SINAPI'!A:E,5,0)</f>
        <v>1.43</v>
      </c>
      <c r="H113" s="174">
        <f t="shared" si="4"/>
        <v>0</v>
      </c>
    </row>
    <row r="114" spans="1:8" s="171" customFormat="1" ht="14.25">
      <c r="A114" s="207" t="s">
        <v>1530</v>
      </c>
      <c r="B114" s="207" t="s">
        <v>1531</v>
      </c>
      <c r="C114" s="176" t="s">
        <v>123</v>
      </c>
      <c r="D114" s="176" t="s">
        <v>23</v>
      </c>
      <c r="E114" s="177">
        <v>120</v>
      </c>
      <c r="F114" s="177">
        <v>9.85</v>
      </c>
      <c r="G114" s="173" t="e">
        <f>VLOOKUP(A114,'INSUMOS SINAPI'!A:E,5,0)</f>
        <v>#N/A</v>
      </c>
      <c r="H114" s="174" t="e">
        <f t="shared" si="4"/>
        <v>#N/A</v>
      </c>
    </row>
    <row r="115" spans="1:8" s="171" customFormat="1" ht="14.25">
      <c r="A115" s="207" t="s">
        <v>1296</v>
      </c>
      <c r="B115" s="207" t="s">
        <v>1297</v>
      </c>
      <c r="C115" s="176" t="s">
        <v>123</v>
      </c>
      <c r="D115" s="176" t="s">
        <v>23</v>
      </c>
      <c r="E115" s="177">
        <v>32.44</v>
      </c>
      <c r="F115" s="177">
        <v>75.06</v>
      </c>
      <c r="G115" s="173" t="e">
        <f>VLOOKUP(A115,'INSUMOS SINAPI'!A:E,5,0)</f>
        <v>#N/A</v>
      </c>
      <c r="H115" s="174" t="e">
        <f t="shared" si="4"/>
        <v>#N/A</v>
      </c>
    </row>
    <row r="116" spans="1:8" s="171" customFormat="1" ht="14.25">
      <c r="A116" s="207">
        <v>7356</v>
      </c>
      <c r="B116" s="207" t="s">
        <v>509</v>
      </c>
      <c r="C116" s="176" t="s">
        <v>123</v>
      </c>
      <c r="D116" s="176" t="s">
        <v>168</v>
      </c>
      <c r="E116" s="177">
        <v>84.96</v>
      </c>
      <c r="F116" s="177">
        <v>28</v>
      </c>
      <c r="G116" s="173">
        <f>VLOOKUP(A116,'INSUMOS SINAPI'!A:E,5,0)</f>
        <v>28</v>
      </c>
      <c r="H116" s="174">
        <f t="shared" si="4"/>
        <v>0</v>
      </c>
    </row>
    <row r="117" spans="1:8" s="171" customFormat="1" ht="14.25">
      <c r="A117" s="207">
        <v>358</v>
      </c>
      <c r="B117" s="207" t="s">
        <v>1663</v>
      </c>
      <c r="C117" s="176" t="s">
        <v>123</v>
      </c>
      <c r="D117" s="176" t="s">
        <v>23</v>
      </c>
      <c r="E117" s="177">
        <v>37</v>
      </c>
      <c r="F117" s="177">
        <v>63.79</v>
      </c>
      <c r="G117" s="173">
        <f>VLOOKUP(A117,'INSUMOS SINAPI'!A:E,5,0)</f>
        <v>63.79</v>
      </c>
      <c r="H117" s="174">
        <f t="shared" si="4"/>
        <v>0</v>
      </c>
    </row>
    <row r="118" spans="1:8" s="171" customFormat="1" ht="14.25">
      <c r="A118" s="207">
        <v>35692</v>
      </c>
      <c r="B118" s="207" t="s">
        <v>360</v>
      </c>
      <c r="C118" s="176" t="s">
        <v>123</v>
      </c>
      <c r="D118" s="176" t="s">
        <v>168</v>
      </c>
      <c r="E118" s="177">
        <v>128.16999999999999</v>
      </c>
      <c r="F118" s="177">
        <v>18.32</v>
      </c>
      <c r="G118" s="173">
        <f>VLOOKUP(A118,'INSUMOS SINAPI'!A:E,5,0)</f>
        <v>18.32</v>
      </c>
      <c r="H118" s="174">
        <f t="shared" si="4"/>
        <v>0</v>
      </c>
    </row>
    <row r="119" spans="1:8" s="171" customFormat="1" ht="14.25">
      <c r="A119" s="207">
        <v>43056</v>
      </c>
      <c r="B119" s="207" t="s">
        <v>1274</v>
      </c>
      <c r="C119" s="176" t="s">
        <v>123</v>
      </c>
      <c r="D119" s="176" t="s">
        <v>63</v>
      </c>
      <c r="E119" s="177">
        <v>282.72000000000003</v>
      </c>
      <c r="F119" s="177">
        <v>8.2100000000000009</v>
      </c>
      <c r="G119" s="173">
        <f>VLOOKUP(A119,'INSUMOS SINAPI'!A:E,5,0)</f>
        <v>8.2100000000000009</v>
      </c>
      <c r="H119" s="174">
        <f t="shared" si="4"/>
        <v>0</v>
      </c>
    </row>
    <row r="120" spans="1:8" s="171" customFormat="1" ht="14.25">
      <c r="A120" s="207">
        <v>37593</v>
      </c>
      <c r="B120" s="207" t="s">
        <v>1308</v>
      </c>
      <c r="C120" s="176" t="s">
        <v>123</v>
      </c>
      <c r="D120" s="176" t="s">
        <v>23</v>
      </c>
      <c r="E120" s="177">
        <v>693.87</v>
      </c>
      <c r="F120" s="177">
        <v>3.34</v>
      </c>
      <c r="G120" s="173">
        <f>VLOOKUP(A120,'INSUMOS SINAPI'!A:E,5,0)</f>
        <v>3.34</v>
      </c>
      <c r="H120" s="174">
        <f t="shared" si="4"/>
        <v>0</v>
      </c>
    </row>
    <row r="121" spans="1:8" s="171" customFormat="1" ht="14.25">
      <c r="A121" s="207">
        <v>41681</v>
      </c>
      <c r="B121" s="207" t="s">
        <v>1331</v>
      </c>
      <c r="C121" s="176" t="s">
        <v>123</v>
      </c>
      <c r="D121" s="176" t="s">
        <v>23</v>
      </c>
      <c r="E121" s="177">
        <v>108.19</v>
      </c>
      <c r="F121" s="177">
        <v>21.34</v>
      </c>
      <c r="G121" s="173">
        <f>VLOOKUP(A121,'INSUMOS SINAPI'!A:E,5,0)</f>
        <v>21.34</v>
      </c>
      <c r="H121" s="174">
        <f t="shared" si="4"/>
        <v>0</v>
      </c>
    </row>
    <row r="122" spans="1:8" s="171" customFormat="1" ht="14.25">
      <c r="A122" s="207">
        <v>40275</v>
      </c>
      <c r="B122" s="207" t="s">
        <v>1269</v>
      </c>
      <c r="C122" s="176" t="s">
        <v>123</v>
      </c>
      <c r="D122" s="176" t="s">
        <v>548</v>
      </c>
      <c r="E122" s="177">
        <v>102.58</v>
      </c>
      <c r="F122" s="177">
        <v>22.4</v>
      </c>
      <c r="G122" s="173">
        <f>VLOOKUP(A122,'INSUMOS SINAPI'!A:E,5,0)</f>
        <v>22.4</v>
      </c>
      <c r="H122" s="174">
        <f t="shared" si="4"/>
        <v>0</v>
      </c>
    </row>
    <row r="123" spans="1:8" s="171" customFormat="1" ht="14.25">
      <c r="A123" s="207">
        <v>4230</v>
      </c>
      <c r="B123" s="207" t="s">
        <v>502</v>
      </c>
      <c r="C123" s="176" t="s">
        <v>124</v>
      </c>
      <c r="D123" s="176" t="s">
        <v>134</v>
      </c>
      <c r="E123" s="177">
        <v>163.22999999999999</v>
      </c>
      <c r="F123" s="177">
        <f>G123</f>
        <v>16.149999999999999</v>
      </c>
      <c r="G123" s="173">
        <f>VLOOKUP(A123,'INSUMOS SINAPI'!A:E,5,0)</f>
        <v>16.149999999999999</v>
      </c>
      <c r="H123" s="174">
        <f t="shared" si="4"/>
        <v>0</v>
      </c>
    </row>
    <row r="124" spans="1:8" s="171" customFormat="1" ht="14.25">
      <c r="A124" s="207">
        <v>43490</v>
      </c>
      <c r="B124" s="207" t="s">
        <v>166</v>
      </c>
      <c r="C124" s="176" t="s">
        <v>123</v>
      </c>
      <c r="D124" s="176" t="s">
        <v>134</v>
      </c>
      <c r="E124" s="210">
        <v>1239.17</v>
      </c>
      <c r="F124" s="177">
        <v>1.85</v>
      </c>
      <c r="G124" s="173">
        <f>VLOOKUP(A124,'INSUMOS SINAPI'!A:E,5,0)</f>
        <v>1.85</v>
      </c>
      <c r="H124" s="174">
        <f t="shared" si="4"/>
        <v>0</v>
      </c>
    </row>
    <row r="125" spans="1:8" s="171" customFormat="1" ht="14.25">
      <c r="A125" s="207">
        <v>4491</v>
      </c>
      <c r="B125" s="207" t="s">
        <v>545</v>
      </c>
      <c r="C125" s="176" t="s">
        <v>123</v>
      </c>
      <c r="D125" s="176" t="s">
        <v>65</v>
      </c>
      <c r="E125" s="177">
        <v>217.52</v>
      </c>
      <c r="F125" s="177">
        <v>10.25</v>
      </c>
      <c r="G125" s="173">
        <f>VLOOKUP(A125,'INSUMOS SINAPI'!A:E,5,0)</f>
        <v>10.25</v>
      </c>
      <c r="H125" s="174">
        <f t="shared" si="4"/>
        <v>0</v>
      </c>
    </row>
    <row r="126" spans="1:8" s="171" customFormat="1" ht="14.25">
      <c r="A126" s="207" t="s">
        <v>1574</v>
      </c>
      <c r="B126" s="207" t="s">
        <v>1575</v>
      </c>
      <c r="C126" s="176" t="s">
        <v>123</v>
      </c>
      <c r="D126" s="176" t="s">
        <v>23</v>
      </c>
      <c r="E126" s="177">
        <v>9</v>
      </c>
      <c r="F126" s="177">
        <v>246.71</v>
      </c>
      <c r="G126" s="173" t="e">
        <f>VLOOKUP(A126,'INSUMOS SINAPI'!A:E,5,0)</f>
        <v>#N/A</v>
      </c>
      <c r="H126" s="174" t="e">
        <f t="shared" si="4"/>
        <v>#N/A</v>
      </c>
    </row>
    <row r="127" spans="1:8" s="171" customFormat="1" ht="14.25">
      <c r="A127" s="207">
        <v>40820</v>
      </c>
      <c r="B127" s="207" t="s">
        <v>1202</v>
      </c>
      <c r="C127" s="176" t="s">
        <v>124</v>
      </c>
      <c r="D127" s="176" t="s">
        <v>47</v>
      </c>
      <c r="E127" s="177">
        <v>0.5</v>
      </c>
      <c r="F127" s="177">
        <f t="shared" ref="F127:F128" si="8">G127</f>
        <v>3961.87</v>
      </c>
      <c r="G127" s="173">
        <f>VLOOKUP(A127,'INSUMOS SINAPI'!A:E,5,0)</f>
        <v>3961.87</v>
      </c>
      <c r="H127" s="174">
        <f t="shared" si="4"/>
        <v>0</v>
      </c>
    </row>
    <row r="128" spans="1:8" s="171" customFormat="1" ht="14.25">
      <c r="A128" s="207">
        <v>14525</v>
      </c>
      <c r="B128" s="207" t="s">
        <v>1237</v>
      </c>
      <c r="C128" s="176" t="s">
        <v>123</v>
      </c>
      <c r="D128" s="176" t="s">
        <v>23</v>
      </c>
      <c r="E128" s="177">
        <v>0</v>
      </c>
      <c r="F128" s="177">
        <f t="shared" si="8"/>
        <v>961801.77</v>
      </c>
      <c r="G128" s="173">
        <f>VLOOKUP(A128,'INSUMOS SINAPI'!A:E,5,0)</f>
        <v>961801.77</v>
      </c>
      <c r="H128" s="174">
        <f t="shared" si="4"/>
        <v>0</v>
      </c>
    </row>
    <row r="129" spans="1:8" s="171" customFormat="1" ht="14.25">
      <c r="A129" s="207">
        <v>11499</v>
      </c>
      <c r="B129" s="207" t="s">
        <v>1326</v>
      </c>
      <c r="C129" s="176" t="s">
        <v>123</v>
      </c>
      <c r="D129" s="176" t="s">
        <v>23</v>
      </c>
      <c r="E129" s="177">
        <v>2</v>
      </c>
      <c r="F129" s="210">
        <v>1055.79</v>
      </c>
      <c r="G129" s="173">
        <f>VLOOKUP(A129,'INSUMOS SINAPI'!A:E,5,0)</f>
        <v>1055.79</v>
      </c>
      <c r="H129" s="174">
        <f t="shared" si="4"/>
        <v>0</v>
      </c>
    </row>
    <row r="130" spans="1:8" s="171" customFormat="1" ht="14.25">
      <c r="A130" s="207">
        <v>39662</v>
      </c>
      <c r="B130" s="207" t="s">
        <v>1606</v>
      </c>
      <c r="C130" s="176" t="s">
        <v>123</v>
      </c>
      <c r="D130" s="176" t="s">
        <v>65</v>
      </c>
      <c r="E130" s="177">
        <v>107.22</v>
      </c>
      <c r="F130" s="177">
        <f>G130</f>
        <v>19.22</v>
      </c>
      <c r="G130" s="173">
        <f>VLOOKUP(A130,'INSUMOS SINAPI'!A:E,5,0)</f>
        <v>19.22</v>
      </c>
      <c r="H130" s="174">
        <f t="shared" si="4"/>
        <v>0</v>
      </c>
    </row>
    <row r="131" spans="1:8" s="171" customFormat="1" ht="14.25">
      <c r="A131" s="207">
        <v>4015</v>
      </c>
      <c r="B131" s="207" t="s">
        <v>333</v>
      </c>
      <c r="C131" s="176" t="s">
        <v>123</v>
      </c>
      <c r="D131" s="176" t="s">
        <v>53</v>
      </c>
      <c r="E131" s="177">
        <v>37.4</v>
      </c>
      <c r="F131" s="177">
        <v>54.81</v>
      </c>
      <c r="G131" s="173">
        <f>VLOOKUP(A131,'INSUMOS SINAPI'!A:E,5,0)</f>
        <v>54.81</v>
      </c>
      <c r="H131" s="174">
        <f t="shared" ref="H131:H194" si="9">F131-G131</f>
        <v>0</v>
      </c>
    </row>
    <row r="132" spans="1:8" s="171" customFormat="1" ht="14.25">
      <c r="A132" s="207" t="s">
        <v>1516</v>
      </c>
      <c r="B132" s="207" t="s">
        <v>1517</v>
      </c>
      <c r="C132" s="176" t="s">
        <v>123</v>
      </c>
      <c r="D132" s="176" t="s">
        <v>23</v>
      </c>
      <c r="E132" s="177">
        <v>4</v>
      </c>
      <c r="F132" s="177">
        <v>510.44</v>
      </c>
      <c r="G132" s="173" t="e">
        <f>VLOOKUP(A132,'INSUMOS SINAPI'!A:E,5,0)</f>
        <v>#N/A</v>
      </c>
      <c r="H132" s="174" t="e">
        <f t="shared" si="9"/>
        <v>#N/A</v>
      </c>
    </row>
    <row r="133" spans="1:8" s="171" customFormat="1" ht="14.25">
      <c r="A133" s="207">
        <v>252</v>
      </c>
      <c r="B133" s="207" t="s">
        <v>533</v>
      </c>
      <c r="C133" s="176" t="s">
        <v>124</v>
      </c>
      <c r="D133" s="176" t="s">
        <v>134</v>
      </c>
      <c r="E133" s="177">
        <v>156.65</v>
      </c>
      <c r="F133" s="177">
        <f>G133</f>
        <v>14.73</v>
      </c>
      <c r="G133" s="173">
        <f>VLOOKUP(A133,'INSUMOS SINAPI'!A:E,5,0)</f>
        <v>14.73</v>
      </c>
      <c r="H133" s="174">
        <f t="shared" si="9"/>
        <v>0</v>
      </c>
    </row>
    <row r="134" spans="1:8" s="171" customFormat="1" ht="14.25">
      <c r="A134" s="207">
        <v>37744</v>
      </c>
      <c r="B134" s="207" t="s">
        <v>1238</v>
      </c>
      <c r="C134" s="176" t="s">
        <v>123</v>
      </c>
      <c r="D134" s="176" t="s">
        <v>23</v>
      </c>
      <c r="E134" s="177">
        <v>0.01</v>
      </c>
      <c r="F134" s="210">
        <v>279656.7</v>
      </c>
      <c r="G134" s="173">
        <f>VLOOKUP(A134,'INSUMOS SINAPI'!A:E,5,0)</f>
        <v>279656.7</v>
      </c>
      <c r="H134" s="174">
        <f t="shared" si="9"/>
        <v>0</v>
      </c>
    </row>
    <row r="135" spans="1:8" s="171" customFormat="1" ht="14.25">
      <c r="A135" s="207">
        <v>4517</v>
      </c>
      <c r="B135" s="207" t="s">
        <v>1244</v>
      </c>
      <c r="C135" s="176" t="s">
        <v>123</v>
      </c>
      <c r="D135" s="176" t="s">
        <v>65</v>
      </c>
      <c r="E135" s="177">
        <v>547.04</v>
      </c>
      <c r="F135" s="177">
        <v>3.58</v>
      </c>
      <c r="G135" s="173">
        <f>VLOOKUP(A135,'INSUMOS SINAPI'!A:E,5,0)</f>
        <v>3.58</v>
      </c>
      <c r="H135" s="174">
        <f t="shared" si="9"/>
        <v>0</v>
      </c>
    </row>
    <row r="136" spans="1:8" s="171" customFormat="1" ht="14.25">
      <c r="A136" s="207">
        <v>2432</v>
      </c>
      <c r="B136" s="207" t="s">
        <v>505</v>
      </c>
      <c r="C136" s="176" t="s">
        <v>123</v>
      </c>
      <c r="D136" s="176" t="s">
        <v>23</v>
      </c>
      <c r="E136" s="177">
        <v>63</v>
      </c>
      <c r="F136" s="177">
        <v>31.08</v>
      </c>
      <c r="G136" s="173">
        <f>VLOOKUP(A136,'INSUMOS SINAPI'!A:E,5,0)</f>
        <v>31.08</v>
      </c>
      <c r="H136" s="174">
        <f t="shared" si="9"/>
        <v>0</v>
      </c>
    </row>
    <row r="137" spans="1:8" s="171" customFormat="1" ht="14.25">
      <c r="A137" s="207">
        <v>6085</v>
      </c>
      <c r="B137" s="207" t="s">
        <v>1279</v>
      </c>
      <c r="C137" s="176" t="s">
        <v>123</v>
      </c>
      <c r="D137" s="176" t="s">
        <v>168</v>
      </c>
      <c r="E137" s="177">
        <v>160</v>
      </c>
      <c r="F137" s="177">
        <v>12.16</v>
      </c>
      <c r="G137" s="173">
        <f>VLOOKUP(A137,'INSUMOS SINAPI'!A:E,5,0)</f>
        <v>12.16</v>
      </c>
      <c r="H137" s="174">
        <f t="shared" si="9"/>
        <v>0</v>
      </c>
    </row>
    <row r="138" spans="1:8" s="171" customFormat="1" ht="14.25">
      <c r="A138" s="207">
        <v>43499</v>
      </c>
      <c r="B138" s="207" t="s">
        <v>129</v>
      </c>
      <c r="C138" s="176" t="s">
        <v>123</v>
      </c>
      <c r="D138" s="176" t="s">
        <v>47</v>
      </c>
      <c r="E138" s="177">
        <v>8</v>
      </c>
      <c r="F138" s="177">
        <v>241.99</v>
      </c>
      <c r="G138" s="173">
        <f>VLOOKUP(A138,'INSUMOS SINAPI'!A:E,5,0)</f>
        <v>241.99</v>
      </c>
      <c r="H138" s="174">
        <f t="shared" si="9"/>
        <v>0</v>
      </c>
    </row>
    <row r="139" spans="1:8" s="171" customFormat="1" ht="14.25">
      <c r="A139" s="207" t="s">
        <v>1582</v>
      </c>
      <c r="B139" s="207" t="s">
        <v>1583</v>
      </c>
      <c r="C139" s="176" t="s">
        <v>123</v>
      </c>
      <c r="D139" s="176" t="s">
        <v>23</v>
      </c>
      <c r="E139" s="177">
        <v>6</v>
      </c>
      <c r="F139" s="177">
        <v>313.88</v>
      </c>
      <c r="G139" s="173" t="e">
        <f>VLOOKUP(A139,'INSUMOS SINAPI'!A:E,5,0)</f>
        <v>#N/A</v>
      </c>
      <c r="H139" s="174" t="e">
        <f t="shared" si="9"/>
        <v>#N/A</v>
      </c>
    </row>
    <row r="140" spans="1:8" s="171" customFormat="1" ht="14.25">
      <c r="A140" s="207">
        <v>43484</v>
      </c>
      <c r="B140" s="207" t="s">
        <v>159</v>
      </c>
      <c r="C140" s="176" t="s">
        <v>123</v>
      </c>
      <c r="D140" s="176" t="s">
        <v>134</v>
      </c>
      <c r="E140" s="210">
        <v>1486.16</v>
      </c>
      <c r="F140" s="177">
        <v>1.26</v>
      </c>
      <c r="G140" s="173">
        <f>VLOOKUP(A140,'INSUMOS SINAPI'!A:E,5,0)</f>
        <v>1.26</v>
      </c>
      <c r="H140" s="174">
        <f t="shared" si="9"/>
        <v>0</v>
      </c>
    </row>
    <row r="141" spans="1:8" s="171" customFormat="1" ht="14.25">
      <c r="A141" s="207">
        <v>4433</v>
      </c>
      <c r="B141" s="207" t="s">
        <v>1206</v>
      </c>
      <c r="C141" s="176" t="s">
        <v>123</v>
      </c>
      <c r="D141" s="176" t="s">
        <v>65</v>
      </c>
      <c r="E141" s="177">
        <v>85.44</v>
      </c>
      <c r="F141" s="177">
        <v>21.51</v>
      </c>
      <c r="G141" s="173">
        <f>VLOOKUP(A141,'INSUMOS SINAPI'!A:E,5,0)</f>
        <v>21.51</v>
      </c>
      <c r="H141" s="174">
        <f t="shared" si="9"/>
        <v>0</v>
      </c>
    </row>
    <row r="142" spans="1:8" s="171" customFormat="1" ht="14.25">
      <c r="A142" s="207">
        <v>36888</v>
      </c>
      <c r="B142" s="207" t="s">
        <v>1312</v>
      </c>
      <c r="C142" s="176" t="s">
        <v>123</v>
      </c>
      <c r="D142" s="176" t="s">
        <v>65</v>
      </c>
      <c r="E142" s="177">
        <v>63.13</v>
      </c>
      <c r="F142" s="177">
        <f>G142</f>
        <v>30.5</v>
      </c>
      <c r="G142" s="173">
        <f>VLOOKUP(A142,'INSUMOS SINAPI'!A:E,5,0)</f>
        <v>30.5</v>
      </c>
      <c r="H142" s="174">
        <f t="shared" si="9"/>
        <v>0</v>
      </c>
    </row>
    <row r="143" spans="1:8" s="171" customFormat="1" ht="14.25">
      <c r="A143" s="207">
        <v>39386</v>
      </c>
      <c r="B143" s="207" t="s">
        <v>1576</v>
      </c>
      <c r="C143" s="176" t="s">
        <v>123</v>
      </c>
      <c r="D143" s="176" t="s">
        <v>23</v>
      </c>
      <c r="E143" s="177">
        <v>292</v>
      </c>
      <c r="F143" s="177">
        <v>6.15</v>
      </c>
      <c r="G143" s="173">
        <f>VLOOKUP(A143,'INSUMOS SINAPI'!A:E,5,0)</f>
        <v>6.15</v>
      </c>
      <c r="H143" s="174">
        <f t="shared" si="9"/>
        <v>0</v>
      </c>
    </row>
    <row r="144" spans="1:8" s="171" customFormat="1" ht="14.25">
      <c r="A144" s="207">
        <v>5031</v>
      </c>
      <c r="B144" s="207" t="s">
        <v>365</v>
      </c>
      <c r="C144" s="176" t="s">
        <v>123</v>
      </c>
      <c r="D144" s="176" t="s">
        <v>53</v>
      </c>
      <c r="E144" s="177">
        <v>5.67</v>
      </c>
      <c r="F144" s="177">
        <v>316.5</v>
      </c>
      <c r="G144" s="173">
        <f>VLOOKUP(A144,'INSUMOS SINAPI'!A:E,5,0)</f>
        <v>316.5</v>
      </c>
      <c r="H144" s="174">
        <f t="shared" si="9"/>
        <v>0</v>
      </c>
    </row>
    <row r="145" spans="1:8" s="171" customFormat="1" ht="14.25">
      <c r="A145" s="207" t="s">
        <v>1643</v>
      </c>
      <c r="B145" s="207" t="s">
        <v>1644</v>
      </c>
      <c r="C145" s="176" t="s">
        <v>123</v>
      </c>
      <c r="D145" s="176" t="s">
        <v>23</v>
      </c>
      <c r="E145" s="177">
        <v>1</v>
      </c>
      <c r="F145" s="210">
        <v>1775</v>
      </c>
      <c r="G145" s="173" t="e">
        <f>VLOOKUP(A145,'INSUMOS SINAPI'!A:E,5,0)</f>
        <v>#N/A</v>
      </c>
      <c r="H145" s="174" t="e">
        <f t="shared" si="9"/>
        <v>#N/A</v>
      </c>
    </row>
    <row r="146" spans="1:8" s="171" customFormat="1" ht="14.25">
      <c r="A146" s="207">
        <v>43131</v>
      </c>
      <c r="B146" s="207" t="s">
        <v>180</v>
      </c>
      <c r="C146" s="176" t="s">
        <v>123</v>
      </c>
      <c r="D146" s="176" t="s">
        <v>63</v>
      </c>
      <c r="E146" s="177">
        <v>58.89</v>
      </c>
      <c r="F146" s="177">
        <v>30.03</v>
      </c>
      <c r="G146" s="173">
        <f>VLOOKUP(A146,'INSUMOS SINAPI'!A:E,5,0)</f>
        <v>30.03</v>
      </c>
      <c r="H146" s="174">
        <f t="shared" si="9"/>
        <v>0</v>
      </c>
    </row>
    <row r="147" spans="1:8" s="171" customFormat="1" ht="14.25">
      <c r="A147" s="207" t="s">
        <v>1215</v>
      </c>
      <c r="B147" s="207" t="s">
        <v>1216</v>
      </c>
      <c r="C147" s="176" t="s">
        <v>123</v>
      </c>
      <c r="D147" s="176" t="s">
        <v>58</v>
      </c>
      <c r="E147" s="177">
        <v>160</v>
      </c>
      <c r="F147" s="177">
        <v>11.05</v>
      </c>
      <c r="G147" s="173" t="e">
        <f>VLOOKUP(A147,'INSUMOS SINAPI'!A:E,5,0)</f>
        <v>#N/A</v>
      </c>
      <c r="H147" s="174" t="e">
        <f t="shared" si="9"/>
        <v>#N/A</v>
      </c>
    </row>
    <row r="148" spans="1:8" s="171" customFormat="1" ht="14.25">
      <c r="A148" s="207">
        <v>6114</v>
      </c>
      <c r="B148" s="207" t="s">
        <v>1255</v>
      </c>
      <c r="C148" s="176" t="s">
        <v>124</v>
      </c>
      <c r="D148" s="176" t="s">
        <v>134</v>
      </c>
      <c r="E148" s="177">
        <v>137.43</v>
      </c>
      <c r="F148" s="177">
        <f>G148</f>
        <v>14.73</v>
      </c>
      <c r="G148" s="173">
        <f>VLOOKUP(A148,'INSUMOS SINAPI'!A:E,5,0)</f>
        <v>14.73</v>
      </c>
      <c r="H148" s="174">
        <f t="shared" si="9"/>
        <v>0</v>
      </c>
    </row>
    <row r="149" spans="1:8" s="171" customFormat="1" ht="14.25">
      <c r="A149" s="207">
        <v>39432</v>
      </c>
      <c r="B149" s="207" t="s">
        <v>175</v>
      </c>
      <c r="C149" s="176" t="s">
        <v>123</v>
      </c>
      <c r="D149" s="176" t="s">
        <v>65</v>
      </c>
      <c r="E149" s="177">
        <v>634.67999999999995</v>
      </c>
      <c r="F149" s="177">
        <v>2.76</v>
      </c>
      <c r="G149" s="173">
        <f>VLOOKUP(A149,'INSUMOS SINAPI'!A:E,5,0)</f>
        <v>2.76</v>
      </c>
      <c r="H149" s="174">
        <f t="shared" si="9"/>
        <v>0</v>
      </c>
    </row>
    <row r="150" spans="1:8" s="171" customFormat="1" ht="14.25">
      <c r="A150" s="207">
        <v>1292</v>
      </c>
      <c r="B150" s="207" t="s">
        <v>1329</v>
      </c>
      <c r="C150" s="176" t="s">
        <v>123</v>
      </c>
      <c r="D150" s="176" t="s">
        <v>53</v>
      </c>
      <c r="E150" s="177">
        <v>46.59</v>
      </c>
      <c r="F150" s="177">
        <v>37.36</v>
      </c>
      <c r="G150" s="173">
        <f>VLOOKUP(A150,'INSUMOS SINAPI'!A:E,5,0)</f>
        <v>37.36</v>
      </c>
      <c r="H150" s="174">
        <f t="shared" si="9"/>
        <v>0</v>
      </c>
    </row>
    <row r="151" spans="1:8" s="171" customFormat="1" ht="14.25">
      <c r="A151" s="207">
        <v>981</v>
      </c>
      <c r="B151" s="207" t="s">
        <v>1533</v>
      </c>
      <c r="C151" s="176" t="s">
        <v>123</v>
      </c>
      <c r="D151" s="176" t="s">
        <v>65</v>
      </c>
      <c r="E151" s="177">
        <v>435.19</v>
      </c>
      <c r="F151" s="177">
        <v>3.99</v>
      </c>
      <c r="G151" s="173">
        <f>VLOOKUP(A151,'INSUMOS SINAPI'!A:E,5,0)</f>
        <v>3.99</v>
      </c>
      <c r="H151" s="174">
        <f t="shared" si="9"/>
        <v>0</v>
      </c>
    </row>
    <row r="152" spans="1:8" s="171" customFormat="1" ht="14.25">
      <c r="A152" s="207">
        <v>35275</v>
      </c>
      <c r="B152" s="207" t="s">
        <v>1357</v>
      </c>
      <c r="C152" s="176" t="s">
        <v>123</v>
      </c>
      <c r="D152" s="176" t="s">
        <v>65</v>
      </c>
      <c r="E152" s="177">
        <v>19.21</v>
      </c>
      <c r="F152" s="177">
        <v>88.86</v>
      </c>
      <c r="G152" s="173">
        <f>VLOOKUP(A152,'INSUMOS SINAPI'!A:E,5,0)</f>
        <v>88.86</v>
      </c>
      <c r="H152" s="174">
        <f t="shared" si="9"/>
        <v>0</v>
      </c>
    </row>
    <row r="153" spans="1:8" s="171" customFormat="1" ht="14.25">
      <c r="A153" s="207">
        <v>7307</v>
      </c>
      <c r="B153" s="207" t="s">
        <v>1370</v>
      </c>
      <c r="C153" s="176" t="s">
        <v>123</v>
      </c>
      <c r="D153" s="176" t="s">
        <v>168</v>
      </c>
      <c r="E153" s="177">
        <v>37.49</v>
      </c>
      <c r="F153" s="177">
        <v>44.64</v>
      </c>
      <c r="G153" s="173">
        <f>VLOOKUP(A153,'INSUMOS SINAPI'!A:E,5,0)</f>
        <v>44.64</v>
      </c>
      <c r="H153" s="174">
        <f t="shared" si="9"/>
        <v>0</v>
      </c>
    </row>
    <row r="154" spans="1:8" s="171" customFormat="1" ht="14.25">
      <c r="A154" s="207">
        <v>4014</v>
      </c>
      <c r="B154" s="207" t="s">
        <v>202</v>
      </c>
      <c r="C154" s="176" t="s">
        <v>123</v>
      </c>
      <c r="D154" s="176" t="s">
        <v>53</v>
      </c>
      <c r="E154" s="177">
        <v>37.4</v>
      </c>
      <c r="F154" s="177">
        <v>44.63</v>
      </c>
      <c r="G154" s="173">
        <f>VLOOKUP(A154,'INSUMOS SINAPI'!A:E,5,0)</f>
        <v>44.63</v>
      </c>
      <c r="H154" s="174">
        <f t="shared" si="9"/>
        <v>0</v>
      </c>
    </row>
    <row r="155" spans="1:8" s="171" customFormat="1" ht="14.25">
      <c r="A155" s="207">
        <v>1330</v>
      </c>
      <c r="B155" s="207" t="s">
        <v>1363</v>
      </c>
      <c r="C155" s="176" t="s">
        <v>123</v>
      </c>
      <c r="D155" s="176" t="s">
        <v>63</v>
      </c>
      <c r="E155" s="177">
        <v>201.09</v>
      </c>
      <c r="F155" s="177">
        <v>8.16</v>
      </c>
      <c r="G155" s="173">
        <f>VLOOKUP(A155,'INSUMOS SINAPI'!A:E,5,0)</f>
        <v>8.16</v>
      </c>
      <c r="H155" s="174">
        <f t="shared" si="9"/>
        <v>0</v>
      </c>
    </row>
    <row r="156" spans="1:8" s="171" customFormat="1" ht="14.25">
      <c r="A156" s="207">
        <v>20017</v>
      </c>
      <c r="B156" s="207" t="s">
        <v>504</v>
      </c>
      <c r="C156" s="176" t="s">
        <v>123</v>
      </c>
      <c r="D156" s="176" t="s">
        <v>65</v>
      </c>
      <c r="E156" s="177">
        <v>249.11</v>
      </c>
      <c r="F156" s="177">
        <v>6.36</v>
      </c>
      <c r="G156" s="173">
        <f>VLOOKUP(A156,'INSUMOS SINAPI'!A:E,5,0)</f>
        <v>6.36</v>
      </c>
      <c r="H156" s="174">
        <f t="shared" si="9"/>
        <v>0</v>
      </c>
    </row>
    <row r="157" spans="1:8" s="171" customFormat="1" ht="14.25">
      <c r="A157" s="207">
        <v>1020</v>
      </c>
      <c r="B157" s="207" t="s">
        <v>299</v>
      </c>
      <c r="C157" s="176" t="s">
        <v>123</v>
      </c>
      <c r="D157" s="176" t="s">
        <v>65</v>
      </c>
      <c r="E157" s="177">
        <v>151.22</v>
      </c>
      <c r="F157" s="177">
        <v>10.45</v>
      </c>
      <c r="G157" s="173">
        <f>VLOOKUP(A157,'INSUMOS SINAPI'!A:E,5,0)</f>
        <v>10.45</v>
      </c>
      <c r="H157" s="174">
        <f t="shared" si="9"/>
        <v>0</v>
      </c>
    </row>
    <row r="158" spans="1:8" s="171" customFormat="1" ht="14.25">
      <c r="A158" s="207" t="s">
        <v>1603</v>
      </c>
      <c r="B158" s="207" t="s">
        <v>1604</v>
      </c>
      <c r="C158" s="176" t="s">
        <v>123</v>
      </c>
      <c r="D158" s="176" t="s">
        <v>23</v>
      </c>
      <c r="E158" s="177">
        <v>1</v>
      </c>
      <c r="F158" s="210">
        <v>1537.08</v>
      </c>
      <c r="G158" s="173" t="e">
        <f>VLOOKUP(A158,'INSUMOS SINAPI'!A:E,5,0)</f>
        <v>#N/A</v>
      </c>
      <c r="H158" s="174" t="e">
        <f t="shared" si="9"/>
        <v>#N/A</v>
      </c>
    </row>
    <row r="159" spans="1:8" s="171" customFormat="1" ht="14.25">
      <c r="A159" s="207">
        <v>9838</v>
      </c>
      <c r="B159" s="207" t="s">
        <v>1428</v>
      </c>
      <c r="C159" s="176" t="s">
        <v>123</v>
      </c>
      <c r="D159" s="176" t="s">
        <v>65</v>
      </c>
      <c r="E159" s="177">
        <v>141.16</v>
      </c>
      <c r="F159" s="177">
        <v>10.82</v>
      </c>
      <c r="G159" s="173">
        <f>VLOOKUP(A159,'INSUMOS SINAPI'!A:E,5,0)</f>
        <v>10.82</v>
      </c>
      <c r="H159" s="174">
        <f t="shared" si="9"/>
        <v>0</v>
      </c>
    </row>
    <row r="160" spans="1:8" s="171" customFormat="1" ht="14.25">
      <c r="A160" s="207">
        <v>38101</v>
      </c>
      <c r="B160" s="207" t="s">
        <v>195</v>
      </c>
      <c r="C160" s="176" t="s">
        <v>123</v>
      </c>
      <c r="D160" s="176" t="s">
        <v>23</v>
      </c>
      <c r="E160" s="177">
        <v>220</v>
      </c>
      <c r="F160" s="177">
        <v>6.93</v>
      </c>
      <c r="G160" s="173">
        <f>VLOOKUP(A160,'INSUMOS SINAPI'!A:E,5,0)</f>
        <v>6.93</v>
      </c>
      <c r="H160" s="174">
        <f t="shared" si="9"/>
        <v>0</v>
      </c>
    </row>
    <row r="161" spans="1:8" s="171" customFormat="1" ht="14.25">
      <c r="A161" s="207">
        <v>7253</v>
      </c>
      <c r="B161" s="207" t="s">
        <v>1665</v>
      </c>
      <c r="C161" s="176" t="s">
        <v>123</v>
      </c>
      <c r="D161" s="176" t="s">
        <v>58</v>
      </c>
      <c r="E161" s="177">
        <v>5.5</v>
      </c>
      <c r="F161" s="177">
        <v>263.57</v>
      </c>
      <c r="G161" s="173">
        <f>VLOOKUP(A161,'INSUMOS SINAPI'!A:E,5,0)</f>
        <v>263.57</v>
      </c>
      <c r="H161" s="174">
        <f t="shared" si="9"/>
        <v>0</v>
      </c>
    </row>
    <row r="162" spans="1:8" s="171" customFormat="1" ht="14.25">
      <c r="A162" s="207">
        <v>21010</v>
      </c>
      <c r="B162" s="207" t="s">
        <v>1639</v>
      </c>
      <c r="C162" s="176" t="s">
        <v>123</v>
      </c>
      <c r="D162" s="176" t="s">
        <v>65</v>
      </c>
      <c r="E162" s="177">
        <v>44.08</v>
      </c>
      <c r="F162" s="177">
        <f>G162</f>
        <v>33.450000000000003</v>
      </c>
      <c r="G162" s="173">
        <f>VLOOKUP(A162,'INSUMOS SINAPI'!A:E,5,0)</f>
        <v>33.450000000000003</v>
      </c>
      <c r="H162" s="174">
        <f t="shared" si="9"/>
        <v>0</v>
      </c>
    </row>
    <row r="163" spans="1:8" s="171" customFormat="1" ht="14.25">
      <c r="A163" s="207">
        <v>9836</v>
      </c>
      <c r="B163" s="207" t="s">
        <v>539</v>
      </c>
      <c r="C163" s="176" t="s">
        <v>123</v>
      </c>
      <c r="D163" s="176" t="s">
        <v>65</v>
      </c>
      <c r="E163" s="177">
        <v>94.52</v>
      </c>
      <c r="F163" s="177">
        <v>15</v>
      </c>
      <c r="G163" s="173">
        <f>VLOOKUP(A163,'INSUMOS SINAPI'!A:E,5,0)</f>
        <v>15</v>
      </c>
      <c r="H163" s="174">
        <f t="shared" si="9"/>
        <v>0</v>
      </c>
    </row>
    <row r="164" spans="1:8" s="171" customFormat="1" ht="14.25">
      <c r="A164" s="207">
        <v>6136</v>
      </c>
      <c r="B164" s="207" t="s">
        <v>1489</v>
      </c>
      <c r="C164" s="176" t="s">
        <v>123</v>
      </c>
      <c r="D164" s="176" t="s">
        <v>23</v>
      </c>
      <c r="E164" s="177">
        <v>7</v>
      </c>
      <c r="F164" s="177">
        <v>202.2</v>
      </c>
      <c r="G164" s="173">
        <f>VLOOKUP(A164,'INSUMOS SINAPI'!A:E,5,0)</f>
        <v>202.2</v>
      </c>
      <c r="H164" s="174">
        <f t="shared" si="9"/>
        <v>0</v>
      </c>
    </row>
    <row r="165" spans="1:8" s="171" customFormat="1" ht="14.25">
      <c r="A165" s="207">
        <v>367</v>
      </c>
      <c r="B165" s="207" t="s">
        <v>1288</v>
      </c>
      <c r="C165" s="176" t="s">
        <v>123</v>
      </c>
      <c r="D165" s="176" t="s">
        <v>58</v>
      </c>
      <c r="E165" s="177">
        <v>9.3000000000000007</v>
      </c>
      <c r="F165" s="177">
        <v>151.96</v>
      </c>
      <c r="G165" s="173">
        <f>VLOOKUP(A165,'INSUMOS SINAPI'!A:E,5,0)</f>
        <v>151.96</v>
      </c>
      <c r="H165" s="174">
        <f t="shared" si="9"/>
        <v>0</v>
      </c>
    </row>
    <row r="166" spans="1:8" s="171" customFormat="1" ht="14.25">
      <c r="A166" s="207">
        <v>20020</v>
      </c>
      <c r="B166" s="207" t="s">
        <v>1220</v>
      </c>
      <c r="C166" s="176" t="s">
        <v>124</v>
      </c>
      <c r="D166" s="176" t="s">
        <v>134</v>
      </c>
      <c r="E166" s="177">
        <v>59.11</v>
      </c>
      <c r="F166" s="177">
        <f>G166</f>
        <v>27.39</v>
      </c>
      <c r="G166" s="173">
        <f>VLOOKUP(A166,'INSUMOS SINAPI'!A:E,5,0)</f>
        <v>27.39</v>
      </c>
      <c r="H166" s="174">
        <f t="shared" si="9"/>
        <v>0</v>
      </c>
    </row>
    <row r="167" spans="1:8" s="171" customFormat="1" ht="14.25">
      <c r="A167" s="207">
        <v>10422</v>
      </c>
      <c r="B167" s="207" t="s">
        <v>1483</v>
      </c>
      <c r="C167" s="176" t="s">
        <v>123</v>
      </c>
      <c r="D167" s="176" t="s">
        <v>23</v>
      </c>
      <c r="E167" s="177">
        <v>4</v>
      </c>
      <c r="F167" s="177">
        <v>348.23</v>
      </c>
      <c r="G167" s="173">
        <f>VLOOKUP(A167,'INSUMOS SINAPI'!A:E,5,0)</f>
        <v>348.23</v>
      </c>
      <c r="H167" s="174">
        <f t="shared" si="9"/>
        <v>0</v>
      </c>
    </row>
    <row r="168" spans="1:8" s="171" customFormat="1" ht="14.25">
      <c r="A168" s="207">
        <v>4755</v>
      </c>
      <c r="B168" s="207" t="s">
        <v>542</v>
      </c>
      <c r="C168" s="176" t="s">
        <v>124</v>
      </c>
      <c r="D168" s="176" t="s">
        <v>134</v>
      </c>
      <c r="E168" s="177">
        <v>69.489999999999995</v>
      </c>
      <c r="F168" s="177">
        <f>G168</f>
        <v>22.48</v>
      </c>
      <c r="G168" s="173">
        <f>VLOOKUP(A168,'INSUMOS SINAPI'!A:E,5,0)</f>
        <v>22.48</v>
      </c>
      <c r="H168" s="174">
        <f t="shared" si="9"/>
        <v>0</v>
      </c>
    </row>
    <row r="169" spans="1:8" s="171" customFormat="1" ht="14.25">
      <c r="A169" s="207">
        <v>40287</v>
      </c>
      <c r="B169" s="207" t="s">
        <v>1270</v>
      </c>
      <c r="C169" s="176" t="s">
        <v>123</v>
      </c>
      <c r="D169" s="176" t="s">
        <v>47</v>
      </c>
      <c r="E169" s="177">
        <v>163.22999999999999</v>
      </c>
      <c r="F169" s="177">
        <v>8.25</v>
      </c>
      <c r="G169" s="173">
        <f>VLOOKUP(A169,'INSUMOS SINAPI'!A:E,5,0)</f>
        <v>8.25</v>
      </c>
      <c r="H169" s="174">
        <f t="shared" si="9"/>
        <v>0</v>
      </c>
    </row>
    <row r="170" spans="1:8" s="171" customFormat="1" ht="14.25">
      <c r="A170" s="207">
        <v>20232</v>
      </c>
      <c r="B170" s="207" t="s">
        <v>543</v>
      </c>
      <c r="C170" s="176" t="s">
        <v>123</v>
      </c>
      <c r="D170" s="176" t="s">
        <v>65</v>
      </c>
      <c r="E170" s="177">
        <v>16.22</v>
      </c>
      <c r="F170" s="177">
        <v>82.8</v>
      </c>
      <c r="G170" s="173">
        <f>VLOOKUP(A170,'INSUMOS SINAPI'!A:E,5,0)</f>
        <v>82.8</v>
      </c>
      <c r="H170" s="174">
        <f t="shared" si="9"/>
        <v>0</v>
      </c>
    </row>
    <row r="171" spans="1:8" s="171" customFormat="1" ht="14.25">
      <c r="A171" s="207">
        <v>39422</v>
      </c>
      <c r="B171" s="207" t="s">
        <v>343</v>
      </c>
      <c r="C171" s="176" t="s">
        <v>123</v>
      </c>
      <c r="D171" s="176" t="s">
        <v>65</v>
      </c>
      <c r="E171" s="177">
        <v>166.48</v>
      </c>
      <c r="F171" s="177">
        <v>7.99</v>
      </c>
      <c r="G171" s="173">
        <f>VLOOKUP(A171,'INSUMOS SINAPI'!A:E,5,0)</f>
        <v>7.99</v>
      </c>
      <c r="H171" s="174">
        <f t="shared" si="9"/>
        <v>0</v>
      </c>
    </row>
    <row r="172" spans="1:8" s="171" customFormat="1" ht="14.25">
      <c r="A172" s="207">
        <v>4351</v>
      </c>
      <c r="B172" s="207" t="s">
        <v>1320</v>
      </c>
      <c r="C172" s="176" t="s">
        <v>123</v>
      </c>
      <c r="D172" s="176" t="s">
        <v>23</v>
      </c>
      <c r="E172" s="177">
        <v>78.400000000000006</v>
      </c>
      <c r="F172" s="177">
        <f>G172</f>
        <v>19.260000000000002</v>
      </c>
      <c r="G172" s="173">
        <f>VLOOKUP(A172,'INSUMOS SINAPI'!A:E,5,0)</f>
        <v>19.260000000000002</v>
      </c>
      <c r="H172" s="174">
        <f t="shared" si="9"/>
        <v>0</v>
      </c>
    </row>
    <row r="173" spans="1:8" s="171" customFormat="1" ht="14.25">
      <c r="A173" s="207">
        <v>10567</v>
      </c>
      <c r="B173" s="207" t="s">
        <v>1205</v>
      </c>
      <c r="C173" s="176" t="s">
        <v>123</v>
      </c>
      <c r="D173" s="176" t="s">
        <v>65</v>
      </c>
      <c r="E173" s="177">
        <v>113.92</v>
      </c>
      <c r="F173" s="177">
        <v>11.58</v>
      </c>
      <c r="G173" s="173">
        <f>VLOOKUP(A173,'INSUMOS SINAPI'!A:E,5,0)</f>
        <v>11.58</v>
      </c>
      <c r="H173" s="174">
        <f t="shared" si="9"/>
        <v>0</v>
      </c>
    </row>
    <row r="174" spans="1:8" s="171" customFormat="1" ht="14.25">
      <c r="A174" s="207">
        <v>37373</v>
      </c>
      <c r="B174" s="207" t="s">
        <v>497</v>
      </c>
      <c r="C174" s="176" t="s">
        <v>123</v>
      </c>
      <c r="D174" s="176" t="s">
        <v>134</v>
      </c>
      <c r="E174" s="210">
        <v>16366.68</v>
      </c>
      <c r="F174" s="177">
        <v>0.08</v>
      </c>
      <c r="G174" s="173">
        <f>VLOOKUP(A174,'INSUMOS SINAPI'!A:E,5,0)</f>
        <v>0.08</v>
      </c>
      <c r="H174" s="174">
        <f t="shared" si="9"/>
        <v>0</v>
      </c>
    </row>
    <row r="175" spans="1:8" s="171" customFormat="1" ht="14.25">
      <c r="A175" s="207">
        <v>7293</v>
      </c>
      <c r="B175" s="207" t="s">
        <v>1344</v>
      </c>
      <c r="C175" s="176" t="s">
        <v>123</v>
      </c>
      <c r="D175" s="176" t="s">
        <v>168</v>
      </c>
      <c r="E175" s="177">
        <v>28.38</v>
      </c>
      <c r="F175" s="177">
        <v>45.79</v>
      </c>
      <c r="G175" s="173">
        <f>VLOOKUP(A175,'INSUMOS SINAPI'!A:E,5,0)</f>
        <v>45.79</v>
      </c>
      <c r="H175" s="174">
        <f t="shared" si="9"/>
        <v>0</v>
      </c>
    </row>
    <row r="176" spans="1:8" s="171" customFormat="1" ht="14.25">
      <c r="A176" s="207">
        <v>39961</v>
      </c>
      <c r="B176" s="207" t="s">
        <v>208</v>
      </c>
      <c r="C176" s="176" t="s">
        <v>123</v>
      </c>
      <c r="D176" s="176" t="s">
        <v>23</v>
      </c>
      <c r="E176" s="177">
        <v>55.06</v>
      </c>
      <c r="F176" s="177">
        <v>23.57</v>
      </c>
      <c r="G176" s="173">
        <f>VLOOKUP(A176,'INSUMOS SINAPI'!A:E,5,0)</f>
        <v>23.57</v>
      </c>
      <c r="H176" s="174">
        <f t="shared" si="9"/>
        <v>0</v>
      </c>
    </row>
    <row r="177" spans="1:9" s="171" customFormat="1" ht="14.25">
      <c r="A177" s="207">
        <v>43460</v>
      </c>
      <c r="B177" s="207" t="s">
        <v>158</v>
      </c>
      <c r="C177" s="176" t="s">
        <v>123</v>
      </c>
      <c r="D177" s="176" t="s">
        <v>134</v>
      </c>
      <c r="E177" s="210">
        <v>1486.16</v>
      </c>
      <c r="F177" s="177">
        <v>0.86</v>
      </c>
      <c r="G177" s="173">
        <f>VLOOKUP(A177,'INSUMOS SINAPI'!A:E,5,0)</f>
        <v>0.86</v>
      </c>
      <c r="H177" s="174">
        <f t="shared" si="9"/>
        <v>0</v>
      </c>
    </row>
    <row r="178" spans="1:9" s="171" customFormat="1" ht="14.25">
      <c r="A178" s="207">
        <v>36796</v>
      </c>
      <c r="B178" s="207" t="s">
        <v>1507</v>
      </c>
      <c r="C178" s="176" t="s">
        <v>123</v>
      </c>
      <c r="D178" s="176" t="s">
        <v>23</v>
      </c>
      <c r="E178" s="177">
        <v>8</v>
      </c>
      <c r="F178" s="177">
        <v>158.84</v>
      </c>
      <c r="G178" s="173">
        <f>VLOOKUP(A178,'INSUMOS SINAPI'!A:E,5,0)</f>
        <v>158.84</v>
      </c>
      <c r="H178" s="174">
        <f t="shared" si="9"/>
        <v>0</v>
      </c>
    </row>
    <row r="179" spans="1:9" s="171" customFormat="1" ht="14.25">
      <c r="A179" s="207">
        <v>21013</v>
      </c>
      <c r="B179" s="207" t="s">
        <v>1649</v>
      </c>
      <c r="C179" s="176" t="s">
        <v>123</v>
      </c>
      <c r="D179" s="176" t="s">
        <v>65</v>
      </c>
      <c r="E179" s="177">
        <v>18</v>
      </c>
      <c r="F179" s="177">
        <f t="shared" ref="F179:F180" si="10">G179</f>
        <v>70.3</v>
      </c>
      <c r="G179" s="173">
        <f>VLOOKUP(A179,'INSUMOS SINAPI'!A:E,5,0)</f>
        <v>70.3</v>
      </c>
      <c r="H179" s="174">
        <f t="shared" si="9"/>
        <v>0</v>
      </c>
    </row>
    <row r="180" spans="1:9" s="171" customFormat="1" ht="14.25">
      <c r="A180" s="207">
        <v>10685</v>
      </c>
      <c r="B180" s="207" t="s">
        <v>1442</v>
      </c>
      <c r="C180" s="176" t="s">
        <v>123</v>
      </c>
      <c r="D180" s="176" t="s">
        <v>23</v>
      </c>
      <c r="E180" s="177">
        <v>0</v>
      </c>
      <c r="F180" s="177">
        <f t="shared" si="10"/>
        <v>850000</v>
      </c>
      <c r="G180" s="173">
        <f>VLOOKUP(A180,'INSUMOS SINAPI'!A:E,5,0)</f>
        <v>850000</v>
      </c>
      <c r="H180" s="174">
        <f t="shared" si="9"/>
        <v>0</v>
      </c>
    </row>
    <row r="181" spans="1:9" s="171" customFormat="1" ht="14.25">
      <c r="A181" s="207">
        <v>43485</v>
      </c>
      <c r="B181" s="207" t="s">
        <v>156</v>
      </c>
      <c r="C181" s="176" t="s">
        <v>123</v>
      </c>
      <c r="D181" s="176" t="s">
        <v>134</v>
      </c>
      <c r="E181" s="210">
        <v>1053.0899999999999</v>
      </c>
      <c r="F181" s="177">
        <v>1.1299999999999999</v>
      </c>
      <c r="G181" s="173">
        <f>VLOOKUP(A181,'INSUMOS SINAPI'!A:E,5,0)</f>
        <v>1.1299999999999999</v>
      </c>
      <c r="H181" s="174">
        <f t="shared" si="9"/>
        <v>0</v>
      </c>
    </row>
    <row r="182" spans="1:9" s="171" customFormat="1" ht="14.25">
      <c r="A182" s="207">
        <v>39017</v>
      </c>
      <c r="B182" s="207" t="s">
        <v>1253</v>
      </c>
      <c r="C182" s="176" t="s">
        <v>123</v>
      </c>
      <c r="D182" s="176" t="s">
        <v>23</v>
      </c>
      <c r="E182" s="210">
        <v>5370.47</v>
      </c>
      <c r="F182" s="177">
        <v>0.22</v>
      </c>
      <c r="G182" s="173">
        <f>VLOOKUP(A182,'INSUMOS SINAPI'!A:E,5,0)</f>
        <v>0.22</v>
      </c>
      <c r="H182" s="174">
        <f t="shared" si="9"/>
        <v>0</v>
      </c>
    </row>
    <row r="183" spans="1:9" s="171" customFormat="1" ht="14.25">
      <c r="A183" s="207">
        <v>36520</v>
      </c>
      <c r="B183" s="207" t="s">
        <v>1495</v>
      </c>
      <c r="C183" s="176" t="s">
        <v>123</v>
      </c>
      <c r="D183" s="176" t="s">
        <v>23</v>
      </c>
      <c r="E183" s="177">
        <v>2</v>
      </c>
      <c r="F183" s="177">
        <v>586.1</v>
      </c>
      <c r="G183" s="173">
        <f>VLOOKUP(A183,'INSUMOS SINAPI'!A:E,5,0)</f>
        <v>586.1</v>
      </c>
      <c r="H183" s="174">
        <f t="shared" si="9"/>
        <v>0</v>
      </c>
    </row>
    <row r="184" spans="1:9" s="171" customFormat="1" ht="14.25">
      <c r="A184" s="207">
        <v>9868</v>
      </c>
      <c r="B184" s="207" t="s">
        <v>1375</v>
      </c>
      <c r="C184" s="176" t="s">
        <v>123</v>
      </c>
      <c r="D184" s="176" t="s">
        <v>65</v>
      </c>
      <c r="E184" s="177">
        <v>271.94</v>
      </c>
      <c r="F184" s="177">
        <v>4.3</v>
      </c>
      <c r="G184" s="173">
        <f>VLOOKUP(A184,'INSUMOS SINAPI'!A:E,5,0)</f>
        <v>4.3</v>
      </c>
      <c r="H184" s="174">
        <f t="shared" si="9"/>
        <v>0</v>
      </c>
    </row>
    <row r="185" spans="1:9" s="171" customFormat="1" ht="14.25">
      <c r="A185" s="207" t="s">
        <v>1285</v>
      </c>
      <c r="B185" s="207" t="s">
        <v>1286</v>
      </c>
      <c r="C185" s="176" t="s">
        <v>123</v>
      </c>
      <c r="D185" s="176" t="s">
        <v>63</v>
      </c>
      <c r="E185" s="177">
        <v>129.66999999999999</v>
      </c>
      <c r="F185" s="177">
        <v>7.78</v>
      </c>
      <c r="G185" s="173" t="e">
        <f>VLOOKUP(A185,'INSUMOS SINAPI'!A:E,5,0)</f>
        <v>#N/A</v>
      </c>
      <c r="H185" s="174" t="e">
        <f t="shared" si="9"/>
        <v>#N/A</v>
      </c>
      <c r="I185" s="171" t="s">
        <v>6328</v>
      </c>
    </row>
    <row r="186" spans="1:9" s="171" customFormat="1" ht="14.25">
      <c r="A186" s="207">
        <v>7348</v>
      </c>
      <c r="B186" s="207" t="s">
        <v>1345</v>
      </c>
      <c r="C186" s="176" t="s">
        <v>123</v>
      </c>
      <c r="D186" s="176" t="s">
        <v>168</v>
      </c>
      <c r="E186" s="177">
        <v>60.16</v>
      </c>
      <c r="F186" s="177">
        <v>18.78</v>
      </c>
      <c r="G186" s="173">
        <f>VLOOKUP(A186,'INSUMOS SINAPI'!A:E,5,0)</f>
        <v>18.78</v>
      </c>
      <c r="H186" s="174">
        <f t="shared" si="9"/>
        <v>0</v>
      </c>
    </row>
    <row r="187" spans="1:9" s="171" customFormat="1" ht="14.25">
      <c r="A187" s="207">
        <v>39741</v>
      </c>
      <c r="B187" s="207" t="s">
        <v>1611</v>
      </c>
      <c r="C187" s="176" t="s">
        <v>123</v>
      </c>
      <c r="D187" s="176" t="s">
        <v>65</v>
      </c>
      <c r="E187" s="177">
        <v>122.53</v>
      </c>
      <c r="F187" s="177">
        <v>9.18</v>
      </c>
      <c r="G187" s="173">
        <f>VLOOKUP(A187,'INSUMOS SINAPI'!A:E,5,0)</f>
        <v>9.18</v>
      </c>
      <c r="H187" s="174">
        <f t="shared" si="9"/>
        <v>0</v>
      </c>
    </row>
    <row r="188" spans="1:9" s="171" customFormat="1" ht="14.25">
      <c r="A188" s="207" t="s">
        <v>1522</v>
      </c>
      <c r="B188" s="207" t="s">
        <v>1523</v>
      </c>
      <c r="C188" s="176" t="s">
        <v>123</v>
      </c>
      <c r="D188" s="176" t="s">
        <v>23</v>
      </c>
      <c r="E188" s="177">
        <v>16</v>
      </c>
      <c r="F188" s="177">
        <v>67.650000000000006</v>
      </c>
      <c r="G188" s="173" t="e">
        <f>VLOOKUP(A188,'INSUMOS SINAPI'!A:E,5,0)</f>
        <v>#N/A</v>
      </c>
      <c r="H188" s="174" t="e">
        <f t="shared" si="9"/>
        <v>#N/A</v>
      </c>
    </row>
    <row r="189" spans="1:9" s="171" customFormat="1" ht="14.25">
      <c r="A189" s="207">
        <v>39434</v>
      </c>
      <c r="B189" s="207" t="s">
        <v>176</v>
      </c>
      <c r="C189" s="176" t="s">
        <v>123</v>
      </c>
      <c r="D189" s="176" t="s">
        <v>63</v>
      </c>
      <c r="E189" s="177">
        <v>311.41000000000003</v>
      </c>
      <c r="F189" s="177">
        <v>3.46</v>
      </c>
      <c r="G189" s="173">
        <f>VLOOKUP(A189,'INSUMOS SINAPI'!A:E,5,0)</f>
        <v>3.46</v>
      </c>
      <c r="H189" s="174">
        <f t="shared" si="9"/>
        <v>0</v>
      </c>
    </row>
    <row r="190" spans="1:9" s="171" customFormat="1" ht="14.25">
      <c r="A190" s="207">
        <v>39623</v>
      </c>
      <c r="B190" s="207" t="s">
        <v>298</v>
      </c>
      <c r="C190" s="176" t="s">
        <v>123</v>
      </c>
      <c r="D190" s="176" t="s">
        <v>23</v>
      </c>
      <c r="E190" s="177">
        <v>1</v>
      </c>
      <c r="F190" s="210">
        <v>1076.71</v>
      </c>
      <c r="G190" s="173">
        <f>VLOOKUP(A190,'INSUMOS SINAPI'!A:E,5,0)</f>
        <v>1076.71</v>
      </c>
      <c r="H190" s="174">
        <f t="shared" si="9"/>
        <v>0</v>
      </c>
    </row>
    <row r="191" spans="1:9" s="171" customFormat="1" ht="14.25">
      <c r="A191" s="207">
        <v>6189</v>
      </c>
      <c r="B191" s="207" t="s">
        <v>1323</v>
      </c>
      <c r="C191" s="176" t="s">
        <v>123</v>
      </c>
      <c r="D191" s="176" t="s">
        <v>65</v>
      </c>
      <c r="E191" s="177">
        <v>47.28</v>
      </c>
      <c r="F191" s="177">
        <v>22.68</v>
      </c>
      <c r="G191" s="173">
        <f>VLOOKUP(A191,'INSUMOS SINAPI'!A:E,5,0)</f>
        <v>22.68</v>
      </c>
      <c r="H191" s="174">
        <f t="shared" si="9"/>
        <v>0</v>
      </c>
    </row>
    <row r="192" spans="1:9" s="171" customFormat="1" ht="14.25">
      <c r="A192" s="207">
        <v>242</v>
      </c>
      <c r="B192" s="207" t="s">
        <v>508</v>
      </c>
      <c r="C192" s="176" t="s">
        <v>124</v>
      </c>
      <c r="D192" s="176" t="s">
        <v>134</v>
      </c>
      <c r="E192" s="177">
        <v>80.19</v>
      </c>
      <c r="F192" s="177">
        <f t="shared" ref="F192:F193" si="11">G192</f>
        <v>15.13</v>
      </c>
      <c r="G192" s="173">
        <f>VLOOKUP(A192,'INSUMOS SINAPI'!A:E,5,0)</f>
        <v>15.13</v>
      </c>
      <c r="H192" s="174">
        <f t="shared" si="9"/>
        <v>0</v>
      </c>
    </row>
    <row r="193" spans="1:8" s="171" customFormat="1" ht="14.25">
      <c r="A193" s="207">
        <v>599</v>
      </c>
      <c r="B193" s="207" t="s">
        <v>1317</v>
      </c>
      <c r="C193" s="176" t="s">
        <v>123</v>
      </c>
      <c r="D193" s="176" t="s">
        <v>53</v>
      </c>
      <c r="E193" s="177">
        <v>1.44</v>
      </c>
      <c r="F193" s="177">
        <f t="shared" si="11"/>
        <v>758.75</v>
      </c>
      <c r="G193" s="173">
        <f>VLOOKUP(A193,'INSUMOS SINAPI'!A:E,5,0)</f>
        <v>758.75</v>
      </c>
      <c r="H193" s="174">
        <f t="shared" si="9"/>
        <v>0</v>
      </c>
    </row>
    <row r="194" spans="1:8" s="171" customFormat="1" ht="14.25">
      <c r="A194" s="207" t="s">
        <v>512</v>
      </c>
      <c r="B194" s="207" t="s">
        <v>513</v>
      </c>
      <c r="C194" s="176" t="s">
        <v>123</v>
      </c>
      <c r="D194" s="176" t="s">
        <v>65</v>
      </c>
      <c r="E194" s="177">
        <v>9</v>
      </c>
      <c r="F194" s="177">
        <v>113.62</v>
      </c>
      <c r="G194" s="173" t="e">
        <f>VLOOKUP(A194,'INSUMOS SINAPI'!A:E,5,0)</f>
        <v>#N/A</v>
      </c>
      <c r="H194" s="174" t="e">
        <f t="shared" si="9"/>
        <v>#N/A</v>
      </c>
    </row>
    <row r="195" spans="1:8" s="171" customFormat="1" ht="14.25">
      <c r="A195" s="207">
        <v>39700</v>
      </c>
      <c r="B195" s="207" t="s">
        <v>332</v>
      </c>
      <c r="C195" s="176" t="s">
        <v>123</v>
      </c>
      <c r="D195" s="176" t="s">
        <v>53</v>
      </c>
      <c r="E195" s="177">
        <v>45.99</v>
      </c>
      <c r="F195" s="177">
        <v>21.68</v>
      </c>
      <c r="G195" s="173">
        <f>VLOOKUP(A195,'INSUMOS SINAPI'!A:E,5,0)</f>
        <v>21.68</v>
      </c>
      <c r="H195" s="174">
        <f t="shared" ref="H195:H258" si="12">F195-G195</f>
        <v>0</v>
      </c>
    </row>
    <row r="196" spans="1:8" s="171" customFormat="1" ht="14.25">
      <c r="A196" s="207">
        <v>43488</v>
      </c>
      <c r="B196" s="207" t="s">
        <v>144</v>
      </c>
      <c r="C196" s="176" t="s">
        <v>123</v>
      </c>
      <c r="D196" s="176" t="s">
        <v>134</v>
      </c>
      <c r="E196" s="210">
        <v>1110.67</v>
      </c>
      <c r="F196" s="177">
        <v>0.89</v>
      </c>
      <c r="G196" s="173">
        <f>VLOOKUP(A196,'INSUMOS SINAPI'!A:E,5,0)</f>
        <v>0.89</v>
      </c>
      <c r="H196" s="174">
        <f t="shared" si="12"/>
        <v>0</v>
      </c>
    </row>
    <row r="197" spans="1:8" s="171" customFormat="1" ht="14.25">
      <c r="A197" s="207">
        <v>4790</v>
      </c>
      <c r="B197" s="207" t="s">
        <v>1340</v>
      </c>
      <c r="C197" s="176" t="s">
        <v>123</v>
      </c>
      <c r="D197" s="176" t="s">
        <v>53</v>
      </c>
      <c r="E197" s="177">
        <v>10.88</v>
      </c>
      <c r="F197" s="177">
        <v>90.85</v>
      </c>
      <c r="G197" s="173">
        <f>VLOOKUP(A197,'INSUMOS SINAPI'!A:E,5,0)</f>
        <v>90.85</v>
      </c>
      <c r="H197" s="174">
        <f t="shared" si="12"/>
        <v>0</v>
      </c>
    </row>
    <row r="198" spans="1:8" s="171" customFormat="1" ht="14.25">
      <c r="A198" s="207">
        <v>39601</v>
      </c>
      <c r="B198" s="207" t="s">
        <v>1592</v>
      </c>
      <c r="C198" s="176" t="s">
        <v>123</v>
      </c>
      <c r="D198" s="176" t="s">
        <v>23</v>
      </c>
      <c r="E198" s="177">
        <v>28</v>
      </c>
      <c r="F198" s="177">
        <v>35.26</v>
      </c>
      <c r="G198" s="173">
        <f>VLOOKUP(A198,'INSUMOS SINAPI'!A:E,5,0)</f>
        <v>35.26</v>
      </c>
      <c r="H198" s="174">
        <f t="shared" si="12"/>
        <v>0</v>
      </c>
    </row>
    <row r="199" spans="1:8" s="171" customFormat="1" ht="14.25">
      <c r="A199" s="207">
        <v>4791</v>
      </c>
      <c r="B199" s="207" t="s">
        <v>540</v>
      </c>
      <c r="C199" s="176" t="s">
        <v>123</v>
      </c>
      <c r="D199" s="176" t="s">
        <v>63</v>
      </c>
      <c r="E199" s="177">
        <v>18.73</v>
      </c>
      <c r="F199" s="177">
        <v>52.39</v>
      </c>
      <c r="G199" s="173">
        <f>VLOOKUP(A199,'INSUMOS SINAPI'!A:E,5,0)</f>
        <v>52.39</v>
      </c>
      <c r="H199" s="174">
        <f t="shared" si="12"/>
        <v>0</v>
      </c>
    </row>
    <row r="200" spans="1:8" s="171" customFormat="1" ht="14.25">
      <c r="A200" s="207">
        <v>4090</v>
      </c>
      <c r="B200" s="207" t="s">
        <v>1232</v>
      </c>
      <c r="C200" s="176" t="s">
        <v>123</v>
      </c>
      <c r="D200" s="176" t="s">
        <v>23</v>
      </c>
      <c r="E200" s="177">
        <v>0</v>
      </c>
      <c r="F200" s="177">
        <f t="shared" ref="F200:F202" si="13">G200</f>
        <v>1150000</v>
      </c>
      <c r="G200" s="173">
        <f>VLOOKUP(A200,'INSUMOS SINAPI'!A:E,5,0)</f>
        <v>1150000</v>
      </c>
      <c r="H200" s="174">
        <f t="shared" si="12"/>
        <v>0</v>
      </c>
    </row>
    <row r="201" spans="1:8" s="171" customFormat="1" ht="14.25">
      <c r="A201" s="207">
        <v>21011</v>
      </c>
      <c r="B201" s="207" t="s">
        <v>1640</v>
      </c>
      <c r="C201" s="176" t="s">
        <v>123</v>
      </c>
      <c r="D201" s="176" t="s">
        <v>65</v>
      </c>
      <c r="E201" s="177">
        <v>20.18</v>
      </c>
      <c r="F201" s="177">
        <f t="shared" si="13"/>
        <v>48.75</v>
      </c>
      <c r="G201" s="173">
        <f>VLOOKUP(A201,'INSUMOS SINAPI'!A:E,5,0)</f>
        <v>48.75</v>
      </c>
      <c r="H201" s="174">
        <f t="shared" si="12"/>
        <v>0</v>
      </c>
    </row>
    <row r="202" spans="1:8" s="171" customFormat="1" ht="14.25">
      <c r="A202" s="207">
        <v>4234</v>
      </c>
      <c r="B202" s="207" t="s">
        <v>1240</v>
      </c>
      <c r="C202" s="176" t="s">
        <v>124</v>
      </c>
      <c r="D202" s="176" t="s">
        <v>134</v>
      </c>
      <c r="E202" s="177">
        <v>48.16</v>
      </c>
      <c r="F202" s="177">
        <f t="shared" si="13"/>
        <v>22.48</v>
      </c>
      <c r="G202" s="173">
        <f>VLOOKUP(A202,'INSUMOS SINAPI'!A:E,5,0)</f>
        <v>22.48</v>
      </c>
      <c r="H202" s="174">
        <f t="shared" si="12"/>
        <v>0</v>
      </c>
    </row>
    <row r="203" spans="1:8" s="171" customFormat="1" ht="14.25">
      <c r="A203" s="207">
        <v>39430</v>
      </c>
      <c r="B203" s="207" t="s">
        <v>174</v>
      </c>
      <c r="C203" s="176" t="s">
        <v>123</v>
      </c>
      <c r="D203" s="176" t="s">
        <v>23</v>
      </c>
      <c r="E203" s="177">
        <v>475.09</v>
      </c>
      <c r="F203" s="177">
        <v>1.95</v>
      </c>
      <c r="G203" s="173">
        <f>VLOOKUP(A203,'INSUMOS SINAPI'!A:E,5,0)</f>
        <v>1.95</v>
      </c>
      <c r="H203" s="174">
        <f t="shared" si="12"/>
        <v>0</v>
      </c>
    </row>
    <row r="204" spans="1:8" s="171" customFormat="1" ht="14.25">
      <c r="A204" s="207">
        <v>39853</v>
      </c>
      <c r="B204" s="207" t="s">
        <v>1615</v>
      </c>
      <c r="C204" s="176" t="s">
        <v>123</v>
      </c>
      <c r="D204" s="176" t="s">
        <v>65</v>
      </c>
      <c r="E204" s="177">
        <v>76.58</v>
      </c>
      <c r="F204" s="177">
        <v>12.06</v>
      </c>
      <c r="G204" s="173">
        <f>VLOOKUP(A204,'INSUMOS SINAPI'!A:E,5,0)</f>
        <v>12.06</v>
      </c>
      <c r="H204" s="174">
        <f t="shared" si="12"/>
        <v>0</v>
      </c>
    </row>
    <row r="205" spans="1:8" s="171" customFormat="1" ht="14.25">
      <c r="A205" s="207">
        <v>4417</v>
      </c>
      <c r="B205" s="207" t="s">
        <v>146</v>
      </c>
      <c r="C205" s="176" t="s">
        <v>123</v>
      </c>
      <c r="D205" s="176" t="s">
        <v>65</v>
      </c>
      <c r="E205" s="177">
        <v>154.21</v>
      </c>
      <c r="F205" s="177">
        <v>5.98</v>
      </c>
      <c r="G205" s="173">
        <f>VLOOKUP(A205,'INSUMOS SINAPI'!A:E,5,0)</f>
        <v>5.98</v>
      </c>
      <c r="H205" s="174">
        <f t="shared" si="12"/>
        <v>0</v>
      </c>
    </row>
    <row r="206" spans="1:8" s="171" customFormat="1" ht="14.25">
      <c r="A206" s="207">
        <v>10489</v>
      </c>
      <c r="B206" s="207" t="s">
        <v>363</v>
      </c>
      <c r="C206" s="176" t="s">
        <v>124</v>
      </c>
      <c r="D206" s="176" t="s">
        <v>134</v>
      </c>
      <c r="E206" s="177">
        <v>53.31</v>
      </c>
      <c r="F206" s="177">
        <f>G206</f>
        <v>19.37</v>
      </c>
      <c r="G206" s="173">
        <f>VLOOKUP(A206,'INSUMOS SINAPI'!A:E,5,0)</f>
        <v>19.37</v>
      </c>
      <c r="H206" s="174">
        <f t="shared" si="12"/>
        <v>0</v>
      </c>
    </row>
    <row r="207" spans="1:8" s="171" customFormat="1" ht="14.25">
      <c r="A207" s="207">
        <v>9841</v>
      </c>
      <c r="B207" s="207" t="s">
        <v>1452</v>
      </c>
      <c r="C207" s="176" t="s">
        <v>123</v>
      </c>
      <c r="D207" s="176" t="s">
        <v>65</v>
      </c>
      <c r="E207" s="177">
        <v>31.77</v>
      </c>
      <c r="F207" s="177">
        <v>28.25</v>
      </c>
      <c r="G207" s="173">
        <f>VLOOKUP(A207,'INSUMOS SINAPI'!A:E,5,0)</f>
        <v>28.25</v>
      </c>
      <c r="H207" s="174">
        <f t="shared" si="12"/>
        <v>0</v>
      </c>
    </row>
    <row r="208" spans="1:8" s="171" customFormat="1" ht="14.25">
      <c r="A208" s="207">
        <v>37520</v>
      </c>
      <c r="B208" s="207" t="s">
        <v>1258</v>
      </c>
      <c r="C208" s="176" t="s">
        <v>123</v>
      </c>
      <c r="D208" s="176" t="s">
        <v>23</v>
      </c>
      <c r="E208" s="177">
        <v>0</v>
      </c>
      <c r="F208" s="210">
        <v>504732.83</v>
      </c>
      <c r="G208" s="173">
        <f>VLOOKUP(A208,'INSUMOS SINAPI'!A:E,5,0)</f>
        <v>504732.83</v>
      </c>
      <c r="H208" s="174">
        <f t="shared" si="12"/>
        <v>0</v>
      </c>
    </row>
    <row r="209" spans="1:8" s="171" customFormat="1" ht="14.25">
      <c r="A209" s="207">
        <v>40547</v>
      </c>
      <c r="B209" s="207" t="s">
        <v>178</v>
      </c>
      <c r="C209" s="176" t="s">
        <v>123</v>
      </c>
      <c r="D209" s="176" t="s">
        <v>179</v>
      </c>
      <c r="E209" s="177">
        <v>31.58</v>
      </c>
      <c r="F209" s="177">
        <f>G209</f>
        <v>31.56</v>
      </c>
      <c r="G209" s="173">
        <f>VLOOKUP(A209,'INSUMOS SINAPI'!A:E,5,0)</f>
        <v>31.56</v>
      </c>
      <c r="H209" s="174">
        <f t="shared" si="12"/>
        <v>0</v>
      </c>
    </row>
    <row r="210" spans="1:8" s="171" customFormat="1" ht="14.25">
      <c r="A210" s="207">
        <v>38605</v>
      </c>
      <c r="B210" s="207" t="s">
        <v>1502</v>
      </c>
      <c r="C210" s="176" t="s">
        <v>123</v>
      </c>
      <c r="D210" s="176" t="s">
        <v>23</v>
      </c>
      <c r="E210" s="177">
        <v>5.32</v>
      </c>
      <c r="F210" s="177">
        <v>161.69999999999999</v>
      </c>
      <c r="G210" s="173" t="e">
        <f>VLOOKUP(A210,'INSUMOS SINAPI'!A:E,5,0)</f>
        <v>#N/A</v>
      </c>
      <c r="H210" s="174" t="e">
        <f t="shared" si="12"/>
        <v>#N/A</v>
      </c>
    </row>
    <row r="211" spans="1:8" s="171" customFormat="1" ht="14.25">
      <c r="A211" s="207">
        <v>38769</v>
      </c>
      <c r="B211" s="207" t="s">
        <v>1541</v>
      </c>
      <c r="C211" s="176" t="s">
        <v>123</v>
      </c>
      <c r="D211" s="176" t="s">
        <v>23</v>
      </c>
      <c r="E211" s="177">
        <v>13</v>
      </c>
      <c r="F211" s="177">
        <v>65.27</v>
      </c>
      <c r="G211" s="173">
        <f>VLOOKUP(A211,'INSUMOS SINAPI'!A:E,5,0)</f>
        <v>65.27</v>
      </c>
      <c r="H211" s="174">
        <f t="shared" si="12"/>
        <v>0</v>
      </c>
    </row>
    <row r="212" spans="1:8" s="171" customFormat="1" ht="14.25">
      <c r="A212" s="207">
        <v>39390</v>
      </c>
      <c r="B212" s="207" t="s">
        <v>1584</v>
      </c>
      <c r="C212" s="176" t="s">
        <v>123</v>
      </c>
      <c r="D212" s="176" t="s">
        <v>23</v>
      </c>
      <c r="E212" s="177">
        <v>35</v>
      </c>
      <c r="F212" s="177">
        <v>24.04</v>
      </c>
      <c r="G212" s="173">
        <f>VLOOKUP(A212,'INSUMOS SINAPI'!A:E,5,0)</f>
        <v>24.04</v>
      </c>
      <c r="H212" s="174">
        <f t="shared" si="12"/>
        <v>0</v>
      </c>
    </row>
    <row r="213" spans="1:8" s="171" customFormat="1" ht="14.25">
      <c r="A213" s="207" t="s">
        <v>1597</v>
      </c>
      <c r="B213" s="207" t="s">
        <v>1598</v>
      </c>
      <c r="C213" s="176" t="s">
        <v>123</v>
      </c>
      <c r="D213" s="176" t="s">
        <v>65</v>
      </c>
      <c r="E213" s="177">
        <v>48</v>
      </c>
      <c r="F213" s="177">
        <v>17.420000000000002</v>
      </c>
      <c r="G213" s="173" t="e">
        <f>VLOOKUP(A213,'INSUMOS SINAPI'!A:E,5,0)</f>
        <v>#N/A</v>
      </c>
      <c r="H213" s="174" t="e">
        <f t="shared" si="12"/>
        <v>#N/A</v>
      </c>
    </row>
    <row r="214" spans="1:8" s="171" customFormat="1" ht="14.25">
      <c r="A214" s="207">
        <v>1019</v>
      </c>
      <c r="B214" s="207" t="s">
        <v>1544</v>
      </c>
      <c r="C214" s="176" t="s">
        <v>123</v>
      </c>
      <c r="D214" s="176" t="s">
        <v>65</v>
      </c>
      <c r="E214" s="177">
        <v>22.53</v>
      </c>
      <c r="F214" s="177">
        <v>36.47</v>
      </c>
      <c r="G214" s="173">
        <f>VLOOKUP(A214,'INSUMOS SINAPI'!A:E,5,0)</f>
        <v>36.47</v>
      </c>
      <c r="H214" s="174">
        <f t="shared" si="12"/>
        <v>0</v>
      </c>
    </row>
    <row r="215" spans="1:8" s="171" customFormat="1" ht="14.25">
      <c r="A215" s="207">
        <v>11781</v>
      </c>
      <c r="B215" s="207" t="s">
        <v>1404</v>
      </c>
      <c r="C215" s="176" t="s">
        <v>123</v>
      </c>
      <c r="D215" s="176" t="s">
        <v>23</v>
      </c>
      <c r="E215" s="177">
        <v>4</v>
      </c>
      <c r="F215" s="177">
        <v>202.08</v>
      </c>
      <c r="G215" s="173">
        <f>VLOOKUP(A215,'INSUMOS SINAPI'!A:E,5,0)</f>
        <v>202.08</v>
      </c>
      <c r="H215" s="174">
        <f t="shared" si="12"/>
        <v>0</v>
      </c>
    </row>
    <row r="216" spans="1:8" s="171" customFormat="1" ht="14.25">
      <c r="A216" s="207">
        <v>7181</v>
      </c>
      <c r="B216" s="207" t="s">
        <v>1351</v>
      </c>
      <c r="C216" s="176" t="s">
        <v>123</v>
      </c>
      <c r="D216" s="176" t="s">
        <v>23</v>
      </c>
      <c r="E216" s="177">
        <v>177.36</v>
      </c>
      <c r="F216" s="177">
        <v>4.53</v>
      </c>
      <c r="G216" s="173">
        <f>VLOOKUP(A216,'INSUMOS SINAPI'!A:E,5,0)</f>
        <v>4.53</v>
      </c>
      <c r="H216" s="174">
        <f t="shared" si="12"/>
        <v>0</v>
      </c>
    </row>
    <row r="217" spans="1:8" s="171" customFormat="1" ht="14.25">
      <c r="A217" s="207" t="s">
        <v>1300</v>
      </c>
      <c r="B217" s="207" t="s">
        <v>1301</v>
      </c>
      <c r="C217" s="176" t="s">
        <v>123</v>
      </c>
      <c r="D217" s="176" t="s">
        <v>23</v>
      </c>
      <c r="E217" s="177">
        <v>16.22</v>
      </c>
      <c r="F217" s="177">
        <v>49</v>
      </c>
      <c r="G217" s="173" t="e">
        <f>VLOOKUP(A217,'INSUMOS SINAPI'!A:E,5,0)</f>
        <v>#N/A</v>
      </c>
      <c r="H217" s="174" t="e">
        <f t="shared" si="12"/>
        <v>#N/A</v>
      </c>
    </row>
    <row r="218" spans="1:8" s="171" customFormat="1" ht="14.25">
      <c r="A218" s="207">
        <v>39996</v>
      </c>
      <c r="B218" s="207" t="s">
        <v>198</v>
      </c>
      <c r="C218" s="176" t="s">
        <v>123</v>
      </c>
      <c r="D218" s="176" t="s">
        <v>65</v>
      </c>
      <c r="E218" s="177">
        <v>240.17</v>
      </c>
      <c r="F218" s="177">
        <v>3.29</v>
      </c>
      <c r="G218" s="173">
        <f>VLOOKUP(A218,'INSUMOS SINAPI'!A:E,5,0)</f>
        <v>3.29</v>
      </c>
      <c r="H218" s="174">
        <f t="shared" si="12"/>
        <v>0</v>
      </c>
    </row>
    <row r="219" spans="1:8" s="171" customFormat="1" ht="14.25">
      <c r="A219" s="207">
        <v>10851</v>
      </c>
      <c r="B219" s="207" t="s">
        <v>1676</v>
      </c>
      <c r="C219" s="176" t="s">
        <v>123</v>
      </c>
      <c r="D219" s="176" t="s">
        <v>23</v>
      </c>
      <c r="E219" s="177">
        <v>11</v>
      </c>
      <c r="F219" s="177">
        <f>G219</f>
        <v>64.39</v>
      </c>
      <c r="G219" s="173">
        <f>VLOOKUP(A219,'INSUMOS SINAPI'!A:E,5,0)</f>
        <v>64.39</v>
      </c>
      <c r="H219" s="174">
        <f t="shared" si="12"/>
        <v>0</v>
      </c>
    </row>
    <row r="220" spans="1:8" s="171" customFormat="1" ht="14.25">
      <c r="A220" s="207">
        <v>37400</v>
      </c>
      <c r="B220" s="207" t="s">
        <v>1511</v>
      </c>
      <c r="C220" s="176" t="s">
        <v>123</v>
      </c>
      <c r="D220" s="176" t="s">
        <v>23</v>
      </c>
      <c r="E220" s="177">
        <v>8</v>
      </c>
      <c r="F220" s="177">
        <v>97.25</v>
      </c>
      <c r="G220" s="173">
        <f>VLOOKUP(A220,'INSUMOS SINAPI'!A:E,5,0)</f>
        <v>97.25</v>
      </c>
      <c r="H220" s="174">
        <f t="shared" si="12"/>
        <v>0</v>
      </c>
    </row>
    <row r="221" spans="1:8" s="171" customFormat="1" ht="14.25">
      <c r="A221" s="207">
        <v>37401</v>
      </c>
      <c r="B221" s="207" t="s">
        <v>1512</v>
      </c>
      <c r="C221" s="176" t="s">
        <v>123</v>
      </c>
      <c r="D221" s="176" t="s">
        <v>23</v>
      </c>
      <c r="E221" s="177">
        <v>8</v>
      </c>
      <c r="F221" s="177">
        <v>97.25</v>
      </c>
      <c r="G221" s="173">
        <f>VLOOKUP(A221,'INSUMOS SINAPI'!A:E,5,0)</f>
        <v>97.25</v>
      </c>
      <c r="H221" s="174">
        <f t="shared" si="12"/>
        <v>0</v>
      </c>
    </row>
    <row r="222" spans="1:8" s="171" customFormat="1" ht="14.25">
      <c r="A222" s="207">
        <v>43459</v>
      </c>
      <c r="B222" s="207" t="s">
        <v>140</v>
      </c>
      <c r="C222" s="176" t="s">
        <v>123</v>
      </c>
      <c r="D222" s="176" t="s">
        <v>134</v>
      </c>
      <c r="E222" s="210">
        <v>1761.53</v>
      </c>
      <c r="F222" s="177">
        <v>0.44</v>
      </c>
      <c r="G222" s="173">
        <f>VLOOKUP(A222,'INSUMOS SINAPI'!A:E,5,0)</f>
        <v>0.44</v>
      </c>
      <c r="H222" s="174">
        <f t="shared" si="12"/>
        <v>0</v>
      </c>
    </row>
    <row r="223" spans="1:8" s="171" customFormat="1" ht="14.25">
      <c r="A223" s="207">
        <v>9840</v>
      </c>
      <c r="B223" s="207" t="s">
        <v>1458</v>
      </c>
      <c r="C223" s="176" t="s">
        <v>123</v>
      </c>
      <c r="D223" s="176" t="s">
        <v>65</v>
      </c>
      <c r="E223" s="177">
        <v>12.87</v>
      </c>
      <c r="F223" s="177">
        <v>59.67</v>
      </c>
      <c r="G223" s="173">
        <f>VLOOKUP(A223,'INSUMOS SINAPI'!A:E,5,0)</f>
        <v>59.67</v>
      </c>
      <c r="H223" s="174">
        <f t="shared" si="12"/>
        <v>0</v>
      </c>
    </row>
    <row r="224" spans="1:8" s="171" customFormat="1" ht="14.25">
      <c r="A224" s="207">
        <v>5068</v>
      </c>
      <c r="B224" s="207" t="s">
        <v>1207</v>
      </c>
      <c r="C224" s="176" t="s">
        <v>123</v>
      </c>
      <c r="D224" s="176" t="s">
        <v>63</v>
      </c>
      <c r="E224" s="177">
        <v>37.369999999999997</v>
      </c>
      <c r="F224" s="177">
        <v>20.34</v>
      </c>
      <c r="G224" s="173">
        <f>VLOOKUP(A224,'INSUMOS SINAPI'!A:E,5,0)</f>
        <v>20.34</v>
      </c>
      <c r="H224" s="174">
        <f t="shared" si="12"/>
        <v>0</v>
      </c>
    </row>
    <row r="225" spans="1:8" s="171" customFormat="1" ht="14.25">
      <c r="A225" s="207">
        <v>4734</v>
      </c>
      <c r="B225" s="207" t="s">
        <v>1358</v>
      </c>
      <c r="C225" s="176" t="s">
        <v>123</v>
      </c>
      <c r="D225" s="176" t="s">
        <v>58</v>
      </c>
      <c r="E225" s="177">
        <v>1.98</v>
      </c>
      <c r="F225" s="177">
        <v>380.34</v>
      </c>
      <c r="G225" s="173">
        <f>VLOOKUP(A225,'INSUMOS SINAPI'!A:E,5,0)</f>
        <v>380.34</v>
      </c>
      <c r="H225" s="174">
        <f t="shared" si="12"/>
        <v>0</v>
      </c>
    </row>
    <row r="226" spans="1:8" s="171" customFormat="1" ht="14.25">
      <c r="A226" s="207">
        <v>11758</v>
      </c>
      <c r="B226" s="207" t="s">
        <v>1496</v>
      </c>
      <c r="C226" s="176" t="s">
        <v>123</v>
      </c>
      <c r="D226" s="176" t="s">
        <v>23</v>
      </c>
      <c r="E226" s="177">
        <v>8</v>
      </c>
      <c r="F226" s="177">
        <v>93.41</v>
      </c>
      <c r="G226" s="173">
        <f>VLOOKUP(A226,'INSUMOS SINAPI'!A:E,5,0)</f>
        <v>93.41</v>
      </c>
      <c r="H226" s="174">
        <f t="shared" si="12"/>
        <v>0</v>
      </c>
    </row>
    <row r="227" spans="1:8" s="171" customFormat="1" ht="14.25">
      <c r="A227" s="207">
        <v>40424</v>
      </c>
      <c r="B227" s="207" t="s">
        <v>1364</v>
      </c>
      <c r="C227" s="176" t="s">
        <v>123</v>
      </c>
      <c r="D227" s="176" t="s">
        <v>63</v>
      </c>
      <c r="E227" s="177">
        <v>89.37</v>
      </c>
      <c r="F227" s="177">
        <v>8.35</v>
      </c>
      <c r="G227" s="173">
        <f>VLOOKUP(A227,'INSUMOS SINAPI'!A:E,5,0)</f>
        <v>8.35</v>
      </c>
      <c r="H227" s="174">
        <f t="shared" si="12"/>
        <v>0</v>
      </c>
    </row>
    <row r="228" spans="1:8" s="171" customFormat="1" ht="14.25">
      <c r="A228" s="207">
        <v>6005</v>
      </c>
      <c r="B228" s="207" t="s">
        <v>1387</v>
      </c>
      <c r="C228" s="176" t="s">
        <v>123</v>
      </c>
      <c r="D228" s="176" t="s">
        <v>23</v>
      </c>
      <c r="E228" s="177">
        <v>9</v>
      </c>
      <c r="F228" s="177">
        <v>79.900000000000006</v>
      </c>
      <c r="G228" s="173">
        <f>VLOOKUP(A228,'INSUMOS SINAPI'!A:E,5,0)</f>
        <v>79.900000000000006</v>
      </c>
      <c r="H228" s="174">
        <f t="shared" si="12"/>
        <v>0</v>
      </c>
    </row>
    <row r="229" spans="1:8" s="171" customFormat="1" ht="14.25">
      <c r="A229" s="207" t="s">
        <v>1294</v>
      </c>
      <c r="B229" s="207" t="s">
        <v>1295</v>
      </c>
      <c r="C229" s="176" t="s">
        <v>123</v>
      </c>
      <c r="D229" s="176" t="s">
        <v>23</v>
      </c>
      <c r="E229" s="177">
        <v>8.11</v>
      </c>
      <c r="F229" s="177">
        <v>87.12</v>
      </c>
      <c r="G229" s="173" t="e">
        <f>VLOOKUP(A229,'INSUMOS SINAPI'!A:E,5,0)</f>
        <v>#N/A</v>
      </c>
      <c r="H229" s="174" t="e">
        <f t="shared" si="12"/>
        <v>#N/A</v>
      </c>
    </row>
    <row r="230" spans="1:8" s="171" customFormat="1" ht="14.25">
      <c r="A230" s="207">
        <v>34557</v>
      </c>
      <c r="B230" s="207" t="s">
        <v>1304</v>
      </c>
      <c r="C230" s="176" t="s">
        <v>123</v>
      </c>
      <c r="D230" s="176" t="s">
        <v>65</v>
      </c>
      <c r="E230" s="177">
        <v>323.2</v>
      </c>
      <c r="F230" s="177">
        <v>2.16</v>
      </c>
      <c r="G230" s="173">
        <f>VLOOKUP(A230,'INSUMOS SINAPI'!A:E,5,0)</f>
        <v>2.16</v>
      </c>
      <c r="H230" s="174">
        <f t="shared" si="12"/>
        <v>0</v>
      </c>
    </row>
    <row r="231" spans="1:8" s="171" customFormat="1" ht="14.25">
      <c r="A231" s="207">
        <v>7258</v>
      </c>
      <c r="B231" s="207" t="s">
        <v>1342</v>
      </c>
      <c r="C231" s="176" t="s">
        <v>123</v>
      </c>
      <c r="D231" s="176" t="s">
        <v>23</v>
      </c>
      <c r="E231" s="177">
        <v>953.4</v>
      </c>
      <c r="F231" s="177">
        <v>0.73</v>
      </c>
      <c r="G231" s="173">
        <f>VLOOKUP(A231,'INSUMOS SINAPI'!A:E,5,0)</f>
        <v>0.73</v>
      </c>
      <c r="H231" s="174">
        <f t="shared" si="12"/>
        <v>0</v>
      </c>
    </row>
    <row r="232" spans="1:8" s="171" customFormat="1" ht="14.25">
      <c r="A232" s="207">
        <v>9875</v>
      </c>
      <c r="B232" s="207" t="s">
        <v>1403</v>
      </c>
      <c r="C232" s="176" t="s">
        <v>123</v>
      </c>
      <c r="D232" s="176" t="s">
        <v>65</v>
      </c>
      <c r="E232" s="177">
        <v>42.34</v>
      </c>
      <c r="F232" s="177">
        <v>15.98</v>
      </c>
      <c r="G232" s="173">
        <f>VLOOKUP(A232,'INSUMOS SINAPI'!A:E,5,0)</f>
        <v>15.98</v>
      </c>
      <c r="H232" s="174">
        <f t="shared" si="12"/>
        <v>0</v>
      </c>
    </row>
    <row r="233" spans="1:8" s="171" customFormat="1" ht="14.25">
      <c r="A233" s="207">
        <v>3777</v>
      </c>
      <c r="B233" s="207" t="s">
        <v>149</v>
      </c>
      <c r="C233" s="176" t="s">
        <v>123</v>
      </c>
      <c r="D233" s="176" t="s">
        <v>53</v>
      </c>
      <c r="E233" s="177">
        <v>527.74</v>
      </c>
      <c r="F233" s="177">
        <v>1.28</v>
      </c>
      <c r="G233" s="173">
        <f>VLOOKUP(A233,'INSUMOS SINAPI'!A:E,5,0)</f>
        <v>1.28</v>
      </c>
      <c r="H233" s="174">
        <f t="shared" si="12"/>
        <v>0</v>
      </c>
    </row>
    <row r="234" spans="1:8" s="171" customFormat="1" ht="14.25">
      <c r="A234" s="207">
        <v>4759</v>
      </c>
      <c r="B234" s="207" t="s">
        <v>1339</v>
      </c>
      <c r="C234" s="176" t="s">
        <v>124</v>
      </c>
      <c r="D234" s="176" t="s">
        <v>134</v>
      </c>
      <c r="E234" s="177">
        <v>37.25</v>
      </c>
      <c r="F234" s="177">
        <f>G234</f>
        <v>20.350000000000001</v>
      </c>
      <c r="G234" s="173">
        <f>VLOOKUP(A234,'INSUMOS SINAPI'!A:E,5,0)</f>
        <v>20.350000000000001</v>
      </c>
      <c r="H234" s="174">
        <f t="shared" si="12"/>
        <v>0</v>
      </c>
    </row>
    <row r="235" spans="1:8" s="171" customFormat="1" ht="14.25">
      <c r="A235" s="207">
        <v>301</v>
      </c>
      <c r="B235" s="207" t="s">
        <v>288</v>
      </c>
      <c r="C235" s="176" t="s">
        <v>123</v>
      </c>
      <c r="D235" s="176" t="s">
        <v>23</v>
      </c>
      <c r="E235" s="177">
        <v>188</v>
      </c>
      <c r="F235" s="177">
        <v>3.4</v>
      </c>
      <c r="G235" s="173">
        <f>VLOOKUP(A235,'INSUMOS SINAPI'!A:E,5,0)</f>
        <v>3.4</v>
      </c>
      <c r="H235" s="174">
        <f t="shared" si="12"/>
        <v>0</v>
      </c>
    </row>
    <row r="236" spans="1:8" s="171" customFormat="1" ht="14.25">
      <c r="A236" s="207">
        <v>20083</v>
      </c>
      <c r="B236" s="207" t="s">
        <v>354</v>
      </c>
      <c r="C236" s="176" t="s">
        <v>123</v>
      </c>
      <c r="D236" s="176" t="s">
        <v>23</v>
      </c>
      <c r="E236" s="177">
        <v>8.1999999999999993</v>
      </c>
      <c r="F236" s="177">
        <v>76.19</v>
      </c>
      <c r="G236" s="173">
        <f>VLOOKUP(A236,'INSUMOS SINAPI'!A:E,5,0)</f>
        <v>76.19</v>
      </c>
      <c r="H236" s="174">
        <f t="shared" si="12"/>
        <v>0</v>
      </c>
    </row>
    <row r="237" spans="1:8" s="171" customFormat="1" ht="14.25">
      <c r="A237" s="207">
        <v>39737</v>
      </c>
      <c r="B237" s="207" t="s">
        <v>1613</v>
      </c>
      <c r="C237" s="176" t="s">
        <v>123</v>
      </c>
      <c r="D237" s="176" t="s">
        <v>65</v>
      </c>
      <c r="E237" s="177">
        <v>61.27</v>
      </c>
      <c r="F237" s="177">
        <v>10.09</v>
      </c>
      <c r="G237" s="173">
        <f>VLOOKUP(A237,'INSUMOS SINAPI'!A:E,5,0)</f>
        <v>10.09</v>
      </c>
      <c r="H237" s="174">
        <f t="shared" si="12"/>
        <v>0</v>
      </c>
    </row>
    <row r="238" spans="1:8" s="171" customFormat="1" ht="14.25">
      <c r="A238" s="207">
        <v>44503</v>
      </c>
      <c r="B238" s="207" t="s">
        <v>1223</v>
      </c>
      <c r="C238" s="176" t="s">
        <v>124</v>
      </c>
      <c r="D238" s="176" t="s">
        <v>134</v>
      </c>
      <c r="E238" s="177">
        <v>33.799999999999997</v>
      </c>
      <c r="F238" s="177">
        <f>G238</f>
        <v>20.71</v>
      </c>
      <c r="G238" s="173">
        <f>VLOOKUP(A238,'INSUMOS SINAPI'!A:E,5,0)</f>
        <v>20.71</v>
      </c>
      <c r="H238" s="174">
        <f t="shared" si="12"/>
        <v>0</v>
      </c>
    </row>
    <row r="239" spans="1:8" s="171" customFormat="1" ht="14.25">
      <c r="A239" s="207">
        <v>20078</v>
      </c>
      <c r="B239" s="207" t="s">
        <v>340</v>
      </c>
      <c r="C239" s="176" t="s">
        <v>123</v>
      </c>
      <c r="D239" s="176" t="s">
        <v>23</v>
      </c>
      <c r="E239" s="177">
        <v>21.93</v>
      </c>
      <c r="F239" s="177">
        <v>27.75</v>
      </c>
      <c r="G239" s="173">
        <f>VLOOKUP(A239,'INSUMOS SINAPI'!A:E,5,0)</f>
        <v>27.75</v>
      </c>
      <c r="H239" s="174">
        <f t="shared" si="12"/>
        <v>0</v>
      </c>
    </row>
    <row r="240" spans="1:8" s="171" customFormat="1" ht="14.25">
      <c r="A240" s="207">
        <v>4253</v>
      </c>
      <c r="B240" s="207" t="s">
        <v>1350</v>
      </c>
      <c r="C240" s="176" t="s">
        <v>124</v>
      </c>
      <c r="D240" s="176" t="s">
        <v>134</v>
      </c>
      <c r="E240" s="177">
        <v>57.93</v>
      </c>
      <c r="F240" s="177">
        <f>G240</f>
        <v>12.04</v>
      </c>
      <c r="G240" s="173">
        <f>VLOOKUP(A240,'INSUMOS SINAPI'!A:E,5,0)</f>
        <v>12.04</v>
      </c>
      <c r="H240" s="174">
        <f t="shared" si="12"/>
        <v>0</v>
      </c>
    </row>
    <row r="241" spans="1:8" s="171" customFormat="1" ht="14.25">
      <c r="A241" s="207">
        <v>20068</v>
      </c>
      <c r="B241" s="207" t="s">
        <v>1451</v>
      </c>
      <c r="C241" s="176" t="s">
        <v>123</v>
      </c>
      <c r="D241" s="176" t="s">
        <v>65</v>
      </c>
      <c r="E241" s="177">
        <v>46.6</v>
      </c>
      <c r="F241" s="177">
        <v>12.9</v>
      </c>
      <c r="G241" s="173">
        <f>VLOOKUP(A241,'INSUMOS SINAPI'!A:E,5,0)</f>
        <v>12.9</v>
      </c>
      <c r="H241" s="174">
        <f t="shared" si="12"/>
        <v>0</v>
      </c>
    </row>
    <row r="242" spans="1:8" s="171" customFormat="1" ht="14.25">
      <c r="A242" s="207">
        <v>4222</v>
      </c>
      <c r="B242" s="207" t="s">
        <v>1260</v>
      </c>
      <c r="C242" s="176" t="s">
        <v>123</v>
      </c>
      <c r="D242" s="176" t="s">
        <v>168</v>
      </c>
      <c r="E242" s="177">
        <v>95.15</v>
      </c>
      <c r="F242" s="177">
        <v>6.27</v>
      </c>
      <c r="G242" s="173">
        <f>VLOOKUP(A242,'INSUMOS SINAPI'!A:E,5,0)</f>
        <v>6.27</v>
      </c>
      <c r="H242" s="174">
        <f t="shared" si="12"/>
        <v>0</v>
      </c>
    </row>
    <row r="243" spans="1:8" s="171" customFormat="1" ht="14.25">
      <c r="A243" s="207" t="s">
        <v>1675</v>
      </c>
      <c r="B243" s="207" t="s">
        <v>547</v>
      </c>
      <c r="C243" s="176" t="s">
        <v>123</v>
      </c>
      <c r="D243" s="176" t="s">
        <v>23</v>
      </c>
      <c r="E243" s="177">
        <v>3</v>
      </c>
      <c r="F243" s="177">
        <v>195.96</v>
      </c>
      <c r="G243" s="173" t="e">
        <f>VLOOKUP(A243,'INSUMOS SINAPI'!A:E,5,0)</f>
        <v>#N/A</v>
      </c>
      <c r="H243" s="174" t="e">
        <f t="shared" si="12"/>
        <v>#N/A</v>
      </c>
    </row>
    <row r="244" spans="1:8" s="171" customFormat="1" ht="14.25">
      <c r="A244" s="207">
        <v>3104</v>
      </c>
      <c r="B244" s="207" t="s">
        <v>307</v>
      </c>
      <c r="C244" s="176" t="s">
        <v>123</v>
      </c>
      <c r="D244" s="176" t="s">
        <v>490</v>
      </c>
      <c r="E244" s="177">
        <v>3</v>
      </c>
      <c r="F244" s="177">
        <v>195.91</v>
      </c>
      <c r="G244" s="173">
        <f>VLOOKUP(A244,'INSUMOS SINAPI'!A:E,5,0)</f>
        <v>195.91</v>
      </c>
      <c r="H244" s="174">
        <f t="shared" si="12"/>
        <v>0</v>
      </c>
    </row>
    <row r="245" spans="1:8" s="171" customFormat="1" ht="14.25">
      <c r="A245" s="207">
        <v>40549</v>
      </c>
      <c r="B245" s="207" t="s">
        <v>1366</v>
      </c>
      <c r="C245" s="176" t="s">
        <v>123</v>
      </c>
      <c r="D245" s="176" t="s">
        <v>179</v>
      </c>
      <c r="E245" s="177">
        <v>3.13</v>
      </c>
      <c r="F245" s="177">
        <f>G245</f>
        <v>214.19</v>
      </c>
      <c r="G245" s="173">
        <f>VLOOKUP(A245,'INSUMOS SINAPI'!A:E,5,0)</f>
        <v>214.19</v>
      </c>
      <c r="H245" s="174">
        <f t="shared" si="12"/>
        <v>0</v>
      </c>
    </row>
    <row r="246" spans="1:8">
      <c r="A246" s="207">
        <v>39258</v>
      </c>
      <c r="B246" s="207" t="s">
        <v>301</v>
      </c>
      <c r="C246" s="176" t="s">
        <v>123</v>
      </c>
      <c r="D246" s="176" t="s">
        <v>65</v>
      </c>
      <c r="E246" s="177">
        <v>64</v>
      </c>
      <c r="F246" s="177">
        <v>9.1300000000000008</v>
      </c>
      <c r="G246" s="173">
        <f>VLOOKUP(A246,'INSUMOS SINAPI'!A:E,5,0)</f>
        <v>9.1300000000000008</v>
      </c>
      <c r="H246" s="174">
        <f t="shared" si="12"/>
        <v>0</v>
      </c>
    </row>
    <row r="247" spans="1:8">
      <c r="A247" s="207" t="s">
        <v>1616</v>
      </c>
      <c r="B247" s="207" t="s">
        <v>1071</v>
      </c>
      <c r="C247" s="176" t="s">
        <v>123</v>
      </c>
      <c r="D247" s="176" t="s">
        <v>23</v>
      </c>
      <c r="E247" s="177">
        <v>12</v>
      </c>
      <c r="F247" s="177">
        <v>48.59</v>
      </c>
      <c r="G247" s="173" t="e">
        <f>VLOOKUP(A247,'INSUMOS SINAPI'!A:E,5,0)</f>
        <v>#N/A</v>
      </c>
      <c r="H247" s="174" t="e">
        <f t="shared" si="12"/>
        <v>#N/A</v>
      </c>
    </row>
    <row r="248" spans="1:8">
      <c r="A248" s="207">
        <v>34357</v>
      </c>
      <c r="B248" s="207" t="s">
        <v>351</v>
      </c>
      <c r="C248" s="176" t="s">
        <v>123</v>
      </c>
      <c r="D248" s="176" t="s">
        <v>63</v>
      </c>
      <c r="E248" s="177">
        <v>123.73</v>
      </c>
      <c r="F248" s="177">
        <v>4.6900000000000004</v>
      </c>
      <c r="G248" s="173">
        <f>VLOOKUP(A248,'INSUMOS SINAPI'!A:E,5,0)</f>
        <v>4.6900000000000004</v>
      </c>
      <c r="H248" s="174">
        <f t="shared" si="12"/>
        <v>0</v>
      </c>
    </row>
    <row r="249" spans="1:8">
      <c r="A249" s="207">
        <v>39997</v>
      </c>
      <c r="B249" s="207" t="s">
        <v>199</v>
      </c>
      <c r="C249" s="176" t="s">
        <v>123</v>
      </c>
      <c r="D249" s="176" t="s">
        <v>23</v>
      </c>
      <c r="E249" s="210">
        <v>1888</v>
      </c>
      <c r="F249" s="177">
        <f>G249</f>
        <v>0.35</v>
      </c>
      <c r="G249" s="173">
        <f>VLOOKUP(A249,'INSUMOS SINAPI'!A:E,5,0)</f>
        <v>0.35</v>
      </c>
      <c r="H249" s="174">
        <f t="shared" si="12"/>
        <v>0</v>
      </c>
    </row>
    <row r="250" spans="1:8">
      <c r="A250" s="207">
        <v>296</v>
      </c>
      <c r="B250" s="207" t="s">
        <v>289</v>
      </c>
      <c r="C250" s="176" t="s">
        <v>123</v>
      </c>
      <c r="D250" s="176" t="s">
        <v>23</v>
      </c>
      <c r="E250" s="177">
        <v>292</v>
      </c>
      <c r="F250" s="177">
        <v>1.92</v>
      </c>
      <c r="G250" s="173">
        <f>VLOOKUP(A250,'INSUMOS SINAPI'!A:E,5,0)</f>
        <v>1.92</v>
      </c>
      <c r="H250" s="174">
        <f t="shared" si="12"/>
        <v>0</v>
      </c>
    </row>
    <row r="251" spans="1:8">
      <c r="A251" s="207" t="s">
        <v>1673</v>
      </c>
      <c r="B251" s="207" t="s">
        <v>1674</v>
      </c>
      <c r="C251" s="176" t="s">
        <v>123</v>
      </c>
      <c r="D251" s="176" t="s">
        <v>23</v>
      </c>
      <c r="E251" s="177">
        <v>1</v>
      </c>
      <c r="F251" s="177">
        <v>551.11</v>
      </c>
      <c r="G251" s="173" t="e">
        <f>VLOOKUP(A251,'INSUMOS SINAPI'!A:E,5,0)</f>
        <v>#N/A</v>
      </c>
      <c r="H251" s="174" t="e">
        <f t="shared" si="12"/>
        <v>#N/A</v>
      </c>
    </row>
    <row r="252" spans="1:8">
      <c r="A252" s="207">
        <v>42529</v>
      </c>
      <c r="B252" s="207" t="s">
        <v>1353</v>
      </c>
      <c r="C252" s="176" t="s">
        <v>123</v>
      </c>
      <c r="D252" s="176" t="s">
        <v>65</v>
      </c>
      <c r="E252" s="177">
        <v>393.25</v>
      </c>
      <c r="F252" s="177">
        <f>G252</f>
        <v>1.35</v>
      </c>
      <c r="G252" s="173">
        <f>VLOOKUP(A252,'INSUMOS SINAPI'!A:E,5,0)</f>
        <v>1.35</v>
      </c>
      <c r="H252" s="174">
        <f t="shared" si="12"/>
        <v>0</v>
      </c>
    </row>
    <row r="253" spans="1:8">
      <c r="A253" s="207">
        <v>651</v>
      </c>
      <c r="B253" s="207" t="s">
        <v>1635</v>
      </c>
      <c r="C253" s="176" t="s">
        <v>123</v>
      </c>
      <c r="D253" s="176" t="s">
        <v>23</v>
      </c>
      <c r="E253" s="177">
        <v>135</v>
      </c>
      <c r="F253" s="177">
        <v>4.0599999999999996</v>
      </c>
      <c r="G253" s="173">
        <f>VLOOKUP(A253,'INSUMOS SINAPI'!A:E,5,0)</f>
        <v>4.0599999999999996</v>
      </c>
      <c r="H253" s="174">
        <f t="shared" si="12"/>
        <v>0</v>
      </c>
    </row>
    <row r="254" spans="1:8">
      <c r="A254" s="207">
        <v>1113</v>
      </c>
      <c r="B254" s="207" t="s">
        <v>1359</v>
      </c>
      <c r="C254" s="176" t="s">
        <v>123</v>
      </c>
      <c r="D254" s="176" t="s">
        <v>65</v>
      </c>
      <c r="E254" s="177">
        <v>21.63</v>
      </c>
      <c r="F254" s="177">
        <v>25.28</v>
      </c>
      <c r="G254" s="173">
        <f>VLOOKUP(A254,'INSUMOS SINAPI'!A:E,5,0)</f>
        <v>25.28</v>
      </c>
      <c r="H254" s="174">
        <f t="shared" si="12"/>
        <v>0</v>
      </c>
    </row>
    <row r="255" spans="1:8">
      <c r="A255" s="207">
        <v>6014</v>
      </c>
      <c r="B255" s="207" t="s">
        <v>1398</v>
      </c>
      <c r="C255" s="176" t="s">
        <v>123</v>
      </c>
      <c r="D255" s="176" t="s">
        <v>23</v>
      </c>
      <c r="E255" s="177">
        <v>4</v>
      </c>
      <c r="F255" s="177">
        <v>135.99</v>
      </c>
      <c r="G255" s="173">
        <f>VLOOKUP(A255,'INSUMOS SINAPI'!A:E,5,0)</f>
        <v>135.99</v>
      </c>
      <c r="H255" s="174">
        <f t="shared" si="12"/>
        <v>0</v>
      </c>
    </row>
    <row r="256" spans="1:8">
      <c r="A256" s="207">
        <v>37758</v>
      </c>
      <c r="B256" s="207" t="s">
        <v>1231</v>
      </c>
      <c r="C256" s="176" t="s">
        <v>123</v>
      </c>
      <c r="D256" s="176" t="s">
        <v>23</v>
      </c>
      <c r="E256" s="177">
        <v>0</v>
      </c>
      <c r="F256" s="177">
        <f>G256</f>
        <v>717852.52</v>
      </c>
      <c r="G256" s="173">
        <f>VLOOKUP(A256,'INSUMOS SINAPI'!A:E,5,0)</f>
        <v>717852.52</v>
      </c>
      <c r="H256" s="174">
        <f t="shared" si="12"/>
        <v>0</v>
      </c>
    </row>
    <row r="257" spans="1:8">
      <c r="A257" s="207" t="s">
        <v>1658</v>
      </c>
      <c r="B257" s="207" t="s">
        <v>1659</v>
      </c>
      <c r="C257" s="176" t="s">
        <v>123</v>
      </c>
      <c r="D257" s="176" t="s">
        <v>23</v>
      </c>
      <c r="E257" s="177">
        <v>1</v>
      </c>
      <c r="F257" s="177">
        <v>533.65</v>
      </c>
      <c r="G257" s="173" t="e">
        <f>VLOOKUP(A257,'INSUMOS SINAPI'!A:E,5,0)</f>
        <v>#N/A</v>
      </c>
      <c r="H257" s="174" t="e">
        <f t="shared" si="12"/>
        <v>#N/A</v>
      </c>
    </row>
    <row r="258" spans="1:8">
      <c r="A258" s="207">
        <v>20269</v>
      </c>
      <c r="B258" s="207" t="s">
        <v>1491</v>
      </c>
      <c r="C258" s="176" t="s">
        <v>123</v>
      </c>
      <c r="D258" s="176" t="s">
        <v>23</v>
      </c>
      <c r="E258" s="177">
        <v>6</v>
      </c>
      <c r="F258" s="177">
        <v>87.64</v>
      </c>
      <c r="G258" s="173">
        <f>VLOOKUP(A258,'INSUMOS SINAPI'!A:E,5,0)</f>
        <v>87.64</v>
      </c>
      <c r="H258" s="174">
        <f t="shared" si="12"/>
        <v>0</v>
      </c>
    </row>
    <row r="259" spans="1:8">
      <c r="A259" s="207">
        <v>40304</v>
      </c>
      <c r="B259" s="207" t="s">
        <v>1243</v>
      </c>
      <c r="C259" s="176" t="s">
        <v>123</v>
      </c>
      <c r="D259" s="176" t="s">
        <v>63</v>
      </c>
      <c r="E259" s="177">
        <v>20.87</v>
      </c>
      <c r="F259" s="177">
        <v>25.11</v>
      </c>
      <c r="G259" s="173">
        <f>VLOOKUP(A259,'INSUMOS SINAPI'!A:E,5,0)</f>
        <v>25.11</v>
      </c>
      <c r="H259" s="174">
        <f t="shared" ref="H259:H322" si="14">F259-G259</f>
        <v>0</v>
      </c>
    </row>
    <row r="260" spans="1:8">
      <c r="A260" s="207">
        <v>7622</v>
      </c>
      <c r="B260" s="207" t="s">
        <v>1224</v>
      </c>
      <c r="C260" s="176" t="s">
        <v>123</v>
      </c>
      <c r="D260" s="176" t="s">
        <v>23</v>
      </c>
      <c r="E260" s="177">
        <v>0</v>
      </c>
      <c r="F260" s="210">
        <v>1079918</v>
      </c>
      <c r="G260" s="173">
        <f>VLOOKUP(A260,'INSUMOS SINAPI'!A:E,5,0)</f>
        <v>1079918</v>
      </c>
      <c r="H260" s="174">
        <f t="shared" si="14"/>
        <v>0</v>
      </c>
    </row>
    <row r="261" spans="1:8">
      <c r="A261" s="207">
        <v>2446</v>
      </c>
      <c r="B261" s="207" t="s">
        <v>1542</v>
      </c>
      <c r="C261" s="176" t="s">
        <v>123</v>
      </c>
      <c r="D261" s="176" t="s">
        <v>65</v>
      </c>
      <c r="E261" s="177">
        <v>99</v>
      </c>
      <c r="F261" s="177">
        <v>5</v>
      </c>
      <c r="G261" s="173">
        <f>VLOOKUP(A261,'INSUMOS SINAPI'!A:E,5,0)</f>
        <v>5</v>
      </c>
      <c r="H261" s="174">
        <f t="shared" si="14"/>
        <v>0</v>
      </c>
    </row>
    <row r="262" spans="1:8">
      <c r="A262" s="207" t="s">
        <v>522</v>
      </c>
      <c r="B262" s="207" t="s">
        <v>523</v>
      </c>
      <c r="C262" s="176" t="s">
        <v>123</v>
      </c>
      <c r="D262" s="176" t="s">
        <v>99</v>
      </c>
      <c r="E262" s="177">
        <v>6.4</v>
      </c>
      <c r="F262" s="177">
        <v>75.66</v>
      </c>
      <c r="G262" s="173" t="e">
        <f>VLOOKUP(A262,'INSUMOS SINAPI'!A:E,5,0)</f>
        <v>#N/A</v>
      </c>
      <c r="H262" s="174" t="e">
        <f t="shared" si="14"/>
        <v>#N/A</v>
      </c>
    </row>
    <row r="263" spans="1:8">
      <c r="A263" s="207">
        <v>14511</v>
      </c>
      <c r="B263" s="207" t="s">
        <v>1236</v>
      </c>
      <c r="C263" s="176" t="s">
        <v>123</v>
      </c>
      <c r="D263" s="176" t="s">
        <v>23</v>
      </c>
      <c r="E263" s="177">
        <v>0</v>
      </c>
      <c r="F263" s="177">
        <f>G263</f>
        <v>1051962.75</v>
      </c>
      <c r="G263" s="189">
        <f>VLOOKUP(A263,'INSUMOS SINAPI'!A:E,5,0)</f>
        <v>1051962.75</v>
      </c>
      <c r="H263" s="174">
        <f t="shared" si="14"/>
        <v>0</v>
      </c>
    </row>
    <row r="264" spans="1:8">
      <c r="A264" s="207">
        <v>994</v>
      </c>
      <c r="B264" s="207" t="s">
        <v>300</v>
      </c>
      <c r="C264" s="176" t="s">
        <v>123</v>
      </c>
      <c r="D264" s="176" t="s">
        <v>65</v>
      </c>
      <c r="E264" s="177">
        <v>74.599999999999994</v>
      </c>
      <c r="F264" s="177">
        <v>6.38</v>
      </c>
      <c r="G264" s="173">
        <f>VLOOKUP(A264,'INSUMOS SINAPI'!A:E,5,0)</f>
        <v>6.38</v>
      </c>
      <c r="H264" s="174">
        <f t="shared" si="14"/>
        <v>0</v>
      </c>
    </row>
    <row r="265" spans="1:8">
      <c r="A265" s="207">
        <v>20168</v>
      </c>
      <c r="B265" s="207" t="s">
        <v>1455</v>
      </c>
      <c r="C265" s="176" t="s">
        <v>123</v>
      </c>
      <c r="D265" s="176" t="s">
        <v>23</v>
      </c>
      <c r="E265" s="177">
        <v>46</v>
      </c>
      <c r="F265" s="177">
        <v>10.19</v>
      </c>
      <c r="G265" s="173">
        <f>VLOOKUP(A265,'INSUMOS SINAPI'!A:E,5,0)</f>
        <v>10.19</v>
      </c>
      <c r="H265" s="174">
        <f t="shared" si="14"/>
        <v>0</v>
      </c>
    </row>
    <row r="266" spans="1:8">
      <c r="A266" s="207">
        <v>4509</v>
      </c>
      <c r="B266" s="207" t="s">
        <v>1208</v>
      </c>
      <c r="C266" s="176" t="s">
        <v>123</v>
      </c>
      <c r="D266" s="176" t="s">
        <v>65</v>
      </c>
      <c r="E266" s="177">
        <v>89.3</v>
      </c>
      <c r="F266" s="177">
        <v>5.2</v>
      </c>
      <c r="G266" s="173">
        <f>VLOOKUP(A266,'INSUMOS SINAPI'!A:E,5,0)</f>
        <v>5.2</v>
      </c>
      <c r="H266" s="174">
        <f t="shared" si="14"/>
        <v>0</v>
      </c>
    </row>
    <row r="267" spans="1:8">
      <c r="A267" s="207" t="s">
        <v>1570</v>
      </c>
      <c r="B267" s="207" t="s">
        <v>1571</v>
      </c>
      <c r="C267" s="176" t="s">
        <v>123</v>
      </c>
      <c r="D267" s="176" t="s">
        <v>23</v>
      </c>
      <c r="E267" s="177">
        <v>4</v>
      </c>
      <c r="F267" s="177">
        <v>115.36</v>
      </c>
      <c r="G267" s="173" t="e">
        <f>VLOOKUP(A267,'INSUMOS SINAPI'!A:E,5,0)</f>
        <v>#N/A</v>
      </c>
      <c r="H267" s="174" t="e">
        <f t="shared" si="14"/>
        <v>#N/A</v>
      </c>
    </row>
    <row r="268" spans="1:8">
      <c r="A268" s="207">
        <v>39435</v>
      </c>
      <c r="B268" s="207" t="s">
        <v>177</v>
      </c>
      <c r="C268" s="176" t="s">
        <v>123</v>
      </c>
      <c r="D268" s="176" t="s">
        <v>23</v>
      </c>
      <c r="E268" s="210">
        <v>4572.67</v>
      </c>
      <c r="F268" s="177">
        <f>G268</f>
        <v>0.12</v>
      </c>
      <c r="G268" s="173">
        <f>VLOOKUP(A268,'INSUMOS SINAPI'!A:E,5,0)</f>
        <v>0.12</v>
      </c>
      <c r="H268" s="174">
        <f t="shared" si="14"/>
        <v>0</v>
      </c>
    </row>
    <row r="269" spans="1:8">
      <c r="A269" s="207">
        <v>39419</v>
      </c>
      <c r="B269" s="207" t="s">
        <v>342</v>
      </c>
      <c r="C269" s="176" t="s">
        <v>123</v>
      </c>
      <c r="D269" s="176" t="s">
        <v>65</v>
      </c>
      <c r="E269" s="177">
        <v>63.59</v>
      </c>
      <c r="F269" s="177">
        <v>7.04</v>
      </c>
      <c r="G269" s="173">
        <f>VLOOKUP(A269,'INSUMOS SINAPI'!A:E,5,0)</f>
        <v>7.04</v>
      </c>
      <c r="H269" s="174">
        <f t="shared" si="14"/>
        <v>0</v>
      </c>
    </row>
    <row r="270" spans="1:8">
      <c r="A270" s="207">
        <v>4430</v>
      </c>
      <c r="B270" s="207" t="s">
        <v>1290</v>
      </c>
      <c r="C270" s="176" t="s">
        <v>123</v>
      </c>
      <c r="D270" s="176" t="s">
        <v>65</v>
      </c>
      <c r="E270" s="177">
        <v>40.619999999999997</v>
      </c>
      <c r="F270" s="177">
        <v>11</v>
      </c>
      <c r="G270" s="173">
        <f>VLOOKUP(A270,'INSUMOS SINAPI'!A:E,5,0)</f>
        <v>11</v>
      </c>
      <c r="H270" s="174">
        <f t="shared" si="14"/>
        <v>0</v>
      </c>
    </row>
    <row r="271" spans="1:8">
      <c r="A271" s="207">
        <v>3893</v>
      </c>
      <c r="B271" s="207" t="s">
        <v>1437</v>
      </c>
      <c r="C271" s="176" t="s">
        <v>123</v>
      </c>
      <c r="D271" s="176" t="s">
        <v>23</v>
      </c>
      <c r="E271" s="177">
        <v>24</v>
      </c>
      <c r="F271" s="177">
        <v>18.57</v>
      </c>
      <c r="G271" s="173">
        <f>VLOOKUP(A271,'INSUMOS SINAPI'!A:E,5,0)</f>
        <v>18.57</v>
      </c>
      <c r="H271" s="174">
        <f t="shared" si="14"/>
        <v>0</v>
      </c>
    </row>
    <row r="272" spans="1:8">
      <c r="A272" s="207" t="s">
        <v>1283</v>
      </c>
      <c r="B272" s="207" t="s">
        <v>1284</v>
      </c>
      <c r="C272" s="176" t="s">
        <v>123</v>
      </c>
      <c r="D272" s="176" t="s">
        <v>63</v>
      </c>
      <c r="E272" s="177">
        <v>16.03</v>
      </c>
      <c r="F272" s="177">
        <v>26.83</v>
      </c>
      <c r="G272" s="173" t="e">
        <f>VLOOKUP(A272,'INSUMOS SINAPI'!A:E,5,0)</f>
        <v>#N/A</v>
      </c>
      <c r="H272" s="174" t="e">
        <f t="shared" si="14"/>
        <v>#N/A</v>
      </c>
    </row>
    <row r="273" spans="1:8">
      <c r="A273" s="207" t="s">
        <v>1227</v>
      </c>
      <c r="B273" s="207" t="s">
        <v>1228</v>
      </c>
      <c r="C273" s="176" t="s">
        <v>123</v>
      </c>
      <c r="D273" s="176" t="s">
        <v>58</v>
      </c>
      <c r="E273" s="177">
        <v>263.39</v>
      </c>
      <c r="F273" s="177">
        <v>1.63</v>
      </c>
      <c r="G273" s="173" t="e">
        <f>VLOOKUP(A273,'INSUMOS SINAPI'!A:E,5,0)</f>
        <v>#N/A</v>
      </c>
      <c r="H273" s="174" t="e">
        <f t="shared" si="14"/>
        <v>#N/A</v>
      </c>
    </row>
    <row r="274" spans="1:8">
      <c r="A274" s="207">
        <v>40271</v>
      </c>
      <c r="B274" s="207" t="s">
        <v>1268</v>
      </c>
      <c r="C274" s="176" t="s">
        <v>123</v>
      </c>
      <c r="D274" s="176" t="s">
        <v>548</v>
      </c>
      <c r="E274" s="177">
        <v>19.96</v>
      </c>
      <c r="F274" s="177">
        <v>21.43</v>
      </c>
      <c r="G274" s="173">
        <f>VLOOKUP(A274,'INSUMOS SINAPI'!A:E,5,0)</f>
        <v>21.43</v>
      </c>
      <c r="H274" s="174">
        <f t="shared" si="14"/>
        <v>0</v>
      </c>
    </row>
    <row r="275" spans="1:8">
      <c r="A275" s="207">
        <v>142</v>
      </c>
      <c r="B275" s="207" t="s">
        <v>210</v>
      </c>
      <c r="C275" s="176" t="s">
        <v>123</v>
      </c>
      <c r="D275" s="176" t="s">
        <v>211</v>
      </c>
      <c r="E275" s="177">
        <v>11.71</v>
      </c>
      <c r="F275" s="177">
        <v>35.68</v>
      </c>
      <c r="G275" s="173">
        <f>VLOOKUP(A275,'INSUMOS SINAPI'!A:E,5,0)</f>
        <v>35.68</v>
      </c>
      <c r="H275" s="174">
        <f t="shared" si="14"/>
        <v>0</v>
      </c>
    </row>
    <row r="276" spans="1:8">
      <c r="A276" s="207" t="s">
        <v>524</v>
      </c>
      <c r="B276" s="207" t="s">
        <v>448</v>
      </c>
      <c r="C276" s="176" t="s">
        <v>123</v>
      </c>
      <c r="D276" s="176" t="s">
        <v>23</v>
      </c>
      <c r="E276" s="177">
        <v>2</v>
      </c>
      <c r="F276" s="177">
        <v>208.48</v>
      </c>
      <c r="G276" s="173" t="e">
        <f>VLOOKUP(A276,'INSUMOS SINAPI'!A:E,5,0)</f>
        <v>#N/A</v>
      </c>
      <c r="H276" s="174" t="e">
        <f t="shared" si="14"/>
        <v>#N/A</v>
      </c>
    </row>
    <row r="277" spans="1:8">
      <c r="A277" s="207">
        <v>4813</v>
      </c>
      <c r="B277" s="207" t="s">
        <v>546</v>
      </c>
      <c r="C277" s="176" t="s">
        <v>123</v>
      </c>
      <c r="D277" s="176" t="s">
        <v>53</v>
      </c>
      <c r="E277" s="177">
        <v>1</v>
      </c>
      <c r="F277" s="177">
        <v>400</v>
      </c>
      <c r="G277" s="173">
        <f>VLOOKUP(A277,'INSUMOS SINAPI'!A:E,5,0)</f>
        <v>400</v>
      </c>
      <c r="H277" s="174">
        <f t="shared" si="14"/>
        <v>0</v>
      </c>
    </row>
    <row r="278" spans="1:8">
      <c r="A278" s="207">
        <v>39738</v>
      </c>
      <c r="B278" s="207" t="s">
        <v>1607</v>
      </c>
      <c r="C278" s="176" t="s">
        <v>123</v>
      </c>
      <c r="D278" s="176" t="s">
        <v>65</v>
      </c>
      <c r="E278" s="177">
        <v>107.22</v>
      </c>
      <c r="F278" s="177">
        <v>3.65</v>
      </c>
      <c r="G278" s="173">
        <f>VLOOKUP(A278,'INSUMOS SINAPI'!A:E,5,0)</f>
        <v>3.65</v>
      </c>
      <c r="H278" s="174">
        <f t="shared" si="14"/>
        <v>0</v>
      </c>
    </row>
    <row r="279" spans="1:8">
      <c r="A279" s="207" t="s">
        <v>1518</v>
      </c>
      <c r="B279" s="207" t="s">
        <v>986</v>
      </c>
      <c r="C279" s="176" t="s">
        <v>123</v>
      </c>
      <c r="D279" s="176" t="s">
        <v>23</v>
      </c>
      <c r="E279" s="177">
        <v>16</v>
      </c>
      <c r="F279" s="177">
        <v>24.42</v>
      </c>
      <c r="G279" s="173" t="e">
        <f>VLOOKUP(A279,'INSUMOS SINAPI'!A:E,5,0)</f>
        <v>#N/A</v>
      </c>
      <c r="H279" s="174" t="e">
        <f t="shared" si="14"/>
        <v>#N/A</v>
      </c>
    </row>
    <row r="280" spans="1:8">
      <c r="A280" s="207" t="s">
        <v>531</v>
      </c>
      <c r="B280" s="207" t="s">
        <v>1562</v>
      </c>
      <c r="C280" s="176" t="s">
        <v>123</v>
      </c>
      <c r="D280" s="176" t="s">
        <v>23</v>
      </c>
      <c r="E280" s="177">
        <v>5</v>
      </c>
      <c r="F280" s="177">
        <v>78</v>
      </c>
      <c r="G280" s="173" t="e">
        <f>VLOOKUP(A280,'INSUMOS SINAPI'!A:E,5,0)</f>
        <v>#N/A</v>
      </c>
      <c r="H280" s="174" t="e">
        <f t="shared" si="14"/>
        <v>#N/A</v>
      </c>
    </row>
    <row r="281" spans="1:8">
      <c r="A281" s="207">
        <v>39393</v>
      </c>
      <c r="B281" s="207" t="s">
        <v>1538</v>
      </c>
      <c r="C281" s="176" t="s">
        <v>123</v>
      </c>
      <c r="D281" s="176" t="s">
        <v>23</v>
      </c>
      <c r="E281" s="177">
        <v>8</v>
      </c>
      <c r="F281" s="177">
        <v>48.44</v>
      </c>
      <c r="G281" s="173">
        <f>VLOOKUP(A281,'INSUMOS SINAPI'!A:E,5,0)</f>
        <v>48.44</v>
      </c>
      <c r="H281" s="174">
        <f t="shared" si="14"/>
        <v>0</v>
      </c>
    </row>
    <row r="282" spans="1:8">
      <c r="A282" s="207">
        <v>122</v>
      </c>
      <c r="B282" s="207" t="s">
        <v>286</v>
      </c>
      <c r="C282" s="176" t="s">
        <v>123</v>
      </c>
      <c r="D282" s="176" t="s">
        <v>23</v>
      </c>
      <c r="E282" s="177">
        <v>5.72</v>
      </c>
      <c r="F282" s="177">
        <v>67.239999999999995</v>
      </c>
      <c r="G282" s="173">
        <f>VLOOKUP(A282,'INSUMOS SINAPI'!A:E,5,0)</f>
        <v>67.239999999999995</v>
      </c>
      <c r="H282" s="174">
        <f t="shared" si="14"/>
        <v>0</v>
      </c>
    </row>
    <row r="283" spans="1:8">
      <c r="A283" s="207">
        <v>37588</v>
      </c>
      <c r="B283" s="207" t="s">
        <v>1492</v>
      </c>
      <c r="C283" s="176" t="s">
        <v>123</v>
      </c>
      <c r="D283" s="176" t="s">
        <v>23</v>
      </c>
      <c r="E283" s="177">
        <v>6</v>
      </c>
      <c r="F283" s="177">
        <v>63.61</v>
      </c>
      <c r="G283" s="173">
        <f>VLOOKUP(A283,'INSUMOS SINAPI'!A:E,5,0)</f>
        <v>63.61</v>
      </c>
      <c r="H283" s="174">
        <f t="shared" si="14"/>
        <v>0</v>
      </c>
    </row>
    <row r="284" spans="1:8">
      <c r="A284" s="207" t="s">
        <v>1519</v>
      </c>
      <c r="B284" s="207" t="s">
        <v>988</v>
      </c>
      <c r="C284" s="176" t="s">
        <v>123</v>
      </c>
      <c r="D284" s="176" t="s">
        <v>23</v>
      </c>
      <c r="E284" s="177">
        <v>192</v>
      </c>
      <c r="F284" s="177">
        <v>1.97</v>
      </c>
      <c r="G284" s="173" t="e">
        <f>VLOOKUP(A284,'INSUMOS SINAPI'!A:E,5,0)</f>
        <v>#N/A</v>
      </c>
      <c r="H284" s="174" t="e">
        <f t="shared" si="14"/>
        <v>#N/A</v>
      </c>
    </row>
    <row r="285" spans="1:8">
      <c r="A285" s="207">
        <v>36204</v>
      </c>
      <c r="B285" s="207" t="s">
        <v>1319</v>
      </c>
      <c r="C285" s="176" t="s">
        <v>123</v>
      </c>
      <c r="D285" s="176" t="s">
        <v>23</v>
      </c>
      <c r="E285" s="177">
        <v>2</v>
      </c>
      <c r="F285" s="177">
        <f>G285</f>
        <v>190.46</v>
      </c>
      <c r="G285" s="173">
        <f>VLOOKUP(A285,'INSUMOS SINAPI'!A:E,5,0)</f>
        <v>190.46</v>
      </c>
      <c r="H285" s="174">
        <f t="shared" si="14"/>
        <v>0</v>
      </c>
    </row>
    <row r="286" spans="1:8">
      <c r="A286" s="207">
        <v>10420</v>
      </c>
      <c r="B286" s="207" t="s">
        <v>1493</v>
      </c>
      <c r="C286" s="176" t="s">
        <v>123</v>
      </c>
      <c r="D286" s="176" t="s">
        <v>23</v>
      </c>
      <c r="E286" s="177">
        <v>2</v>
      </c>
      <c r="F286" s="177">
        <v>186.3</v>
      </c>
      <c r="G286" s="173">
        <f>VLOOKUP(A286,'INSUMOS SINAPI'!A:E,5,0)</f>
        <v>186.3</v>
      </c>
      <c r="H286" s="174">
        <f t="shared" si="14"/>
        <v>0</v>
      </c>
    </row>
    <row r="287" spans="1:8">
      <c r="A287" s="207">
        <v>511</v>
      </c>
      <c r="B287" s="207" t="s">
        <v>204</v>
      </c>
      <c r="C287" s="176" t="s">
        <v>123</v>
      </c>
      <c r="D287" s="176" t="s">
        <v>168</v>
      </c>
      <c r="E287" s="177">
        <v>19.399999999999999</v>
      </c>
      <c r="F287" s="177">
        <v>19.13</v>
      </c>
      <c r="G287" s="173">
        <f>VLOOKUP(A287,'INSUMOS SINAPI'!A:E,5,0)</f>
        <v>19.13</v>
      </c>
      <c r="H287" s="174">
        <f t="shared" si="14"/>
        <v>0</v>
      </c>
    </row>
    <row r="288" spans="1:8">
      <c r="A288" s="207" t="s">
        <v>1572</v>
      </c>
      <c r="B288" s="207" t="s">
        <v>1028</v>
      </c>
      <c r="C288" s="176" t="s">
        <v>123</v>
      </c>
      <c r="D288" s="176" t="s">
        <v>65</v>
      </c>
      <c r="E288" s="177">
        <v>6</v>
      </c>
      <c r="F288" s="177">
        <v>61.65</v>
      </c>
      <c r="G288" s="173" t="e">
        <f>VLOOKUP(A288,'INSUMOS SINAPI'!A:E,5,0)</f>
        <v>#N/A</v>
      </c>
      <c r="H288" s="174" t="e">
        <f t="shared" si="14"/>
        <v>#N/A</v>
      </c>
    </row>
    <row r="289" spans="1:8">
      <c r="A289" s="207">
        <v>34653</v>
      </c>
      <c r="B289" s="207" t="s">
        <v>197</v>
      </c>
      <c r="C289" s="176" t="s">
        <v>123</v>
      </c>
      <c r="D289" s="176" t="s">
        <v>23</v>
      </c>
      <c r="E289" s="177">
        <v>43</v>
      </c>
      <c r="F289" s="177">
        <v>8.58</v>
      </c>
      <c r="G289" s="173">
        <f>VLOOKUP(A289,'INSUMOS SINAPI'!A:E,5,0)</f>
        <v>8.58</v>
      </c>
      <c r="H289" s="174">
        <f t="shared" si="14"/>
        <v>0</v>
      </c>
    </row>
    <row r="290" spans="1:8">
      <c r="A290" s="207">
        <v>37762</v>
      </c>
      <c r="B290" s="207" t="s">
        <v>1222</v>
      </c>
      <c r="C290" s="176" t="s">
        <v>123</v>
      </c>
      <c r="D290" s="176" t="s">
        <v>23</v>
      </c>
      <c r="E290" s="177">
        <v>0</v>
      </c>
      <c r="F290" s="177">
        <f>G290</f>
        <v>755977.34</v>
      </c>
      <c r="G290" s="173">
        <f>VLOOKUP(A290,'INSUMOS SINAPI'!A:E,5,0)</f>
        <v>755977.34</v>
      </c>
      <c r="H290" s="174">
        <f t="shared" si="14"/>
        <v>0</v>
      </c>
    </row>
    <row r="291" spans="1:8">
      <c r="A291" s="207">
        <v>4720</v>
      </c>
      <c r="B291" s="207" t="s">
        <v>1291</v>
      </c>
      <c r="C291" s="176" t="s">
        <v>123</v>
      </c>
      <c r="D291" s="176" t="s">
        <v>58</v>
      </c>
      <c r="E291" s="177">
        <v>2.73</v>
      </c>
      <c r="F291" s="177">
        <v>133.58000000000001</v>
      </c>
      <c r="G291" s="173">
        <f>VLOOKUP(A291,'INSUMOS SINAPI'!A:E,5,0)</f>
        <v>133.58000000000001</v>
      </c>
      <c r="H291" s="174">
        <f t="shared" si="14"/>
        <v>0</v>
      </c>
    </row>
    <row r="292" spans="1:8">
      <c r="A292" s="207">
        <v>4384</v>
      </c>
      <c r="B292" s="207" t="s">
        <v>1485</v>
      </c>
      <c r="C292" s="176" t="s">
        <v>123</v>
      </c>
      <c r="D292" s="176" t="s">
        <v>23</v>
      </c>
      <c r="E292" s="177">
        <v>16</v>
      </c>
      <c r="F292" s="177">
        <f>G292</f>
        <v>25.97</v>
      </c>
      <c r="G292" s="173">
        <f>VLOOKUP(A292,'INSUMOS SINAPI'!A:E,5,0)</f>
        <v>25.97</v>
      </c>
      <c r="H292" s="174">
        <f t="shared" si="14"/>
        <v>0</v>
      </c>
    </row>
    <row r="293" spans="1:8">
      <c r="A293" s="207">
        <v>1535</v>
      </c>
      <c r="B293" s="207" t="s">
        <v>358</v>
      </c>
      <c r="C293" s="176" t="s">
        <v>123</v>
      </c>
      <c r="D293" s="176" t="s">
        <v>23</v>
      </c>
      <c r="E293" s="177">
        <v>63</v>
      </c>
      <c r="F293" s="177">
        <v>5.76</v>
      </c>
      <c r="G293" s="173">
        <f>VLOOKUP(A293,'INSUMOS SINAPI'!A:E,5,0)</f>
        <v>5.76</v>
      </c>
      <c r="H293" s="174">
        <f t="shared" si="14"/>
        <v>0</v>
      </c>
    </row>
    <row r="294" spans="1:8">
      <c r="A294" s="207">
        <v>38094</v>
      </c>
      <c r="B294" s="207" t="s">
        <v>192</v>
      </c>
      <c r="C294" s="176" t="s">
        <v>123</v>
      </c>
      <c r="D294" s="176" t="s">
        <v>23</v>
      </c>
      <c r="E294" s="177">
        <v>139</v>
      </c>
      <c r="F294" s="177">
        <v>2.58</v>
      </c>
      <c r="G294" s="173">
        <f>VLOOKUP(A294,'INSUMOS SINAPI'!A:E,5,0)</f>
        <v>2.58</v>
      </c>
      <c r="H294" s="174">
        <f t="shared" si="14"/>
        <v>0</v>
      </c>
    </row>
    <row r="295" spans="1:8">
      <c r="A295" s="207">
        <v>863</v>
      </c>
      <c r="B295" s="207" t="s">
        <v>1560</v>
      </c>
      <c r="C295" s="176" t="s">
        <v>123</v>
      </c>
      <c r="D295" s="176" t="s">
        <v>65</v>
      </c>
      <c r="E295" s="177">
        <v>9</v>
      </c>
      <c r="F295" s="177">
        <v>39.799999999999997</v>
      </c>
      <c r="G295" s="173">
        <f>VLOOKUP(A295,'INSUMOS SINAPI'!A:E,5,0)</f>
        <v>39.799999999999997</v>
      </c>
      <c r="H295" s="174">
        <f t="shared" si="14"/>
        <v>0</v>
      </c>
    </row>
    <row r="296" spans="1:8">
      <c r="A296" s="207">
        <v>3</v>
      </c>
      <c r="B296" s="207" t="s">
        <v>544</v>
      </c>
      <c r="C296" s="176" t="s">
        <v>123</v>
      </c>
      <c r="D296" s="176" t="s">
        <v>168</v>
      </c>
      <c r="E296" s="177">
        <v>22.34</v>
      </c>
      <c r="F296" s="177">
        <v>15.97</v>
      </c>
      <c r="G296" s="173">
        <f>VLOOKUP(A296,'INSUMOS SINAPI'!A:E,5,0)</f>
        <v>15.97</v>
      </c>
      <c r="H296" s="174">
        <f t="shared" si="14"/>
        <v>0</v>
      </c>
    </row>
    <row r="297" spans="1:8">
      <c r="A297" s="207">
        <v>408</v>
      </c>
      <c r="B297" s="207" t="s">
        <v>1608</v>
      </c>
      <c r="C297" s="176" t="s">
        <v>123</v>
      </c>
      <c r="D297" s="176" t="s">
        <v>23</v>
      </c>
      <c r="E297" s="177">
        <v>479.99</v>
      </c>
      <c r="F297" s="177">
        <v>0.74</v>
      </c>
      <c r="G297" s="173">
        <f>VLOOKUP(A297,'INSUMOS SINAPI'!A:E,5,0)</f>
        <v>0.74</v>
      </c>
      <c r="H297" s="174">
        <f t="shared" si="14"/>
        <v>0</v>
      </c>
    </row>
    <row r="298" spans="1:8">
      <c r="A298" s="207">
        <v>37589</v>
      </c>
      <c r="B298" s="207" t="s">
        <v>1479</v>
      </c>
      <c r="C298" s="176" t="s">
        <v>123</v>
      </c>
      <c r="D298" s="176" t="s">
        <v>23</v>
      </c>
      <c r="E298" s="177">
        <v>1</v>
      </c>
      <c r="F298" s="177">
        <v>350.32</v>
      </c>
      <c r="G298" s="173">
        <f>VLOOKUP(A298,'INSUMOS SINAPI'!A:E,5,0)</f>
        <v>350.32</v>
      </c>
      <c r="H298" s="174">
        <f t="shared" si="14"/>
        <v>0</v>
      </c>
    </row>
    <row r="299" spans="1:8">
      <c r="A299" s="207">
        <v>340</v>
      </c>
      <c r="B299" s="207" t="s">
        <v>1302</v>
      </c>
      <c r="C299" s="176" t="s">
        <v>123</v>
      </c>
      <c r="D299" s="176" t="s">
        <v>65</v>
      </c>
      <c r="E299" s="177">
        <v>245.73</v>
      </c>
      <c r="F299" s="177">
        <v>1.42</v>
      </c>
      <c r="G299" s="173">
        <f>VLOOKUP(A299,'INSUMOS SINAPI'!A:E,5,0)</f>
        <v>1.42</v>
      </c>
      <c r="H299" s="174">
        <f t="shared" si="14"/>
        <v>0</v>
      </c>
    </row>
    <row r="300" spans="1:8">
      <c r="A300" s="207">
        <v>4239</v>
      </c>
      <c r="B300" s="207" t="s">
        <v>1235</v>
      </c>
      <c r="C300" s="176" t="s">
        <v>124</v>
      </c>
      <c r="D300" s="176" t="s">
        <v>134</v>
      </c>
      <c r="E300" s="177">
        <v>14.88</v>
      </c>
      <c r="F300" s="177">
        <f>G300</f>
        <v>26.86</v>
      </c>
      <c r="G300" s="173">
        <f>VLOOKUP(A300,'INSUMOS SINAPI'!A:E,5,0)</f>
        <v>26.86</v>
      </c>
      <c r="H300" s="174">
        <f t="shared" si="14"/>
        <v>0</v>
      </c>
    </row>
    <row r="301" spans="1:8">
      <c r="A301" s="207" t="s">
        <v>1463</v>
      </c>
      <c r="B301" s="207" t="s">
        <v>1464</v>
      </c>
      <c r="C301" s="176" t="s">
        <v>123</v>
      </c>
      <c r="D301" s="176" t="s">
        <v>63</v>
      </c>
      <c r="E301" s="177">
        <v>43.45</v>
      </c>
      <c r="F301" s="177">
        <v>7.79</v>
      </c>
      <c r="G301" s="173" t="e">
        <f>VLOOKUP(A301,'INSUMOS SINAPI'!A:E,5,0)</f>
        <v>#N/A</v>
      </c>
      <c r="H301" s="174" t="e">
        <f t="shared" si="14"/>
        <v>#N/A</v>
      </c>
    </row>
    <row r="302" spans="1:8">
      <c r="A302" s="207">
        <v>37539</v>
      </c>
      <c r="B302" s="207" t="s">
        <v>1620</v>
      </c>
      <c r="C302" s="176" t="s">
        <v>123</v>
      </c>
      <c r="D302" s="176" t="s">
        <v>23</v>
      </c>
      <c r="E302" s="177">
        <v>22</v>
      </c>
      <c r="F302" s="177">
        <v>15</v>
      </c>
      <c r="G302" s="173">
        <f>VLOOKUP(A302,'INSUMOS SINAPI'!A:E,5,0)</f>
        <v>15</v>
      </c>
      <c r="H302" s="174">
        <f t="shared" si="14"/>
        <v>0</v>
      </c>
    </row>
    <row r="303" spans="1:8">
      <c r="A303" s="207">
        <v>43461</v>
      </c>
      <c r="B303" s="207" t="s">
        <v>155</v>
      </c>
      <c r="C303" s="176" t="s">
        <v>123</v>
      </c>
      <c r="D303" s="176" t="s">
        <v>134</v>
      </c>
      <c r="E303" s="210">
        <v>1053.0899999999999</v>
      </c>
      <c r="F303" s="177">
        <v>0.31</v>
      </c>
      <c r="G303" s="173">
        <f>VLOOKUP(A303,'INSUMOS SINAPI'!A:E,5,0)</f>
        <v>0.31</v>
      </c>
      <c r="H303" s="174">
        <f t="shared" si="14"/>
        <v>0</v>
      </c>
    </row>
    <row r="304" spans="1:8">
      <c r="A304" s="207">
        <v>650</v>
      </c>
      <c r="B304" s="207" t="s">
        <v>1472</v>
      </c>
      <c r="C304" s="176" t="s">
        <v>123</v>
      </c>
      <c r="D304" s="176" t="s">
        <v>23</v>
      </c>
      <c r="E304" s="177">
        <v>100.36</v>
      </c>
      <c r="F304" s="177">
        <v>3.25</v>
      </c>
      <c r="G304" s="173">
        <f>VLOOKUP(A304,'INSUMOS SINAPI'!A:E,5,0)</f>
        <v>3.25</v>
      </c>
      <c r="H304" s="174">
        <f t="shared" si="14"/>
        <v>0</v>
      </c>
    </row>
    <row r="305" spans="1:8">
      <c r="A305" s="207">
        <v>34723</v>
      </c>
      <c r="B305" s="207" t="s">
        <v>1672</v>
      </c>
      <c r="C305" s="176" t="s">
        <v>123</v>
      </c>
      <c r="D305" s="176" t="s">
        <v>53</v>
      </c>
      <c r="E305" s="177">
        <v>0.7</v>
      </c>
      <c r="F305" s="177">
        <f t="shared" ref="F305:F306" si="15">G305</f>
        <v>924</v>
      </c>
      <c r="G305" s="173">
        <f>VLOOKUP(A305,'INSUMOS SINAPI'!A:E,5,0)</f>
        <v>924</v>
      </c>
      <c r="H305" s="174">
        <f t="shared" si="14"/>
        <v>0</v>
      </c>
    </row>
    <row r="306" spans="1:8">
      <c r="A306" s="207">
        <v>4350</v>
      </c>
      <c r="B306" s="207" t="s">
        <v>1609</v>
      </c>
      <c r="C306" s="176" t="s">
        <v>123</v>
      </c>
      <c r="D306" s="176" t="s">
        <v>23</v>
      </c>
      <c r="E306" s="177">
        <v>504</v>
      </c>
      <c r="F306" s="177">
        <f t="shared" si="15"/>
        <v>0.73</v>
      </c>
      <c r="G306" s="173">
        <f>VLOOKUP(A306,'INSUMOS SINAPI'!A:E,5,0)</f>
        <v>0.73</v>
      </c>
      <c r="H306" s="174">
        <f t="shared" si="14"/>
        <v>0</v>
      </c>
    </row>
    <row r="307" spans="1:8">
      <c r="A307" s="207">
        <v>20231</v>
      </c>
      <c r="B307" s="207" t="s">
        <v>1500</v>
      </c>
      <c r="C307" s="176" t="s">
        <v>123</v>
      </c>
      <c r="D307" s="176" t="s">
        <v>65</v>
      </c>
      <c r="E307" s="177">
        <v>5.32</v>
      </c>
      <c r="F307" s="177">
        <v>58.49</v>
      </c>
      <c r="G307" s="173">
        <f>VLOOKUP(A307,'INSUMOS SINAPI'!A:E,5,0)</f>
        <v>58.49</v>
      </c>
      <c r="H307" s="174">
        <f t="shared" si="14"/>
        <v>0</v>
      </c>
    </row>
    <row r="308" spans="1:8">
      <c r="A308" s="207">
        <v>586</v>
      </c>
      <c r="B308" s="207" t="s">
        <v>1341</v>
      </c>
      <c r="C308" s="176" t="s">
        <v>123</v>
      </c>
      <c r="D308" s="176" t="s">
        <v>65</v>
      </c>
      <c r="E308" s="177">
        <v>14.9</v>
      </c>
      <c r="F308" s="177">
        <f>G308</f>
        <v>22.89</v>
      </c>
      <c r="G308" s="173">
        <f>VLOOKUP(A308,'INSUMOS SINAPI'!A:E,5,0)</f>
        <v>22.89</v>
      </c>
      <c r="H308" s="174">
        <f t="shared" si="14"/>
        <v>0</v>
      </c>
    </row>
    <row r="309" spans="1:8">
      <c r="A309" s="207">
        <v>96</v>
      </c>
      <c r="B309" s="207" t="s">
        <v>1395</v>
      </c>
      <c r="C309" s="176" t="s">
        <v>123</v>
      </c>
      <c r="D309" s="176" t="s">
        <v>23</v>
      </c>
      <c r="E309" s="177">
        <v>24</v>
      </c>
      <c r="F309" s="177">
        <v>12.76</v>
      </c>
      <c r="G309" s="173">
        <f>VLOOKUP(A309,'INSUMOS SINAPI'!A:E,5,0)</f>
        <v>12.76</v>
      </c>
      <c r="H309" s="174">
        <f t="shared" si="14"/>
        <v>0</v>
      </c>
    </row>
    <row r="310" spans="1:8">
      <c r="A310" s="207">
        <v>34709</v>
      </c>
      <c r="B310" s="207" t="s">
        <v>308</v>
      </c>
      <c r="C310" s="176" t="s">
        <v>123</v>
      </c>
      <c r="D310" s="176" t="s">
        <v>23</v>
      </c>
      <c r="E310" s="177">
        <v>5</v>
      </c>
      <c r="F310" s="177">
        <v>60.24</v>
      </c>
      <c r="G310" s="173">
        <f>VLOOKUP(A310,'INSUMOS SINAPI'!A:E,5,0)</f>
        <v>60.24</v>
      </c>
      <c r="H310" s="174">
        <f t="shared" si="14"/>
        <v>0</v>
      </c>
    </row>
    <row r="311" spans="1:8">
      <c r="A311" s="207">
        <v>377</v>
      </c>
      <c r="B311" s="207" t="s">
        <v>1497</v>
      </c>
      <c r="C311" s="176" t="s">
        <v>123</v>
      </c>
      <c r="D311" s="176" t="s">
        <v>23</v>
      </c>
      <c r="E311" s="177">
        <v>8</v>
      </c>
      <c r="F311" s="177">
        <v>37.25</v>
      </c>
      <c r="G311" s="173">
        <f>VLOOKUP(A311,'INSUMOS SINAPI'!A:E,5,0)</f>
        <v>37.25</v>
      </c>
      <c r="H311" s="174">
        <f t="shared" si="14"/>
        <v>0</v>
      </c>
    </row>
    <row r="312" spans="1:8">
      <c r="A312" s="207">
        <v>20085</v>
      </c>
      <c r="B312" s="207" t="s">
        <v>291</v>
      </c>
      <c r="C312" s="176" t="s">
        <v>123</v>
      </c>
      <c r="D312" s="176" t="s">
        <v>23</v>
      </c>
      <c r="E312" s="177">
        <v>118</v>
      </c>
      <c r="F312" s="177">
        <v>2.52</v>
      </c>
      <c r="G312" s="173">
        <f>VLOOKUP(A312,'INSUMOS SINAPI'!A:E,5,0)</f>
        <v>2.52</v>
      </c>
      <c r="H312" s="174">
        <f t="shared" si="14"/>
        <v>0</v>
      </c>
    </row>
    <row r="313" spans="1:8">
      <c r="A313" s="207">
        <v>43498</v>
      </c>
      <c r="B313" s="207" t="s">
        <v>126</v>
      </c>
      <c r="C313" s="176" t="s">
        <v>123</v>
      </c>
      <c r="D313" s="176" t="s">
        <v>47</v>
      </c>
      <c r="E313" s="177">
        <v>2</v>
      </c>
      <c r="F313" s="177">
        <v>146</v>
      </c>
      <c r="G313" s="173">
        <f>VLOOKUP(A313,'INSUMOS SINAPI'!A:E,5,0)</f>
        <v>146</v>
      </c>
      <c r="H313" s="174">
        <f t="shared" si="14"/>
        <v>0</v>
      </c>
    </row>
    <row r="314" spans="1:8">
      <c r="A314" s="207">
        <v>3511</v>
      </c>
      <c r="B314" s="207" t="s">
        <v>1381</v>
      </c>
      <c r="C314" s="176" t="s">
        <v>123</v>
      </c>
      <c r="D314" s="176" t="s">
        <v>23</v>
      </c>
      <c r="E314" s="177">
        <v>3</v>
      </c>
      <c r="F314" s="177">
        <v>88.39</v>
      </c>
      <c r="G314" s="173">
        <f>VLOOKUP(A314,'INSUMOS SINAPI'!A:E,5,0)</f>
        <v>88.39</v>
      </c>
      <c r="H314" s="174">
        <f t="shared" si="14"/>
        <v>0</v>
      </c>
    </row>
    <row r="315" spans="1:8">
      <c r="A315" s="207">
        <v>10475</v>
      </c>
      <c r="B315" s="207" t="s">
        <v>362</v>
      </c>
      <c r="C315" s="176" t="s">
        <v>123</v>
      </c>
      <c r="D315" s="176" t="s">
        <v>168</v>
      </c>
      <c r="E315" s="177">
        <v>8.06</v>
      </c>
      <c r="F315" s="177">
        <v>32.869999999999997</v>
      </c>
      <c r="G315" s="173">
        <f>VLOOKUP(A315,'INSUMOS SINAPI'!A:E,5,0)</f>
        <v>32.869999999999997</v>
      </c>
      <c r="H315" s="174">
        <f t="shared" si="14"/>
        <v>0</v>
      </c>
    </row>
    <row r="316" spans="1:8">
      <c r="A316" s="207">
        <v>39387</v>
      </c>
      <c r="B316" s="207" t="s">
        <v>1573</v>
      </c>
      <c r="C316" s="176" t="s">
        <v>123</v>
      </c>
      <c r="D316" s="176" t="s">
        <v>23</v>
      </c>
      <c r="E316" s="177">
        <v>30</v>
      </c>
      <c r="F316" s="177">
        <v>8.82</v>
      </c>
      <c r="G316" s="173">
        <f>VLOOKUP(A316,'INSUMOS SINAPI'!A:E,5,0)</f>
        <v>8.82</v>
      </c>
      <c r="H316" s="174">
        <f t="shared" si="14"/>
        <v>0</v>
      </c>
    </row>
    <row r="317" spans="1:8">
      <c r="A317" s="207">
        <v>4013</v>
      </c>
      <c r="B317" s="207" t="s">
        <v>1664</v>
      </c>
      <c r="C317" s="176" t="s">
        <v>123</v>
      </c>
      <c r="D317" s="176" t="s">
        <v>53</v>
      </c>
      <c r="E317" s="177">
        <v>45.47</v>
      </c>
      <c r="F317" s="177">
        <v>5.64</v>
      </c>
      <c r="G317" s="173">
        <f>VLOOKUP(A317,'INSUMOS SINAPI'!A:E,5,0)</f>
        <v>5.64</v>
      </c>
      <c r="H317" s="174">
        <f t="shared" si="14"/>
        <v>0</v>
      </c>
    </row>
    <row r="318" spans="1:8">
      <c r="A318" s="207">
        <v>40839</v>
      </c>
      <c r="B318" s="207" t="s">
        <v>1368</v>
      </c>
      <c r="C318" s="176" t="s">
        <v>123</v>
      </c>
      <c r="D318" s="176" t="s">
        <v>179</v>
      </c>
      <c r="E318" s="177">
        <v>2.23</v>
      </c>
      <c r="F318" s="177">
        <f>G318</f>
        <v>130.77000000000001</v>
      </c>
      <c r="G318" s="173">
        <f>VLOOKUP(A318,'INSUMOS SINAPI'!A:E,5,0)</f>
        <v>130.77000000000001</v>
      </c>
      <c r="H318" s="174">
        <f t="shared" si="14"/>
        <v>0</v>
      </c>
    </row>
    <row r="319" spans="1:8">
      <c r="A319" s="207">
        <v>345</v>
      </c>
      <c r="B319" s="207" t="s">
        <v>1287</v>
      </c>
      <c r="C319" s="176" t="s">
        <v>123</v>
      </c>
      <c r="D319" s="176" t="s">
        <v>63</v>
      </c>
      <c r="E319" s="177">
        <v>6.66</v>
      </c>
      <c r="F319" s="177">
        <v>36.869999999999997</v>
      </c>
      <c r="G319" s="173">
        <f>VLOOKUP(A319,'INSUMOS SINAPI'!A:E,5,0)</f>
        <v>36.869999999999997</v>
      </c>
      <c r="H319" s="174">
        <f t="shared" si="14"/>
        <v>0</v>
      </c>
    </row>
    <row r="320" spans="1:8">
      <c r="A320" s="207">
        <v>20171</v>
      </c>
      <c r="B320" s="207" t="s">
        <v>1460</v>
      </c>
      <c r="C320" s="176" t="s">
        <v>123</v>
      </c>
      <c r="D320" s="176" t="s">
        <v>23</v>
      </c>
      <c r="E320" s="177">
        <v>6</v>
      </c>
      <c r="F320" s="177">
        <v>39.39</v>
      </c>
      <c r="G320" s="173">
        <f>VLOOKUP(A320,'INSUMOS SINAPI'!A:E,5,0)</f>
        <v>39.39</v>
      </c>
      <c r="H320" s="174">
        <f t="shared" si="14"/>
        <v>0</v>
      </c>
    </row>
    <row r="321" spans="1:8">
      <c r="A321" s="207">
        <v>1062</v>
      </c>
      <c r="B321" s="207" t="s">
        <v>1545</v>
      </c>
      <c r="C321" s="176" t="s">
        <v>123</v>
      </c>
      <c r="D321" s="176" t="s">
        <v>23</v>
      </c>
      <c r="E321" s="177">
        <v>1</v>
      </c>
      <c r="F321" s="177">
        <v>235</v>
      </c>
      <c r="G321" s="173">
        <f>VLOOKUP(A321,'INSUMOS SINAPI'!A:E,5,0)</f>
        <v>235</v>
      </c>
      <c r="H321" s="174">
        <f t="shared" si="14"/>
        <v>0</v>
      </c>
    </row>
    <row r="322" spans="1:8">
      <c r="A322" s="207">
        <v>11033</v>
      </c>
      <c r="B322" s="207" t="s">
        <v>1642</v>
      </c>
      <c r="C322" s="176" t="s">
        <v>123</v>
      </c>
      <c r="D322" s="176" t="s">
        <v>23</v>
      </c>
      <c r="E322" s="177">
        <v>35.74</v>
      </c>
      <c r="F322" s="177">
        <v>6.28</v>
      </c>
      <c r="G322" s="173">
        <f>VLOOKUP(A322,'INSUMOS SINAPI'!A:E,5,0)</f>
        <v>6.28</v>
      </c>
      <c r="H322" s="174">
        <f t="shared" si="14"/>
        <v>0</v>
      </c>
    </row>
    <row r="323" spans="1:8">
      <c r="A323" s="207">
        <v>3875</v>
      </c>
      <c r="B323" s="207" t="s">
        <v>1434</v>
      </c>
      <c r="C323" s="176" t="s">
        <v>123</v>
      </c>
      <c r="D323" s="176" t="s">
        <v>23</v>
      </c>
      <c r="E323" s="177">
        <v>64</v>
      </c>
      <c r="F323" s="177">
        <v>3.33</v>
      </c>
      <c r="G323" s="173">
        <f>VLOOKUP(A323,'INSUMOS SINAPI'!A:E,5,0)</f>
        <v>3.33</v>
      </c>
      <c r="H323" s="174">
        <f t="shared" ref="H323:H386" si="16">F323-G323</f>
        <v>0</v>
      </c>
    </row>
    <row r="324" spans="1:8">
      <c r="A324" s="207">
        <v>38102</v>
      </c>
      <c r="B324" s="207" t="s">
        <v>1535</v>
      </c>
      <c r="C324" s="176" t="s">
        <v>123</v>
      </c>
      <c r="D324" s="176" t="s">
        <v>23</v>
      </c>
      <c r="E324" s="177">
        <v>24</v>
      </c>
      <c r="F324" s="177">
        <v>8.8699999999999992</v>
      </c>
      <c r="G324" s="173">
        <f>VLOOKUP(A324,'INSUMOS SINAPI'!A:E,5,0)</f>
        <v>8.8699999999999992</v>
      </c>
      <c r="H324" s="174">
        <f t="shared" si="16"/>
        <v>0</v>
      </c>
    </row>
    <row r="325" spans="1:8">
      <c r="A325" s="207">
        <v>4093</v>
      </c>
      <c r="B325" s="207" t="s">
        <v>1233</v>
      </c>
      <c r="C325" s="176" t="s">
        <v>124</v>
      </c>
      <c r="D325" s="176" t="s">
        <v>134</v>
      </c>
      <c r="E325" s="177">
        <v>9.26</v>
      </c>
      <c r="F325" s="177">
        <f>G325</f>
        <v>26.36</v>
      </c>
      <c r="G325" s="173">
        <f>VLOOKUP(A325,'INSUMOS SINAPI'!A:E,5,0)</f>
        <v>26.36</v>
      </c>
      <c r="H325" s="174">
        <f t="shared" si="16"/>
        <v>0</v>
      </c>
    </row>
    <row r="326" spans="1:8">
      <c r="A326" s="207">
        <v>1872</v>
      </c>
      <c r="B326" s="207" t="s">
        <v>191</v>
      </c>
      <c r="C326" s="176" t="s">
        <v>123</v>
      </c>
      <c r="D326" s="176" t="s">
        <v>23</v>
      </c>
      <c r="E326" s="177">
        <v>150</v>
      </c>
      <c r="F326" s="177">
        <v>1.41</v>
      </c>
      <c r="G326" s="173">
        <f>VLOOKUP(A326,'INSUMOS SINAPI'!A:E,5,0)</f>
        <v>1.41</v>
      </c>
      <c r="H326" s="174">
        <f t="shared" si="16"/>
        <v>0</v>
      </c>
    </row>
    <row r="327" spans="1:8">
      <c r="A327" s="207">
        <v>3899</v>
      </c>
      <c r="B327" s="207" t="s">
        <v>1436</v>
      </c>
      <c r="C327" s="176" t="s">
        <v>123</v>
      </c>
      <c r="D327" s="176" t="s">
        <v>23</v>
      </c>
      <c r="E327" s="177">
        <v>32</v>
      </c>
      <c r="F327" s="177">
        <v>6.6</v>
      </c>
      <c r="G327" s="173">
        <f>VLOOKUP(A327,'INSUMOS SINAPI'!A:E,5,0)</f>
        <v>6.6</v>
      </c>
      <c r="H327" s="174">
        <f t="shared" si="16"/>
        <v>0</v>
      </c>
    </row>
    <row r="328" spans="1:8">
      <c r="A328" s="207">
        <v>38774</v>
      </c>
      <c r="B328" s="207" t="s">
        <v>1539</v>
      </c>
      <c r="C328" s="176" t="s">
        <v>123</v>
      </c>
      <c r="D328" s="176" t="s">
        <v>23</v>
      </c>
      <c r="E328" s="177">
        <v>18</v>
      </c>
      <c r="F328" s="177">
        <v>11.55</v>
      </c>
      <c r="G328" s="173">
        <f>VLOOKUP(A328,'INSUMOS SINAPI'!A:E,5,0)</f>
        <v>11.55</v>
      </c>
      <c r="H328" s="174">
        <f t="shared" si="16"/>
        <v>0</v>
      </c>
    </row>
    <row r="329" spans="1:8">
      <c r="A329" s="207">
        <v>11684</v>
      </c>
      <c r="B329" s="207" t="s">
        <v>1484</v>
      </c>
      <c r="C329" s="176" t="s">
        <v>123</v>
      </c>
      <c r="D329" s="176" t="s">
        <v>23</v>
      </c>
      <c r="E329" s="177">
        <v>4</v>
      </c>
      <c r="F329" s="177">
        <v>50.75</v>
      </c>
      <c r="G329" s="173">
        <f>VLOOKUP(A329,'INSUMOS SINAPI'!A:E,5,0)</f>
        <v>50.75</v>
      </c>
      <c r="H329" s="174">
        <f t="shared" si="16"/>
        <v>0</v>
      </c>
    </row>
    <row r="330" spans="1:8">
      <c r="A330" s="207">
        <v>3528</v>
      </c>
      <c r="B330" s="207" t="s">
        <v>1433</v>
      </c>
      <c r="C330" s="176" t="s">
        <v>123</v>
      </c>
      <c r="D330" s="176" t="s">
        <v>23</v>
      </c>
      <c r="E330" s="177">
        <v>22</v>
      </c>
      <c r="F330" s="177">
        <v>9.1999999999999993</v>
      </c>
      <c r="G330" s="173">
        <f>VLOOKUP(A330,'INSUMOS SINAPI'!A:E,5,0)</f>
        <v>9.1999999999999993</v>
      </c>
      <c r="H330" s="174">
        <f t="shared" si="16"/>
        <v>0</v>
      </c>
    </row>
    <row r="331" spans="1:8">
      <c r="A331" s="207">
        <v>3524</v>
      </c>
      <c r="B331" s="207" t="s">
        <v>1372</v>
      </c>
      <c r="C331" s="176" t="s">
        <v>123</v>
      </c>
      <c r="D331" s="176" t="s">
        <v>23</v>
      </c>
      <c r="E331" s="177">
        <v>24</v>
      </c>
      <c r="F331" s="177">
        <v>8.35</v>
      </c>
      <c r="G331" s="173">
        <f>VLOOKUP(A331,'INSUMOS SINAPI'!A:E,5,0)</f>
        <v>8.35</v>
      </c>
      <c r="H331" s="174">
        <f t="shared" si="16"/>
        <v>0</v>
      </c>
    </row>
    <row r="332" spans="1:8">
      <c r="A332" s="207">
        <v>37395</v>
      </c>
      <c r="B332" s="207" t="s">
        <v>1305</v>
      </c>
      <c r="C332" s="176" t="s">
        <v>123</v>
      </c>
      <c r="D332" s="176" t="s">
        <v>179</v>
      </c>
      <c r="E332" s="177">
        <v>4.55</v>
      </c>
      <c r="F332" s="177">
        <f>G332</f>
        <v>44.78</v>
      </c>
      <c r="G332" s="173">
        <f>VLOOKUP(A332,'INSUMOS SINAPI'!A:E,5,0)</f>
        <v>44.78</v>
      </c>
      <c r="H332" s="174">
        <f t="shared" si="16"/>
        <v>0</v>
      </c>
    </row>
    <row r="333" spans="1:8">
      <c r="A333" s="207">
        <v>4939</v>
      </c>
      <c r="B333" s="207" t="s">
        <v>1633</v>
      </c>
      <c r="C333" s="176" t="s">
        <v>123</v>
      </c>
      <c r="D333" s="176" t="s">
        <v>53</v>
      </c>
      <c r="E333" s="177">
        <v>0.86</v>
      </c>
      <c r="F333" s="177">
        <v>225.98</v>
      </c>
      <c r="G333" s="173" t="e">
        <f>VLOOKUP(A333,'INSUMOS SINAPI'!A:E,5,0)</f>
        <v>#N/A</v>
      </c>
      <c r="H333" s="174" t="e">
        <f t="shared" si="16"/>
        <v>#N/A</v>
      </c>
    </row>
    <row r="334" spans="1:8">
      <c r="A334" s="207" t="s">
        <v>527</v>
      </c>
      <c r="B334" s="207" t="s">
        <v>528</v>
      </c>
      <c r="C334" s="176" t="s">
        <v>123</v>
      </c>
      <c r="D334" s="176" t="s">
        <v>23</v>
      </c>
      <c r="E334" s="210">
        <v>1070</v>
      </c>
      <c r="F334" s="177">
        <v>0.18</v>
      </c>
      <c r="G334" s="173" t="e">
        <f>VLOOKUP(A334,'INSUMOS SINAPI'!A:E,5,0)</f>
        <v>#N/A</v>
      </c>
      <c r="H334" s="174" t="e">
        <f t="shared" si="16"/>
        <v>#N/A</v>
      </c>
    </row>
    <row r="335" spans="1:8">
      <c r="A335" s="207">
        <v>39437</v>
      </c>
      <c r="B335" s="207" t="s">
        <v>337</v>
      </c>
      <c r="C335" s="176" t="s">
        <v>123</v>
      </c>
      <c r="D335" s="176" t="s">
        <v>23</v>
      </c>
      <c r="E335" s="177">
        <v>836.52</v>
      </c>
      <c r="F335" s="177">
        <f>G335</f>
        <v>0.26</v>
      </c>
      <c r="G335" s="173">
        <f>VLOOKUP(A335,'INSUMOS SINAPI'!A:E,5,0)</f>
        <v>0.26</v>
      </c>
      <c r="H335" s="174">
        <f t="shared" si="16"/>
        <v>0</v>
      </c>
    </row>
    <row r="336" spans="1:8">
      <c r="A336" s="207">
        <v>39391</v>
      </c>
      <c r="B336" s="207" t="s">
        <v>1585</v>
      </c>
      <c r="C336" s="176" t="s">
        <v>123</v>
      </c>
      <c r="D336" s="176" t="s">
        <v>23</v>
      </c>
      <c r="E336" s="177">
        <v>7</v>
      </c>
      <c r="F336" s="177">
        <v>26.98</v>
      </c>
      <c r="G336" s="173">
        <f>VLOOKUP(A336,'INSUMOS SINAPI'!A:E,5,0)</f>
        <v>26.98</v>
      </c>
      <c r="H336" s="174">
        <f t="shared" si="16"/>
        <v>0</v>
      </c>
    </row>
    <row r="337" spans="1:8">
      <c r="A337" s="207">
        <v>7271</v>
      </c>
      <c r="B337" s="207" t="s">
        <v>1343</v>
      </c>
      <c r="C337" s="176" t="s">
        <v>123</v>
      </c>
      <c r="D337" s="176" t="s">
        <v>23</v>
      </c>
      <c r="E337" s="177">
        <v>176.4</v>
      </c>
      <c r="F337" s="177">
        <v>1.07</v>
      </c>
      <c r="G337" s="173">
        <f>VLOOKUP(A337,'INSUMOS SINAPI'!A:E,5,0)</f>
        <v>1.07</v>
      </c>
      <c r="H337" s="174">
        <f t="shared" si="16"/>
        <v>0</v>
      </c>
    </row>
    <row r="338" spans="1:8">
      <c r="A338" s="207" t="s">
        <v>6450</v>
      </c>
      <c r="B338" s="207" t="s">
        <v>6451</v>
      </c>
      <c r="C338" s="176" t="s">
        <v>123</v>
      </c>
      <c r="D338" s="176" t="s">
        <v>23</v>
      </c>
      <c r="E338" s="177">
        <v>55</v>
      </c>
      <c r="F338" s="177">
        <v>1.99</v>
      </c>
      <c r="G338" s="173" t="e">
        <f>VLOOKUP(A338,'INSUMOS SINAPI'!A:E,5,0)</f>
        <v>#N/A</v>
      </c>
      <c r="H338" s="174" t="e">
        <f t="shared" si="16"/>
        <v>#N/A</v>
      </c>
    </row>
    <row r="339" spans="1:8">
      <c r="A339" s="207">
        <v>39027</v>
      </c>
      <c r="B339" s="207" t="s">
        <v>506</v>
      </c>
      <c r="C339" s="176" t="s">
        <v>123</v>
      </c>
      <c r="D339" s="176" t="s">
        <v>63</v>
      </c>
      <c r="E339" s="177">
        <v>9.19</v>
      </c>
      <c r="F339" s="177">
        <v>20.32</v>
      </c>
      <c r="G339" s="173">
        <f>VLOOKUP(A339,'INSUMOS SINAPI'!A:E,5,0)</f>
        <v>20.32</v>
      </c>
      <c r="H339" s="174">
        <f t="shared" si="16"/>
        <v>0</v>
      </c>
    </row>
    <row r="340" spans="1:8">
      <c r="A340" s="207">
        <v>38099</v>
      </c>
      <c r="B340" s="207" t="s">
        <v>193</v>
      </c>
      <c r="C340" s="176" t="s">
        <v>123</v>
      </c>
      <c r="D340" s="176" t="s">
        <v>23</v>
      </c>
      <c r="E340" s="177">
        <v>139</v>
      </c>
      <c r="F340" s="177">
        <v>1.34</v>
      </c>
      <c r="G340" s="173">
        <f>VLOOKUP(A340,'INSUMOS SINAPI'!A:E,5,0)</f>
        <v>1.34</v>
      </c>
      <c r="H340" s="174">
        <f t="shared" si="16"/>
        <v>0</v>
      </c>
    </row>
    <row r="341" spans="1:8">
      <c r="A341" s="207">
        <v>3520</v>
      </c>
      <c r="B341" s="207" t="s">
        <v>1432</v>
      </c>
      <c r="C341" s="176" t="s">
        <v>123</v>
      </c>
      <c r="D341" s="176" t="s">
        <v>23</v>
      </c>
      <c r="E341" s="177">
        <v>22</v>
      </c>
      <c r="F341" s="177">
        <v>8.36</v>
      </c>
      <c r="G341" s="173">
        <f>VLOOKUP(A341,'INSUMOS SINAPI'!A:E,5,0)</f>
        <v>8.36</v>
      </c>
      <c r="H341" s="174">
        <f t="shared" si="16"/>
        <v>0</v>
      </c>
    </row>
    <row r="342" spans="1:8">
      <c r="A342" s="207">
        <v>4823</v>
      </c>
      <c r="B342" s="207" t="s">
        <v>1488</v>
      </c>
      <c r="C342" s="176" t="s">
        <v>123</v>
      </c>
      <c r="D342" s="176" t="s">
        <v>63</v>
      </c>
      <c r="E342" s="177">
        <v>5.68</v>
      </c>
      <c r="F342" s="177">
        <v>32.090000000000003</v>
      </c>
      <c r="G342" s="173">
        <f>VLOOKUP(A342,'INSUMOS SINAPI'!A:E,5,0)</f>
        <v>32.090000000000003</v>
      </c>
      <c r="H342" s="174">
        <f t="shared" si="16"/>
        <v>0</v>
      </c>
    </row>
    <row r="343" spans="1:8">
      <c r="A343" s="207">
        <v>7144</v>
      </c>
      <c r="B343" s="207" t="s">
        <v>1384</v>
      </c>
      <c r="C343" s="176" t="s">
        <v>123</v>
      </c>
      <c r="D343" s="176" t="s">
        <v>23</v>
      </c>
      <c r="E343" s="177">
        <v>3</v>
      </c>
      <c r="F343" s="177">
        <v>59.46</v>
      </c>
      <c r="G343" s="173">
        <f>VLOOKUP(A343,'INSUMOS SINAPI'!A:E,5,0)</f>
        <v>59.46</v>
      </c>
      <c r="H343" s="174">
        <f t="shared" si="16"/>
        <v>0</v>
      </c>
    </row>
    <row r="344" spans="1:8">
      <c r="A344" s="207">
        <v>3518</v>
      </c>
      <c r="B344" s="207" t="s">
        <v>1431</v>
      </c>
      <c r="C344" s="176" t="s">
        <v>123</v>
      </c>
      <c r="D344" s="176" t="s">
        <v>23</v>
      </c>
      <c r="E344" s="177">
        <v>46</v>
      </c>
      <c r="F344" s="177">
        <v>3.81</v>
      </c>
      <c r="G344" s="173">
        <f>VLOOKUP(A344,'INSUMOS SINAPI'!A:E,5,0)</f>
        <v>3.81</v>
      </c>
      <c r="H344" s="174">
        <f t="shared" si="16"/>
        <v>0</v>
      </c>
    </row>
    <row r="345" spans="1:8">
      <c r="A345" s="207">
        <v>11964</v>
      </c>
      <c r="B345" s="207" t="s">
        <v>532</v>
      </c>
      <c r="C345" s="176" t="s">
        <v>123</v>
      </c>
      <c r="D345" s="176" t="s">
        <v>23</v>
      </c>
      <c r="E345" s="177">
        <v>72.63</v>
      </c>
      <c r="F345" s="177">
        <f t="shared" ref="F345:F346" si="17">G345</f>
        <v>2.76</v>
      </c>
      <c r="G345" s="173">
        <f>VLOOKUP(A345,'INSUMOS SINAPI'!A:E,5,0)</f>
        <v>2.76</v>
      </c>
      <c r="H345" s="174">
        <f t="shared" si="16"/>
        <v>0</v>
      </c>
    </row>
    <row r="346" spans="1:8">
      <c r="A346" s="207">
        <v>13458</v>
      </c>
      <c r="B346" s="207" t="s">
        <v>1443</v>
      </c>
      <c r="C346" s="176" t="s">
        <v>123</v>
      </c>
      <c r="D346" s="176" t="s">
        <v>23</v>
      </c>
      <c r="E346" s="177">
        <v>0.01</v>
      </c>
      <c r="F346" s="177">
        <f t="shared" si="17"/>
        <v>15839.74</v>
      </c>
      <c r="G346" s="173">
        <f>VLOOKUP(A346,'INSUMOS SINAPI'!A:E,5,0)</f>
        <v>15839.74</v>
      </c>
      <c r="H346" s="174">
        <f t="shared" si="16"/>
        <v>0</v>
      </c>
    </row>
    <row r="347" spans="1:8">
      <c r="A347" s="207">
        <v>11655</v>
      </c>
      <c r="B347" s="207" t="s">
        <v>1445</v>
      </c>
      <c r="C347" s="176" t="s">
        <v>123</v>
      </c>
      <c r="D347" s="176" t="s">
        <v>23</v>
      </c>
      <c r="E347" s="177">
        <v>10</v>
      </c>
      <c r="F347" s="177">
        <v>17.12</v>
      </c>
      <c r="G347" s="173">
        <f>VLOOKUP(A347,'INSUMOS SINAPI'!A:E,5,0)</f>
        <v>17.12</v>
      </c>
      <c r="H347" s="174">
        <f t="shared" si="16"/>
        <v>0</v>
      </c>
    </row>
    <row r="348" spans="1:8">
      <c r="A348" s="207">
        <v>10425</v>
      </c>
      <c r="B348" s="207" t="s">
        <v>1505</v>
      </c>
      <c r="C348" s="176" t="s">
        <v>123</v>
      </c>
      <c r="D348" s="176" t="s">
        <v>23</v>
      </c>
      <c r="E348" s="177">
        <v>2</v>
      </c>
      <c r="F348" s="177">
        <v>84.34</v>
      </c>
      <c r="G348" s="173">
        <f>VLOOKUP(A348,'INSUMOS SINAPI'!A:E,5,0)</f>
        <v>84.34</v>
      </c>
      <c r="H348" s="174">
        <f t="shared" si="16"/>
        <v>0</v>
      </c>
    </row>
    <row r="349" spans="1:8">
      <c r="A349" s="207" t="s">
        <v>1212</v>
      </c>
      <c r="B349" s="207" t="s">
        <v>1213</v>
      </c>
      <c r="C349" s="176" t="s">
        <v>123</v>
      </c>
      <c r="D349" s="176" t="s">
        <v>23</v>
      </c>
      <c r="E349" s="177">
        <v>8</v>
      </c>
      <c r="F349" s="177">
        <v>21</v>
      </c>
      <c r="G349" s="173" t="e">
        <f>VLOOKUP(A349,'INSUMOS SINAPI'!A:E,5,0)</f>
        <v>#N/A</v>
      </c>
      <c r="H349" s="174" t="e">
        <f t="shared" si="16"/>
        <v>#N/A</v>
      </c>
    </row>
    <row r="350" spans="1:8">
      <c r="A350" s="207">
        <v>4377</v>
      </c>
      <c r="B350" s="207" t="s">
        <v>1316</v>
      </c>
      <c r="C350" s="176" t="s">
        <v>123</v>
      </c>
      <c r="D350" s="176" t="s">
        <v>23</v>
      </c>
      <c r="E350" s="177">
        <v>880.05</v>
      </c>
      <c r="F350" s="177">
        <f>G350</f>
        <v>0.21</v>
      </c>
      <c r="G350" s="173">
        <f>VLOOKUP(A350,'INSUMOS SINAPI'!A:E,5,0)</f>
        <v>0.21</v>
      </c>
      <c r="H350" s="174">
        <f t="shared" si="16"/>
        <v>0</v>
      </c>
    </row>
    <row r="351" spans="1:8">
      <c r="A351" s="207">
        <v>5318</v>
      </c>
      <c r="B351" s="207" t="s">
        <v>511</v>
      </c>
      <c r="C351" s="176" t="s">
        <v>123</v>
      </c>
      <c r="D351" s="176" t="s">
        <v>168</v>
      </c>
      <c r="E351" s="177">
        <v>7.79</v>
      </c>
      <c r="F351" s="177">
        <v>21.03</v>
      </c>
      <c r="G351" s="173">
        <f>VLOOKUP(A351,'INSUMOS SINAPI'!A:E,5,0)</f>
        <v>21.03</v>
      </c>
      <c r="H351" s="174">
        <f t="shared" si="16"/>
        <v>0</v>
      </c>
    </row>
    <row r="352" spans="1:8">
      <c r="A352" s="207">
        <v>43130</v>
      </c>
      <c r="B352" s="207" t="s">
        <v>1289</v>
      </c>
      <c r="C352" s="176" t="s">
        <v>123</v>
      </c>
      <c r="D352" s="176" t="s">
        <v>63</v>
      </c>
      <c r="E352" s="177">
        <v>6.34</v>
      </c>
      <c r="F352" s="177">
        <v>25.85</v>
      </c>
      <c r="G352" s="173">
        <f>VLOOKUP(A352,'INSUMOS SINAPI'!A:E,5,0)</f>
        <v>25.85</v>
      </c>
      <c r="H352" s="174">
        <f t="shared" si="16"/>
        <v>0</v>
      </c>
    </row>
    <row r="353" spans="1:8">
      <c r="A353" s="207">
        <v>1332</v>
      </c>
      <c r="B353" s="207" t="s">
        <v>1637</v>
      </c>
      <c r="C353" s="176" t="s">
        <v>123</v>
      </c>
      <c r="D353" s="176" t="s">
        <v>63</v>
      </c>
      <c r="E353" s="177">
        <v>19.52</v>
      </c>
      <c r="F353" s="177">
        <v>8.3699999999999992</v>
      </c>
      <c r="G353" s="173">
        <f>VLOOKUP(A353,'INSUMOS SINAPI'!A:E,5,0)</f>
        <v>8.3699999999999992</v>
      </c>
      <c r="H353" s="174">
        <f t="shared" si="16"/>
        <v>0</v>
      </c>
    </row>
    <row r="354" spans="1:8">
      <c r="A354" s="207">
        <v>37743</v>
      </c>
      <c r="B354" s="207" t="s">
        <v>1221</v>
      </c>
      <c r="C354" s="176" t="s">
        <v>123</v>
      </c>
      <c r="D354" s="176" t="s">
        <v>23</v>
      </c>
      <c r="E354" s="177">
        <v>0</v>
      </c>
      <c r="F354" s="210">
        <v>237841.37</v>
      </c>
      <c r="G354" s="173">
        <f>VLOOKUP(A354,'INSUMOS SINAPI'!A:E,5,0)</f>
        <v>237841.37</v>
      </c>
      <c r="H354" s="174">
        <f t="shared" si="16"/>
        <v>0</v>
      </c>
    </row>
    <row r="355" spans="1:8">
      <c r="A355" s="207">
        <v>1743</v>
      </c>
      <c r="B355" s="207" t="s">
        <v>1487</v>
      </c>
      <c r="C355" s="176" t="s">
        <v>123</v>
      </c>
      <c r="D355" s="176" t="s">
        <v>23</v>
      </c>
      <c r="E355" s="177">
        <v>1</v>
      </c>
      <c r="F355" s="177">
        <v>162.44999999999999</v>
      </c>
      <c r="G355" s="173">
        <f>VLOOKUP(A355,'INSUMOS SINAPI'!A:E,5,0)</f>
        <v>162.44999999999999</v>
      </c>
      <c r="H355" s="174">
        <f t="shared" si="16"/>
        <v>0</v>
      </c>
    </row>
    <row r="356" spans="1:8">
      <c r="A356" s="207">
        <v>40864</v>
      </c>
      <c r="B356" s="207" t="s">
        <v>493</v>
      </c>
      <c r="C356" s="176" t="s">
        <v>123</v>
      </c>
      <c r="D356" s="176" t="s">
        <v>47</v>
      </c>
      <c r="E356" s="177">
        <v>10.5</v>
      </c>
      <c r="F356" s="177">
        <v>15.46</v>
      </c>
      <c r="G356" s="173">
        <f>VLOOKUP(A356,'INSUMOS SINAPI'!A:E,5,0)</f>
        <v>15.46</v>
      </c>
      <c r="H356" s="174">
        <f t="shared" si="16"/>
        <v>0</v>
      </c>
    </row>
    <row r="357" spans="1:8">
      <c r="A357" s="207">
        <v>6194</v>
      </c>
      <c r="B357" s="207" t="s">
        <v>1421</v>
      </c>
      <c r="C357" s="176" t="s">
        <v>123</v>
      </c>
      <c r="D357" s="176" t="s">
        <v>65</v>
      </c>
      <c r="E357" s="177">
        <v>22</v>
      </c>
      <c r="F357" s="177">
        <v>7.32</v>
      </c>
      <c r="G357" s="173">
        <f>VLOOKUP(A357,'INSUMOS SINAPI'!A:E,5,0)</f>
        <v>7.32</v>
      </c>
      <c r="H357" s="174">
        <f t="shared" si="16"/>
        <v>0</v>
      </c>
    </row>
    <row r="358" spans="1:8">
      <c r="A358" s="207">
        <v>7091</v>
      </c>
      <c r="B358" s="207" t="s">
        <v>1440</v>
      </c>
      <c r="C358" s="176" t="s">
        <v>123</v>
      </c>
      <c r="D358" s="176" t="s">
        <v>23</v>
      </c>
      <c r="E358" s="177">
        <v>10</v>
      </c>
      <c r="F358" s="177">
        <v>16.100000000000001</v>
      </c>
      <c r="G358" s="173">
        <f>VLOOKUP(A358,'INSUMOS SINAPI'!A:E,5,0)</f>
        <v>16.100000000000001</v>
      </c>
      <c r="H358" s="174">
        <f t="shared" si="16"/>
        <v>0</v>
      </c>
    </row>
    <row r="359" spans="1:8">
      <c r="A359" s="207" t="s">
        <v>516</v>
      </c>
      <c r="B359" s="207" t="s">
        <v>517</v>
      </c>
      <c r="C359" s="176" t="s">
        <v>123</v>
      </c>
      <c r="D359" s="176" t="s">
        <v>23</v>
      </c>
      <c r="E359" s="177">
        <v>260</v>
      </c>
      <c r="F359" s="177">
        <v>0.61</v>
      </c>
      <c r="G359" s="173" t="e">
        <f>VLOOKUP(A359,'INSUMOS SINAPI'!A:E,5,0)</f>
        <v>#N/A</v>
      </c>
      <c r="H359" s="174" t="e">
        <f t="shared" si="16"/>
        <v>#N/A</v>
      </c>
    </row>
    <row r="360" spans="1:8">
      <c r="A360" s="207">
        <v>34360</v>
      </c>
      <c r="B360" s="207" t="s">
        <v>207</v>
      </c>
      <c r="C360" s="176" t="s">
        <v>123</v>
      </c>
      <c r="D360" s="176" t="s">
        <v>63</v>
      </c>
      <c r="E360" s="177">
        <v>3.83</v>
      </c>
      <c r="F360" s="177">
        <f>G360</f>
        <v>45.42</v>
      </c>
      <c r="G360" s="173">
        <f>VLOOKUP(A360,'INSUMOS SINAPI'!A:E,5,0)</f>
        <v>45.42</v>
      </c>
      <c r="H360" s="174">
        <f t="shared" si="16"/>
        <v>0</v>
      </c>
    </row>
    <row r="361" spans="1:8">
      <c r="A361" s="207">
        <v>123</v>
      </c>
      <c r="B361" s="207" t="s">
        <v>535</v>
      </c>
      <c r="C361" s="176" t="s">
        <v>123</v>
      </c>
      <c r="D361" s="176" t="s">
        <v>168</v>
      </c>
      <c r="E361" s="177">
        <v>21.2</v>
      </c>
      <c r="F361" s="177">
        <v>7.44</v>
      </c>
      <c r="G361" s="173">
        <f>VLOOKUP(A361,'INSUMOS SINAPI'!A:E,5,0)</f>
        <v>7.44</v>
      </c>
      <c r="H361" s="174">
        <f t="shared" si="16"/>
        <v>0</v>
      </c>
    </row>
    <row r="362" spans="1:8">
      <c r="A362" s="207">
        <v>38828</v>
      </c>
      <c r="B362" s="207" t="s">
        <v>1630</v>
      </c>
      <c r="C362" s="176" t="s">
        <v>123</v>
      </c>
      <c r="D362" s="176" t="s">
        <v>65</v>
      </c>
      <c r="E362" s="177">
        <v>17.16</v>
      </c>
      <c r="F362" s="177">
        <f>G362</f>
        <v>8.82</v>
      </c>
      <c r="G362" s="173">
        <f>VLOOKUP(A362,'INSUMOS SINAPI'!A:E,5,0)</f>
        <v>8.82</v>
      </c>
      <c r="H362" s="174">
        <f t="shared" si="16"/>
        <v>0</v>
      </c>
    </row>
    <row r="363" spans="1:8">
      <c r="A363" s="207">
        <v>21127</v>
      </c>
      <c r="B363" s="207" t="s">
        <v>190</v>
      </c>
      <c r="C363" s="176" t="s">
        <v>123</v>
      </c>
      <c r="D363" s="176" t="s">
        <v>23</v>
      </c>
      <c r="E363" s="177">
        <v>44.5</v>
      </c>
      <c r="F363" s="177">
        <v>3.39</v>
      </c>
      <c r="G363" s="173">
        <f>VLOOKUP(A363,'INSUMOS SINAPI'!A:E,5,0)</f>
        <v>3.39</v>
      </c>
      <c r="H363" s="174">
        <f t="shared" si="16"/>
        <v>0</v>
      </c>
    </row>
    <row r="364" spans="1:8">
      <c r="A364" s="207">
        <v>9874</v>
      </c>
      <c r="B364" s="207" t="s">
        <v>1409</v>
      </c>
      <c r="C364" s="176" t="s">
        <v>123</v>
      </c>
      <c r="D364" s="176" t="s">
        <v>65</v>
      </c>
      <c r="E364" s="177">
        <v>10.33</v>
      </c>
      <c r="F364" s="177">
        <v>14.57</v>
      </c>
      <c r="G364" s="173">
        <f>VLOOKUP(A364,'INSUMOS SINAPI'!A:E,5,0)</f>
        <v>14.57</v>
      </c>
      <c r="H364" s="174">
        <f t="shared" si="16"/>
        <v>0</v>
      </c>
    </row>
    <row r="365" spans="1:8">
      <c r="A365" s="207" t="s">
        <v>1525</v>
      </c>
      <c r="B365" s="207" t="s">
        <v>1526</v>
      </c>
      <c r="C365" s="176" t="s">
        <v>123</v>
      </c>
      <c r="D365" s="176" t="s">
        <v>65</v>
      </c>
      <c r="E365" s="177">
        <v>6</v>
      </c>
      <c r="F365" s="177">
        <v>24.65</v>
      </c>
      <c r="G365" s="173" t="e">
        <f>VLOOKUP(A365,'INSUMOS SINAPI'!A:E,5,0)</f>
        <v>#N/A</v>
      </c>
      <c r="H365" s="174" t="e">
        <f t="shared" si="16"/>
        <v>#N/A</v>
      </c>
    </row>
    <row r="366" spans="1:8">
      <c r="A366" s="207">
        <v>13388</v>
      </c>
      <c r="B366" s="207" t="s">
        <v>1360</v>
      </c>
      <c r="C366" s="176" t="s">
        <v>123</v>
      </c>
      <c r="D366" s="176" t="s">
        <v>63</v>
      </c>
      <c r="E366" s="177">
        <v>1.22</v>
      </c>
      <c r="F366" s="177">
        <v>120.68</v>
      </c>
      <c r="G366" s="173">
        <f>VLOOKUP(A366,'INSUMOS SINAPI'!A:E,5,0)</f>
        <v>120.68</v>
      </c>
      <c r="H366" s="174">
        <f t="shared" si="16"/>
        <v>0</v>
      </c>
    </row>
    <row r="367" spans="1:8">
      <c r="A367" s="207">
        <v>3526</v>
      </c>
      <c r="B367" s="207" t="s">
        <v>323</v>
      </c>
      <c r="C367" s="176" t="s">
        <v>123</v>
      </c>
      <c r="D367" s="176" t="s">
        <v>23</v>
      </c>
      <c r="E367" s="177">
        <v>46</v>
      </c>
      <c r="F367" s="177">
        <v>3.08</v>
      </c>
      <c r="G367" s="173">
        <f>VLOOKUP(A367,'INSUMOS SINAPI'!A:E,5,0)</f>
        <v>3.08</v>
      </c>
      <c r="H367" s="174">
        <f t="shared" si="16"/>
        <v>0</v>
      </c>
    </row>
    <row r="368" spans="1:8">
      <c r="A368" s="207">
        <v>2705</v>
      </c>
      <c r="B368" s="207" t="s">
        <v>136</v>
      </c>
      <c r="C368" s="176" t="s">
        <v>123</v>
      </c>
      <c r="D368" s="176" t="s">
        <v>137</v>
      </c>
      <c r="E368" s="177">
        <v>153.13999999999999</v>
      </c>
      <c r="F368" s="177">
        <v>0.92</v>
      </c>
      <c r="G368" s="173">
        <f>VLOOKUP(A368,'INSUMOS SINAPI'!A:E,5,0)</f>
        <v>0.92</v>
      </c>
      <c r="H368" s="174">
        <f t="shared" si="16"/>
        <v>0</v>
      </c>
    </row>
    <row r="369" spans="1:8">
      <c r="A369" s="207">
        <v>4226</v>
      </c>
      <c r="B369" s="207" t="s">
        <v>203</v>
      </c>
      <c r="C369" s="176" t="s">
        <v>123</v>
      </c>
      <c r="D369" s="176" t="s">
        <v>63</v>
      </c>
      <c r="E369" s="177">
        <v>17.18</v>
      </c>
      <c r="F369" s="177">
        <v>8.17</v>
      </c>
      <c r="G369" s="173">
        <f>VLOOKUP(A369,'INSUMOS SINAPI'!A:E,5,0)</f>
        <v>8.17</v>
      </c>
      <c r="H369" s="174">
        <f t="shared" si="16"/>
        <v>0</v>
      </c>
    </row>
    <row r="370" spans="1:8">
      <c r="A370" s="207">
        <v>20155</v>
      </c>
      <c r="B370" s="207" t="s">
        <v>1453</v>
      </c>
      <c r="C370" s="176" t="s">
        <v>123</v>
      </c>
      <c r="D370" s="176" t="s">
        <v>23</v>
      </c>
      <c r="E370" s="177">
        <v>23</v>
      </c>
      <c r="F370" s="177">
        <v>6.03</v>
      </c>
      <c r="G370" s="173">
        <f>VLOOKUP(A370,'INSUMOS SINAPI'!A:E,5,0)</f>
        <v>6.03</v>
      </c>
      <c r="H370" s="174">
        <f t="shared" si="16"/>
        <v>0</v>
      </c>
    </row>
    <row r="371" spans="1:8">
      <c r="A371" s="207">
        <v>2355</v>
      </c>
      <c r="B371" s="207" t="s">
        <v>1669</v>
      </c>
      <c r="C371" s="176" t="s">
        <v>124</v>
      </c>
      <c r="D371" s="176" t="s">
        <v>134</v>
      </c>
      <c r="E371" s="177">
        <v>8.94</v>
      </c>
      <c r="F371" s="177">
        <v>15.4</v>
      </c>
      <c r="G371" s="173" t="e">
        <f>VLOOKUP(A371,'INSUMOS SINAPI'!A:E,5,0)</f>
        <v>#N/A</v>
      </c>
      <c r="H371" s="174" t="e">
        <f t="shared" si="16"/>
        <v>#N/A</v>
      </c>
    </row>
    <row r="372" spans="1:8">
      <c r="A372" s="207">
        <v>37590</v>
      </c>
      <c r="B372" s="207" t="s">
        <v>1504</v>
      </c>
      <c r="C372" s="176" t="s">
        <v>123</v>
      </c>
      <c r="D372" s="176" t="s">
        <v>23</v>
      </c>
      <c r="E372" s="177">
        <v>8.14</v>
      </c>
      <c r="F372" s="177">
        <v>16.86</v>
      </c>
      <c r="G372" s="173">
        <f>VLOOKUP(A372,'INSUMOS SINAPI'!A:E,5,0)</f>
        <v>16.86</v>
      </c>
      <c r="H372" s="174">
        <f t="shared" si="16"/>
        <v>0</v>
      </c>
    </row>
    <row r="373" spans="1:8">
      <c r="A373" s="207">
        <v>9871</v>
      </c>
      <c r="B373" s="207" t="s">
        <v>1378</v>
      </c>
      <c r="C373" s="176" t="s">
        <v>123</v>
      </c>
      <c r="D373" s="176" t="s">
        <v>65</v>
      </c>
      <c r="E373" s="177">
        <v>3.15</v>
      </c>
      <c r="F373" s="177">
        <v>43.57</v>
      </c>
      <c r="G373" s="173">
        <f>VLOOKUP(A373,'INSUMOS SINAPI'!A:E,5,0)</f>
        <v>43.57</v>
      </c>
      <c r="H373" s="174">
        <f t="shared" si="16"/>
        <v>0</v>
      </c>
    </row>
    <row r="374" spans="1:8">
      <c r="A374" s="207">
        <v>11772</v>
      </c>
      <c r="B374" s="207" t="s">
        <v>1477</v>
      </c>
      <c r="C374" s="176" t="s">
        <v>123</v>
      </c>
      <c r="D374" s="176" t="s">
        <v>23</v>
      </c>
      <c r="E374" s="177">
        <v>1</v>
      </c>
      <c r="F374" s="177">
        <v>134.36000000000001</v>
      </c>
      <c r="G374" s="173">
        <f>VLOOKUP(A374,'INSUMOS SINAPI'!A:E,5,0)</f>
        <v>134.36000000000001</v>
      </c>
      <c r="H374" s="174">
        <f t="shared" si="16"/>
        <v>0</v>
      </c>
    </row>
    <row r="375" spans="1:8">
      <c r="A375" s="207" t="s">
        <v>6452</v>
      </c>
      <c r="B375" s="207" t="s">
        <v>1016</v>
      </c>
      <c r="C375" s="176" t="s">
        <v>123</v>
      </c>
      <c r="D375" s="176" t="s">
        <v>23</v>
      </c>
      <c r="E375" s="177">
        <v>1</v>
      </c>
      <c r="F375" s="177">
        <v>112.32</v>
      </c>
      <c r="G375" s="173" t="e">
        <f>VLOOKUP(A375,'INSUMOS SINAPI'!A:E,5,0)</f>
        <v>#N/A</v>
      </c>
      <c r="H375" s="174" t="e">
        <f t="shared" si="16"/>
        <v>#N/A</v>
      </c>
    </row>
    <row r="376" spans="1:8">
      <c r="A376" s="207" t="s">
        <v>6453</v>
      </c>
      <c r="B376" t="s">
        <v>528</v>
      </c>
      <c r="C376" s="176" t="s">
        <v>123</v>
      </c>
      <c r="D376" s="176" t="s">
        <v>23</v>
      </c>
      <c r="E376" s="177">
        <v>576</v>
      </c>
      <c r="F376" s="177">
        <v>0.23</v>
      </c>
      <c r="G376" s="173" t="e">
        <f>VLOOKUP(A376,'INSUMOS SINAPI'!A:E,5,0)</f>
        <v>#N/A</v>
      </c>
      <c r="H376" s="174" t="e">
        <f t="shared" si="16"/>
        <v>#N/A</v>
      </c>
    </row>
    <row r="377" spans="1:8">
      <c r="A377" s="207" t="s">
        <v>1564</v>
      </c>
      <c r="B377" s="207" t="s">
        <v>1022</v>
      </c>
      <c r="C377" s="176" t="s">
        <v>123</v>
      </c>
      <c r="D377" s="176" t="s">
        <v>99</v>
      </c>
      <c r="E377" s="177">
        <v>250</v>
      </c>
      <c r="F377" s="177">
        <v>0.52</v>
      </c>
      <c r="G377" s="173" t="e">
        <f>VLOOKUP(A377,'INSUMOS SINAPI'!A:E,5,0)</f>
        <v>#N/A</v>
      </c>
      <c r="H377" s="174" t="e">
        <f t="shared" si="16"/>
        <v>#N/A</v>
      </c>
    </row>
    <row r="378" spans="1:8">
      <c r="A378" s="207">
        <v>38633</v>
      </c>
      <c r="B378" s="207" t="s">
        <v>1503</v>
      </c>
      <c r="C378" s="176" t="s">
        <v>123</v>
      </c>
      <c r="D378" s="176" t="s">
        <v>23</v>
      </c>
      <c r="E378" s="177">
        <v>5.32</v>
      </c>
      <c r="F378" s="177">
        <v>24.25</v>
      </c>
      <c r="G378" s="173" t="e">
        <f>VLOOKUP(A378,'INSUMOS SINAPI'!A:E,5,0)</f>
        <v>#N/A</v>
      </c>
      <c r="H378" s="174" t="e">
        <f t="shared" si="16"/>
        <v>#N/A</v>
      </c>
    </row>
    <row r="379" spans="1:8">
      <c r="A379" s="207">
        <v>9835</v>
      </c>
      <c r="B379" s="207" t="s">
        <v>1427</v>
      </c>
      <c r="C379" s="176" t="s">
        <v>123</v>
      </c>
      <c r="D379" s="176" t="s">
        <v>65</v>
      </c>
      <c r="E379" s="177">
        <v>19.690000000000001</v>
      </c>
      <c r="F379" s="177">
        <v>6.55</v>
      </c>
      <c r="G379" s="173">
        <f>VLOOKUP(A379,'INSUMOS SINAPI'!A:E,5,0)</f>
        <v>6.55</v>
      </c>
      <c r="H379" s="174">
        <f t="shared" si="16"/>
        <v>0</v>
      </c>
    </row>
    <row r="380" spans="1:8">
      <c r="A380" s="207">
        <v>7097</v>
      </c>
      <c r="B380" s="207" t="s">
        <v>1439</v>
      </c>
      <c r="C380" s="176" t="s">
        <v>123</v>
      </c>
      <c r="D380" s="176" t="s">
        <v>23</v>
      </c>
      <c r="E380" s="177">
        <v>17</v>
      </c>
      <c r="F380" s="177">
        <v>7.56</v>
      </c>
      <c r="G380" s="173">
        <f>VLOOKUP(A380,'INSUMOS SINAPI'!A:E,5,0)</f>
        <v>7.56</v>
      </c>
      <c r="H380" s="174">
        <f t="shared" si="16"/>
        <v>0</v>
      </c>
    </row>
    <row r="381" spans="1:8">
      <c r="A381" s="207">
        <v>38112</v>
      </c>
      <c r="B381" s="207" t="s">
        <v>194</v>
      </c>
      <c r="C381" s="176" t="s">
        <v>123</v>
      </c>
      <c r="D381" s="176" t="s">
        <v>23</v>
      </c>
      <c r="E381" s="177">
        <v>21</v>
      </c>
      <c r="F381" s="177">
        <v>6.09</v>
      </c>
      <c r="G381" s="173">
        <f>VLOOKUP(A381,'INSUMOS SINAPI'!A:E,5,0)</f>
        <v>6.09</v>
      </c>
      <c r="H381" s="174">
        <f t="shared" si="16"/>
        <v>0</v>
      </c>
    </row>
    <row r="382" spans="1:8">
      <c r="A382" s="207">
        <v>5073</v>
      </c>
      <c r="B382" s="207" t="s">
        <v>1245</v>
      </c>
      <c r="C382" s="176" t="s">
        <v>123</v>
      </c>
      <c r="D382" s="176" t="s">
        <v>63</v>
      </c>
      <c r="E382" s="177">
        <v>6.13</v>
      </c>
      <c r="F382" s="177">
        <v>20.74</v>
      </c>
      <c r="G382" s="173">
        <f>VLOOKUP(A382,'INSUMOS SINAPI'!A:E,5,0)</f>
        <v>20.74</v>
      </c>
      <c r="H382" s="174">
        <f t="shared" si="16"/>
        <v>0</v>
      </c>
    </row>
    <row r="383" spans="1:8">
      <c r="A383" s="207">
        <v>1381</v>
      </c>
      <c r="B383" s="207" t="s">
        <v>1330</v>
      </c>
      <c r="C383" s="176" t="s">
        <v>123</v>
      </c>
      <c r="D383" s="176" t="s">
        <v>63</v>
      </c>
      <c r="E383" s="177">
        <v>158.83000000000001</v>
      </c>
      <c r="F383" s="177">
        <v>0.8</v>
      </c>
      <c r="G383" s="173">
        <f>VLOOKUP(A383,'INSUMOS SINAPI'!A:E,5,0)</f>
        <v>0.8</v>
      </c>
      <c r="H383" s="174">
        <f t="shared" si="16"/>
        <v>0</v>
      </c>
    </row>
    <row r="384" spans="1:8">
      <c r="A384" s="207">
        <v>12815</v>
      </c>
      <c r="B384" s="207" t="s">
        <v>169</v>
      </c>
      <c r="C384" s="176" t="s">
        <v>123</v>
      </c>
      <c r="D384" s="176" t="s">
        <v>23</v>
      </c>
      <c r="E384" s="177">
        <v>14.22</v>
      </c>
      <c r="F384" s="177">
        <v>8.91</v>
      </c>
      <c r="G384" s="173">
        <f>VLOOKUP(A384,'INSUMOS SINAPI'!A:E,5,0)</f>
        <v>8.91</v>
      </c>
      <c r="H384" s="174">
        <f t="shared" si="16"/>
        <v>0</v>
      </c>
    </row>
    <row r="385" spans="1:8">
      <c r="A385" s="207">
        <v>11678</v>
      </c>
      <c r="B385" s="207" t="s">
        <v>1392</v>
      </c>
      <c r="C385" s="176" t="s">
        <v>123</v>
      </c>
      <c r="D385" s="176" t="s">
        <v>23</v>
      </c>
      <c r="E385" s="177">
        <v>2</v>
      </c>
      <c r="F385" s="177">
        <v>61.89</v>
      </c>
      <c r="G385" s="173">
        <f>VLOOKUP(A385,'INSUMOS SINAPI'!A:E,5,0)</f>
        <v>61.89</v>
      </c>
      <c r="H385" s="174">
        <f t="shared" si="16"/>
        <v>0</v>
      </c>
    </row>
    <row r="386" spans="1:8">
      <c r="A386" s="207">
        <v>43475</v>
      </c>
      <c r="B386" s="207" t="s">
        <v>128</v>
      </c>
      <c r="C386" s="176" t="s">
        <v>123</v>
      </c>
      <c r="D386" s="176" t="s">
        <v>47</v>
      </c>
      <c r="E386" s="177">
        <v>8</v>
      </c>
      <c r="F386" s="177">
        <v>15.46</v>
      </c>
      <c r="G386" s="173">
        <f>VLOOKUP(A386,'INSUMOS SINAPI'!A:E,5,0)</f>
        <v>15.46</v>
      </c>
      <c r="H386" s="174">
        <f t="shared" si="16"/>
        <v>0</v>
      </c>
    </row>
    <row r="387" spans="1:8">
      <c r="A387" s="207">
        <v>39443</v>
      </c>
      <c r="B387" s="207" t="s">
        <v>338</v>
      </c>
      <c r="C387" s="176" t="s">
        <v>123</v>
      </c>
      <c r="D387" s="176" t="s">
        <v>23</v>
      </c>
      <c r="E387" s="177">
        <v>508.85</v>
      </c>
      <c r="F387" s="177">
        <f>G387</f>
        <v>0.28000000000000003</v>
      </c>
      <c r="G387" s="173">
        <f>VLOOKUP(A387,'INSUMOS SINAPI'!A:E,5,0)</f>
        <v>0.28000000000000003</v>
      </c>
      <c r="H387" s="174">
        <f t="shared" ref="H387:H450" si="18">F387-G387</f>
        <v>0</v>
      </c>
    </row>
    <row r="388" spans="1:8">
      <c r="A388" s="207">
        <v>7568</v>
      </c>
      <c r="B388" s="207" t="s">
        <v>1314</v>
      </c>
      <c r="C388" s="176" t="s">
        <v>123</v>
      </c>
      <c r="D388" s="176" t="s">
        <v>23</v>
      </c>
      <c r="E388" s="177">
        <v>179.31</v>
      </c>
      <c r="F388" s="177">
        <v>0.67</v>
      </c>
      <c r="G388" s="173">
        <f>VLOOKUP(A388,'INSUMOS SINAPI'!A:E,5,0)</f>
        <v>0.67</v>
      </c>
      <c r="H388" s="174">
        <f t="shared" si="18"/>
        <v>0</v>
      </c>
    </row>
    <row r="389" spans="1:8">
      <c r="A389" s="207">
        <v>3662</v>
      </c>
      <c r="B389" s="207" t="s">
        <v>1441</v>
      </c>
      <c r="C389" s="176" t="s">
        <v>123</v>
      </c>
      <c r="D389" s="176" t="s">
        <v>23</v>
      </c>
      <c r="E389" s="177">
        <v>12</v>
      </c>
      <c r="F389" s="177">
        <v>9.92</v>
      </c>
      <c r="G389" s="173">
        <f>VLOOKUP(A389,'INSUMOS SINAPI'!A:E,5,0)</f>
        <v>9.92</v>
      </c>
      <c r="H389" s="174">
        <f t="shared" si="18"/>
        <v>0</v>
      </c>
    </row>
    <row r="390" spans="1:8">
      <c r="A390" s="207">
        <v>10535</v>
      </c>
      <c r="B390" s="207" t="s">
        <v>132</v>
      </c>
      <c r="C390" s="176" t="s">
        <v>123</v>
      </c>
      <c r="D390" s="176" t="s">
        <v>23</v>
      </c>
      <c r="E390" s="177">
        <v>0.03</v>
      </c>
      <c r="F390" s="210">
        <v>4699.5</v>
      </c>
      <c r="G390" s="173">
        <f>VLOOKUP(A390,'INSUMOS SINAPI'!A:E,5,0)</f>
        <v>4699.5</v>
      </c>
      <c r="H390" s="174">
        <f t="shared" si="18"/>
        <v>0</v>
      </c>
    </row>
    <row r="391" spans="1:8">
      <c r="A391" s="207">
        <v>37558</v>
      </c>
      <c r="B391" s="207" t="s">
        <v>1622</v>
      </c>
      <c r="C391" s="176" t="s">
        <v>123</v>
      </c>
      <c r="D391" s="176" t="s">
        <v>23</v>
      </c>
      <c r="E391" s="177">
        <v>4.25</v>
      </c>
      <c r="F391" s="177">
        <v>27.96</v>
      </c>
      <c r="G391" s="173">
        <f>VLOOKUP(A391,'INSUMOS SINAPI'!A:E,5,0)</f>
        <v>27.96</v>
      </c>
      <c r="H391" s="174">
        <f t="shared" si="18"/>
        <v>0</v>
      </c>
    </row>
    <row r="392" spans="1:8">
      <c r="A392" s="207">
        <v>39603</v>
      </c>
      <c r="B392" s="207" t="s">
        <v>1593</v>
      </c>
      <c r="C392" s="176" t="s">
        <v>123</v>
      </c>
      <c r="D392" s="176" t="s">
        <v>23</v>
      </c>
      <c r="E392" s="177">
        <v>31</v>
      </c>
      <c r="F392" s="177">
        <v>3.75</v>
      </c>
      <c r="G392" s="173">
        <f>VLOOKUP(A392,'INSUMOS SINAPI'!A:E,5,0)</f>
        <v>3.75</v>
      </c>
      <c r="H392" s="174">
        <f t="shared" si="18"/>
        <v>0</v>
      </c>
    </row>
    <row r="393" spans="1:8">
      <c r="A393" s="207">
        <v>867</v>
      </c>
      <c r="B393" s="207" t="s">
        <v>1561</v>
      </c>
      <c r="C393" s="176" t="s">
        <v>123</v>
      </c>
      <c r="D393" s="176" t="s">
        <v>65</v>
      </c>
      <c r="E393" s="177">
        <v>2.0499999999999998</v>
      </c>
      <c r="F393" s="177">
        <v>56.7</v>
      </c>
      <c r="G393" s="173">
        <f>VLOOKUP(A393,'INSUMOS SINAPI'!A:E,5,0)</f>
        <v>56.7</v>
      </c>
      <c r="H393" s="174">
        <f t="shared" si="18"/>
        <v>0</v>
      </c>
    </row>
    <row r="394" spans="1:8">
      <c r="A394" s="207" t="s">
        <v>1467</v>
      </c>
      <c r="B394" s="207" t="s">
        <v>1468</v>
      </c>
      <c r="C394" s="176" t="s">
        <v>123</v>
      </c>
      <c r="D394" s="176" t="s">
        <v>63</v>
      </c>
      <c r="E394" s="177">
        <v>16.03</v>
      </c>
      <c r="F394" s="177">
        <v>7.19</v>
      </c>
      <c r="G394" s="173" t="e">
        <f>VLOOKUP(A394,'INSUMOS SINAPI'!A:E,5,0)</f>
        <v>#N/A</v>
      </c>
      <c r="H394" s="174" t="e">
        <f t="shared" si="18"/>
        <v>#N/A</v>
      </c>
    </row>
    <row r="395" spans="1:8">
      <c r="A395" s="207" t="s">
        <v>1465</v>
      </c>
      <c r="B395" s="207" t="s">
        <v>1466</v>
      </c>
      <c r="C395" s="176" t="s">
        <v>123</v>
      </c>
      <c r="D395" s="176" t="s">
        <v>63</v>
      </c>
      <c r="E395" s="177">
        <v>15.2</v>
      </c>
      <c r="F395" s="177">
        <v>7.02</v>
      </c>
      <c r="G395" s="173" t="e">
        <f>VLOOKUP(A395,'INSUMOS SINAPI'!A:E,5,0)</f>
        <v>#N/A</v>
      </c>
      <c r="H395" s="174" t="e">
        <f t="shared" si="18"/>
        <v>#N/A</v>
      </c>
    </row>
    <row r="396" spans="1:8">
      <c r="A396" s="207">
        <v>4741</v>
      </c>
      <c r="B396" s="207" t="s">
        <v>1338</v>
      </c>
      <c r="C396" s="176" t="s">
        <v>123</v>
      </c>
      <c r="D396" s="176" t="s">
        <v>58</v>
      </c>
      <c r="E396" s="177">
        <v>0.97</v>
      </c>
      <c r="F396" s="177">
        <v>109.29</v>
      </c>
      <c r="G396" s="173">
        <f>VLOOKUP(A396,'INSUMOS SINAPI'!A:E,5,0)</f>
        <v>109.29</v>
      </c>
      <c r="H396" s="174">
        <f t="shared" si="18"/>
        <v>0</v>
      </c>
    </row>
    <row r="397" spans="1:8">
      <c r="A397" s="207">
        <v>37586</v>
      </c>
      <c r="B397" s="207" t="s">
        <v>346</v>
      </c>
      <c r="C397" s="176" t="s">
        <v>123</v>
      </c>
      <c r="D397" s="176" t="s">
        <v>179</v>
      </c>
      <c r="E397" s="177">
        <v>2.0299999999999998</v>
      </c>
      <c r="F397" s="177">
        <f>G397</f>
        <v>52.07</v>
      </c>
      <c r="G397" s="173">
        <f>VLOOKUP(A397,'INSUMOS SINAPI'!A:E,5,0)</f>
        <v>52.07</v>
      </c>
      <c r="H397" s="174">
        <f t="shared" si="18"/>
        <v>0</v>
      </c>
    </row>
    <row r="398" spans="1:8">
      <c r="A398" s="207">
        <v>37556</v>
      </c>
      <c r="B398" s="207" t="s">
        <v>1621</v>
      </c>
      <c r="C398" s="176" t="s">
        <v>123</v>
      </c>
      <c r="D398" s="176" t="s">
        <v>23</v>
      </c>
      <c r="E398" s="177">
        <v>6</v>
      </c>
      <c r="F398" s="177">
        <v>17.350000000000001</v>
      </c>
      <c r="G398" s="173">
        <f>VLOOKUP(A398,'INSUMOS SINAPI'!A:E,5,0)</f>
        <v>17.350000000000001</v>
      </c>
      <c r="H398" s="174">
        <f t="shared" si="18"/>
        <v>0</v>
      </c>
    </row>
    <row r="399" spans="1:8">
      <c r="A399" s="207">
        <v>3378</v>
      </c>
      <c r="B399" s="207" t="s">
        <v>1553</v>
      </c>
      <c r="C399" s="176" t="s">
        <v>123</v>
      </c>
      <c r="D399" s="176" t="s">
        <v>23</v>
      </c>
      <c r="E399" s="177">
        <v>1</v>
      </c>
      <c r="F399" s="177">
        <v>102.28</v>
      </c>
      <c r="G399" s="173">
        <f>VLOOKUP(A399,'INSUMOS SINAPI'!A:E,5,0)</f>
        <v>102.28</v>
      </c>
      <c r="H399" s="174">
        <f t="shared" si="18"/>
        <v>0</v>
      </c>
    </row>
    <row r="400" spans="1:8">
      <c r="A400" s="207">
        <v>40270</v>
      </c>
      <c r="B400" s="207" t="s">
        <v>1276</v>
      </c>
      <c r="C400" s="176" t="s">
        <v>123</v>
      </c>
      <c r="D400" s="176" t="s">
        <v>65</v>
      </c>
      <c r="E400" s="177">
        <v>0.83</v>
      </c>
      <c r="F400" s="177">
        <f>G400</f>
        <v>119.03</v>
      </c>
      <c r="G400" s="173">
        <f>VLOOKUP(A400,'INSUMOS SINAPI'!A:E,5,0)</f>
        <v>119.03</v>
      </c>
      <c r="H400" s="174">
        <f t="shared" si="18"/>
        <v>0</v>
      </c>
    </row>
    <row r="401" spans="1:8">
      <c r="A401" s="207">
        <v>34547</v>
      </c>
      <c r="B401" s="207" t="s">
        <v>1307</v>
      </c>
      <c r="C401" s="176" t="s">
        <v>123</v>
      </c>
      <c r="D401" s="176" t="s">
        <v>65</v>
      </c>
      <c r="E401" s="177">
        <v>29.28</v>
      </c>
      <c r="F401" s="177">
        <v>3.42</v>
      </c>
      <c r="G401" s="173">
        <f>VLOOKUP(A401,'INSUMOS SINAPI'!A:E,5,0)</f>
        <v>3.42</v>
      </c>
      <c r="H401" s="174">
        <f t="shared" si="18"/>
        <v>0</v>
      </c>
    </row>
    <row r="402" spans="1:8">
      <c r="A402" s="207">
        <v>6138</v>
      </c>
      <c r="B402" s="207" t="s">
        <v>1486</v>
      </c>
      <c r="C402" s="176" t="s">
        <v>123</v>
      </c>
      <c r="D402" s="176" t="s">
        <v>23</v>
      </c>
      <c r="E402" s="177">
        <v>8</v>
      </c>
      <c r="F402" s="177">
        <v>12.26</v>
      </c>
      <c r="G402" s="173">
        <f>VLOOKUP(A402,'INSUMOS SINAPI'!A:E,5,0)</f>
        <v>12.26</v>
      </c>
      <c r="H402" s="174">
        <f t="shared" si="18"/>
        <v>0</v>
      </c>
    </row>
    <row r="403" spans="1:8">
      <c r="A403" s="207" t="s">
        <v>1624</v>
      </c>
      <c r="B403" s="207" t="s">
        <v>1625</v>
      </c>
      <c r="C403" s="176" t="s">
        <v>123</v>
      </c>
      <c r="D403" s="176" t="s">
        <v>65</v>
      </c>
      <c r="E403" s="177">
        <v>120</v>
      </c>
      <c r="F403" s="177">
        <v>0.81</v>
      </c>
      <c r="G403" s="173" t="e">
        <f>VLOOKUP(A403,'INSUMOS SINAPI'!A:E,5,0)</f>
        <v>#N/A</v>
      </c>
      <c r="H403" s="174" t="e">
        <f t="shared" si="18"/>
        <v>#N/A</v>
      </c>
    </row>
    <row r="404" spans="1:8">
      <c r="A404" s="207">
        <v>3500</v>
      </c>
      <c r="B404" s="207" t="s">
        <v>1426</v>
      </c>
      <c r="C404" s="176" t="s">
        <v>123</v>
      </c>
      <c r="D404" s="176" t="s">
        <v>23</v>
      </c>
      <c r="E404" s="177">
        <v>60</v>
      </c>
      <c r="F404" s="177">
        <v>1.55</v>
      </c>
      <c r="G404" s="173">
        <f>VLOOKUP(A404,'INSUMOS SINAPI'!A:E,5,0)</f>
        <v>1.55</v>
      </c>
      <c r="H404" s="174">
        <f t="shared" si="18"/>
        <v>0</v>
      </c>
    </row>
    <row r="405" spans="1:8">
      <c r="A405" s="207">
        <v>34643</v>
      </c>
      <c r="B405" s="207" t="s">
        <v>1543</v>
      </c>
      <c r="C405" s="176" t="s">
        <v>123</v>
      </c>
      <c r="D405" s="176" t="s">
        <v>23</v>
      </c>
      <c r="E405" s="177">
        <v>2</v>
      </c>
      <c r="F405" s="177">
        <v>46.35</v>
      </c>
      <c r="G405" s="173">
        <f>VLOOKUP(A405,'INSUMOS SINAPI'!A:E,5,0)</f>
        <v>46.35</v>
      </c>
      <c r="H405" s="174">
        <f t="shared" si="18"/>
        <v>0</v>
      </c>
    </row>
    <row r="406" spans="1:8">
      <c r="A406" s="207">
        <v>11674</v>
      </c>
      <c r="B406" s="207" t="s">
        <v>1389</v>
      </c>
      <c r="C406" s="176" t="s">
        <v>123</v>
      </c>
      <c r="D406" s="176" t="s">
        <v>23</v>
      </c>
      <c r="E406" s="177">
        <v>6</v>
      </c>
      <c r="F406" s="177">
        <v>15.41</v>
      </c>
      <c r="G406" s="173">
        <f>VLOOKUP(A406,'INSUMOS SINAPI'!A:E,5,0)</f>
        <v>15.41</v>
      </c>
      <c r="H406" s="174">
        <f t="shared" si="18"/>
        <v>0</v>
      </c>
    </row>
    <row r="407" spans="1:8">
      <c r="A407" s="207">
        <v>4238</v>
      </c>
      <c r="B407" s="207" t="s">
        <v>1234</v>
      </c>
      <c r="C407" s="176" t="s">
        <v>124</v>
      </c>
      <c r="D407" s="176" t="s">
        <v>134</v>
      </c>
      <c r="E407" s="177">
        <v>6.85</v>
      </c>
      <c r="F407" s="177">
        <f>G407</f>
        <v>15.49</v>
      </c>
      <c r="G407" s="173">
        <f>VLOOKUP(A407,'INSUMOS SINAPI'!A:E,5,0)</f>
        <v>15.49</v>
      </c>
      <c r="H407" s="174">
        <f t="shared" si="18"/>
        <v>0</v>
      </c>
    </row>
    <row r="408" spans="1:8">
      <c r="A408" s="207">
        <v>37329</v>
      </c>
      <c r="B408" s="207" t="s">
        <v>1478</v>
      </c>
      <c r="C408" s="176" t="s">
        <v>123</v>
      </c>
      <c r="D408" s="176" t="s">
        <v>63</v>
      </c>
      <c r="E408" s="177">
        <v>0.93</v>
      </c>
      <c r="F408" s="177">
        <v>98.93</v>
      </c>
      <c r="G408" s="173">
        <f>VLOOKUP(A408,'INSUMOS SINAPI'!A:E,5,0)</f>
        <v>98.93</v>
      </c>
      <c r="H408" s="174">
        <f t="shared" si="18"/>
        <v>0</v>
      </c>
    </row>
    <row r="409" spans="1:8">
      <c r="A409" s="207">
        <v>12769</v>
      </c>
      <c r="B409" s="207" t="s">
        <v>1399</v>
      </c>
      <c r="C409" s="176" t="s">
        <v>123</v>
      </c>
      <c r="D409" s="176" t="s">
        <v>23</v>
      </c>
      <c r="E409" s="177">
        <v>1</v>
      </c>
      <c r="F409" s="177">
        <f t="shared" ref="F409:F410" si="19">G409</f>
        <v>93.19</v>
      </c>
      <c r="G409" s="173">
        <f>VLOOKUP(A409,'INSUMOS SINAPI'!A:E,5,0)</f>
        <v>93.19</v>
      </c>
      <c r="H409" s="174">
        <f t="shared" si="18"/>
        <v>0</v>
      </c>
    </row>
    <row r="410" spans="1:8">
      <c r="A410" s="207">
        <v>248</v>
      </c>
      <c r="B410" s="207" t="s">
        <v>1619</v>
      </c>
      <c r="C410" s="176" t="s">
        <v>124</v>
      </c>
      <c r="D410" s="176" t="s">
        <v>134</v>
      </c>
      <c r="E410" s="177">
        <v>6.83</v>
      </c>
      <c r="F410" s="177">
        <f t="shared" si="19"/>
        <v>15.13</v>
      </c>
      <c r="G410" s="173">
        <f>VLOOKUP(A410,'INSUMOS SINAPI'!A:E,5,0)</f>
        <v>15.13</v>
      </c>
      <c r="H410" s="174">
        <f t="shared" si="18"/>
        <v>0</v>
      </c>
    </row>
    <row r="411" spans="1:8">
      <c r="A411" s="207">
        <v>37560</v>
      </c>
      <c r="B411" s="207" t="s">
        <v>1623</v>
      </c>
      <c r="C411" s="176" t="s">
        <v>123</v>
      </c>
      <c r="D411" s="176" t="s">
        <v>23</v>
      </c>
      <c r="E411" s="177">
        <v>3</v>
      </c>
      <c r="F411" s="177">
        <v>29.53</v>
      </c>
      <c r="G411" s="173">
        <f>VLOOKUP(A411,'INSUMOS SINAPI'!A:E,5,0)</f>
        <v>29.53</v>
      </c>
      <c r="H411" s="174">
        <f t="shared" si="18"/>
        <v>0</v>
      </c>
    </row>
    <row r="412" spans="1:8">
      <c r="A412" s="207">
        <v>7132</v>
      </c>
      <c r="B412" s="207" t="s">
        <v>1385</v>
      </c>
      <c r="C412" s="176" t="s">
        <v>123</v>
      </c>
      <c r="D412" s="176" t="s">
        <v>23</v>
      </c>
      <c r="E412" s="177">
        <v>2</v>
      </c>
      <c r="F412" s="177">
        <v>44.1</v>
      </c>
      <c r="G412" s="173">
        <f>VLOOKUP(A412,'INSUMOS SINAPI'!A:E,5,0)</f>
        <v>44.1</v>
      </c>
      <c r="H412" s="174">
        <f t="shared" si="18"/>
        <v>0</v>
      </c>
    </row>
    <row r="413" spans="1:8">
      <c r="A413" s="207">
        <v>20149</v>
      </c>
      <c r="B413" s="207" t="s">
        <v>1454</v>
      </c>
      <c r="C413" s="176" t="s">
        <v>123</v>
      </c>
      <c r="D413" s="176" t="s">
        <v>23</v>
      </c>
      <c r="E413" s="177">
        <v>13</v>
      </c>
      <c r="F413" s="177">
        <v>6.75</v>
      </c>
      <c r="G413" s="173">
        <f>VLOOKUP(A413,'INSUMOS SINAPI'!A:E,5,0)</f>
        <v>6.75</v>
      </c>
      <c r="H413" s="174">
        <f t="shared" si="18"/>
        <v>0</v>
      </c>
    </row>
    <row r="414" spans="1:8">
      <c r="A414" s="207" t="s">
        <v>1586</v>
      </c>
      <c r="B414" s="207" t="s">
        <v>1040</v>
      </c>
      <c r="C414" s="176" t="s">
        <v>123</v>
      </c>
      <c r="D414" s="176" t="s">
        <v>23</v>
      </c>
      <c r="E414" s="177">
        <v>2</v>
      </c>
      <c r="F414" s="177">
        <v>43.86</v>
      </c>
      <c r="G414" s="173" t="e">
        <f>VLOOKUP(A414,'INSUMOS SINAPI'!A:E,5,0)</f>
        <v>#N/A</v>
      </c>
      <c r="H414" s="174" t="e">
        <f t="shared" si="18"/>
        <v>#N/A</v>
      </c>
    </row>
    <row r="415" spans="1:8">
      <c r="A415" s="207">
        <v>3516</v>
      </c>
      <c r="B415" s="207" t="s">
        <v>1430</v>
      </c>
      <c r="C415" s="176" t="s">
        <v>123</v>
      </c>
      <c r="D415" s="176" t="s">
        <v>23</v>
      </c>
      <c r="E415" s="177">
        <v>36</v>
      </c>
      <c r="F415" s="177">
        <v>2.35</v>
      </c>
      <c r="G415" s="173">
        <f>VLOOKUP(A415,'INSUMOS SINAPI'!A:E,5,0)</f>
        <v>2.35</v>
      </c>
      <c r="H415" s="174">
        <f t="shared" si="18"/>
        <v>0</v>
      </c>
    </row>
    <row r="416" spans="1:8">
      <c r="A416" s="207">
        <v>37736</v>
      </c>
      <c r="B416" s="207" t="s">
        <v>1230</v>
      </c>
      <c r="C416" s="176" t="s">
        <v>123</v>
      </c>
      <c r="D416" s="176" t="s">
        <v>23</v>
      </c>
      <c r="E416" s="177">
        <v>0</v>
      </c>
      <c r="F416" s="210">
        <v>85950</v>
      </c>
      <c r="G416" s="173">
        <f>VLOOKUP(A416,'INSUMOS SINAPI'!A:E,5,0)</f>
        <v>85950</v>
      </c>
      <c r="H416" s="174">
        <f t="shared" si="18"/>
        <v>0</v>
      </c>
    </row>
    <row r="417" spans="1:8">
      <c r="A417" s="207">
        <v>300</v>
      </c>
      <c r="B417" s="207" t="s">
        <v>1461</v>
      </c>
      <c r="C417" s="176" t="s">
        <v>123</v>
      </c>
      <c r="D417" s="176" t="s">
        <v>23</v>
      </c>
      <c r="E417" s="177">
        <v>6</v>
      </c>
      <c r="F417" s="177">
        <v>13.8</v>
      </c>
      <c r="G417" s="173">
        <f>VLOOKUP(A417,'INSUMOS SINAPI'!A:E,5,0)</f>
        <v>13.8</v>
      </c>
      <c r="H417" s="174">
        <f t="shared" si="18"/>
        <v>0</v>
      </c>
    </row>
    <row r="418" spans="1:8">
      <c r="A418" s="207">
        <v>20170</v>
      </c>
      <c r="B418" s="207" t="s">
        <v>1456</v>
      </c>
      <c r="C418" s="176" t="s">
        <v>123</v>
      </c>
      <c r="D418" s="176" t="s">
        <v>23</v>
      </c>
      <c r="E418" s="177">
        <v>6</v>
      </c>
      <c r="F418" s="177">
        <v>13.66</v>
      </c>
      <c r="G418" s="173">
        <f>VLOOKUP(A418,'INSUMOS SINAPI'!A:E,5,0)</f>
        <v>13.66</v>
      </c>
      <c r="H418" s="174">
        <f t="shared" si="18"/>
        <v>0</v>
      </c>
    </row>
    <row r="419" spans="1:8">
      <c r="A419" s="207">
        <v>3529</v>
      </c>
      <c r="B419" s="207" t="s">
        <v>1069</v>
      </c>
      <c r="C419" s="176" t="s">
        <v>123</v>
      </c>
      <c r="D419" s="176" t="s">
        <v>23</v>
      </c>
      <c r="E419" s="177">
        <v>107</v>
      </c>
      <c r="F419" s="177">
        <v>0.75</v>
      </c>
      <c r="G419" s="173">
        <f>VLOOKUP(A419,'INSUMOS SINAPI'!A:E,5,0)</f>
        <v>0.75</v>
      </c>
      <c r="H419" s="174">
        <f t="shared" si="18"/>
        <v>0</v>
      </c>
    </row>
    <row r="420" spans="1:8">
      <c r="A420" s="207">
        <v>1368</v>
      </c>
      <c r="B420" s="207" t="s">
        <v>1498</v>
      </c>
      <c r="C420" s="176" t="s">
        <v>123</v>
      </c>
      <c r="D420" s="176" t="s">
        <v>23</v>
      </c>
      <c r="E420" s="177">
        <v>1</v>
      </c>
      <c r="F420" s="177">
        <v>80</v>
      </c>
      <c r="G420" s="173">
        <f>VLOOKUP(A420,'INSUMOS SINAPI'!A:E,5,0)</f>
        <v>80</v>
      </c>
      <c r="H420" s="174">
        <f t="shared" si="18"/>
        <v>0</v>
      </c>
    </row>
    <row r="421" spans="1:8">
      <c r="A421" s="207" t="s">
        <v>529</v>
      </c>
      <c r="B421" s="207" t="s">
        <v>530</v>
      </c>
      <c r="C421" s="176" t="s">
        <v>123</v>
      </c>
      <c r="D421" s="176" t="s">
        <v>23</v>
      </c>
      <c r="E421" s="177">
        <v>45</v>
      </c>
      <c r="F421" s="177">
        <v>1.72</v>
      </c>
      <c r="G421" s="173" t="e">
        <f>VLOOKUP(A421,'INSUMOS SINAPI'!A:E,5,0)</f>
        <v>#N/A</v>
      </c>
      <c r="H421" s="174" t="e">
        <f t="shared" si="18"/>
        <v>#N/A</v>
      </c>
    </row>
    <row r="422" spans="1:8">
      <c r="A422" s="207">
        <v>11830</v>
      </c>
      <c r="B422" s="207" t="s">
        <v>1417</v>
      </c>
      <c r="C422" s="176" t="s">
        <v>123</v>
      </c>
      <c r="D422" s="176" t="s">
        <v>23</v>
      </c>
      <c r="E422" s="177">
        <v>2</v>
      </c>
      <c r="F422" s="177">
        <v>38.43</v>
      </c>
      <c r="G422" s="173">
        <f>VLOOKUP(A422,'INSUMOS SINAPI'!A:E,5,0)</f>
        <v>38.43</v>
      </c>
      <c r="H422" s="174">
        <f t="shared" si="18"/>
        <v>0</v>
      </c>
    </row>
    <row r="423" spans="1:8">
      <c r="A423" s="207">
        <v>3517</v>
      </c>
      <c r="B423" s="207" t="s">
        <v>1429</v>
      </c>
      <c r="C423" s="176" t="s">
        <v>123</v>
      </c>
      <c r="D423" s="176" t="s">
        <v>23</v>
      </c>
      <c r="E423" s="177">
        <v>36</v>
      </c>
      <c r="F423" s="177">
        <v>2.12</v>
      </c>
      <c r="G423" s="173">
        <f>VLOOKUP(A423,'INSUMOS SINAPI'!A:E,5,0)</f>
        <v>2.12</v>
      </c>
      <c r="H423" s="174">
        <f t="shared" si="18"/>
        <v>0</v>
      </c>
    </row>
    <row r="424" spans="1:8">
      <c r="A424" s="207">
        <v>11756</v>
      </c>
      <c r="B424" s="207" t="s">
        <v>1631</v>
      </c>
      <c r="C424" s="176" t="s">
        <v>123</v>
      </c>
      <c r="D424" s="176" t="s">
        <v>23</v>
      </c>
      <c r="E424" s="177">
        <v>2</v>
      </c>
      <c r="F424" s="177">
        <v>38.159999999999997</v>
      </c>
      <c r="G424" s="173">
        <f>VLOOKUP(A424,'INSUMOS SINAPI'!A:E,5,0)</f>
        <v>38.159999999999997</v>
      </c>
      <c r="H424" s="174">
        <f t="shared" si="18"/>
        <v>0</v>
      </c>
    </row>
    <row r="425" spans="1:8">
      <c r="A425" s="207" t="s">
        <v>1520</v>
      </c>
      <c r="B425" s="207" t="s">
        <v>1521</v>
      </c>
      <c r="C425" s="176" t="s">
        <v>123</v>
      </c>
      <c r="D425" s="176" t="s">
        <v>23</v>
      </c>
      <c r="E425" s="177">
        <v>816</v>
      </c>
      <c r="F425" s="177">
        <v>0.09</v>
      </c>
      <c r="G425" s="173" t="e">
        <f>VLOOKUP(A425,'INSUMOS SINAPI'!A:E,5,0)</f>
        <v>#N/A</v>
      </c>
      <c r="H425" s="174" t="e">
        <f t="shared" si="18"/>
        <v>#N/A</v>
      </c>
    </row>
    <row r="426" spans="1:8">
      <c r="A426" s="207" t="s">
        <v>514</v>
      </c>
      <c r="B426" s="207" t="s">
        <v>515</v>
      </c>
      <c r="C426" s="176" t="s">
        <v>123</v>
      </c>
      <c r="D426" s="176" t="s">
        <v>23</v>
      </c>
      <c r="E426" s="177">
        <v>16</v>
      </c>
      <c r="F426" s="177">
        <v>4.53</v>
      </c>
      <c r="G426" s="173" t="e">
        <f>VLOOKUP(A426,'INSUMOS SINAPI'!A:E,5,0)</f>
        <v>#N/A</v>
      </c>
      <c r="H426" s="174" t="e">
        <f t="shared" si="18"/>
        <v>#N/A</v>
      </c>
    </row>
    <row r="427" spans="1:8">
      <c r="A427" s="207">
        <v>3767</v>
      </c>
      <c r="B427" s="207" t="s">
        <v>510</v>
      </c>
      <c r="C427" s="176" t="s">
        <v>123</v>
      </c>
      <c r="D427" s="176" t="s">
        <v>23</v>
      </c>
      <c r="E427" s="177">
        <v>88.42</v>
      </c>
      <c r="F427" s="177">
        <v>0.81</v>
      </c>
      <c r="G427" s="173">
        <f>VLOOKUP(A427,'INSUMOS SINAPI'!A:E,5,0)</f>
        <v>0.81</v>
      </c>
      <c r="H427" s="174">
        <f t="shared" si="18"/>
        <v>0</v>
      </c>
    </row>
    <row r="428" spans="1:8">
      <c r="A428" s="207">
        <v>43505</v>
      </c>
      <c r="B428" s="207" t="s">
        <v>1204</v>
      </c>
      <c r="C428" s="176" t="s">
        <v>123</v>
      </c>
      <c r="D428" s="176" t="s">
        <v>47</v>
      </c>
      <c r="E428" s="177">
        <v>0.5</v>
      </c>
      <c r="F428" s="177">
        <v>138.97999999999999</v>
      </c>
      <c r="G428" s="173">
        <f>VLOOKUP(A428,'INSUMOS SINAPI'!A:E,5,0)</f>
        <v>138.97999999999999</v>
      </c>
      <c r="H428" s="174">
        <f t="shared" si="18"/>
        <v>0</v>
      </c>
    </row>
    <row r="429" spans="1:8">
      <c r="A429" s="207">
        <v>3379</v>
      </c>
      <c r="B429" s="207" t="s">
        <v>1537</v>
      </c>
      <c r="C429" s="176" t="s">
        <v>123</v>
      </c>
      <c r="D429" s="176" t="s">
        <v>23</v>
      </c>
      <c r="E429" s="177">
        <v>1</v>
      </c>
      <c r="F429" s="177">
        <v>69.13</v>
      </c>
      <c r="G429" s="173">
        <f>VLOOKUP(A429,'INSUMOS SINAPI'!A:E,5,0)</f>
        <v>69.13</v>
      </c>
      <c r="H429" s="174">
        <f t="shared" si="18"/>
        <v>0</v>
      </c>
    </row>
    <row r="430" spans="1:8">
      <c r="A430" s="207">
        <v>6157</v>
      </c>
      <c r="B430" s="207" t="s">
        <v>1490</v>
      </c>
      <c r="C430" s="176" t="s">
        <v>123</v>
      </c>
      <c r="D430" s="176" t="s">
        <v>23</v>
      </c>
      <c r="E430" s="177">
        <v>1</v>
      </c>
      <c r="F430" s="177">
        <v>69.05</v>
      </c>
      <c r="G430" s="173">
        <f>VLOOKUP(A430,'INSUMOS SINAPI'!A:E,5,0)</f>
        <v>69.05</v>
      </c>
      <c r="H430" s="174">
        <f t="shared" si="18"/>
        <v>0</v>
      </c>
    </row>
    <row r="431" spans="1:8">
      <c r="A431" s="207">
        <v>11677</v>
      </c>
      <c r="B431" s="207" t="s">
        <v>1391</v>
      </c>
      <c r="C431" s="176" t="s">
        <v>123</v>
      </c>
      <c r="D431" s="176" t="s">
        <v>23</v>
      </c>
      <c r="E431" s="177">
        <v>2</v>
      </c>
      <c r="F431" s="177">
        <v>33.799999999999997</v>
      </c>
      <c r="G431" s="173">
        <f>VLOOKUP(A431,'INSUMOS SINAPI'!A:E,5,0)</f>
        <v>33.799999999999997</v>
      </c>
      <c r="H431" s="174">
        <f t="shared" si="18"/>
        <v>0</v>
      </c>
    </row>
    <row r="432" spans="1:8">
      <c r="A432" s="207">
        <v>2358</v>
      </c>
      <c r="B432" s="207" t="s">
        <v>1670</v>
      </c>
      <c r="C432" s="176" t="s">
        <v>124</v>
      </c>
      <c r="D432" s="176" t="s">
        <v>134</v>
      </c>
      <c r="E432" s="177">
        <v>4.47</v>
      </c>
      <c r="F432" s="177">
        <f>G432</f>
        <v>16.86</v>
      </c>
      <c r="G432" s="173">
        <f>VLOOKUP(A432,'INSUMOS SINAPI'!A:E,5,0)</f>
        <v>16.86</v>
      </c>
      <c r="H432" s="174">
        <f t="shared" si="18"/>
        <v>0</v>
      </c>
    </row>
    <row r="433" spans="1:9">
      <c r="A433" s="207">
        <v>11676</v>
      </c>
      <c r="B433" s="207" t="s">
        <v>1416</v>
      </c>
      <c r="C433" s="176" t="s">
        <v>123</v>
      </c>
      <c r="D433" s="176" t="s">
        <v>23</v>
      </c>
      <c r="E433" s="177">
        <v>2</v>
      </c>
      <c r="F433" s="177">
        <v>32.72</v>
      </c>
      <c r="G433" s="173">
        <f>VLOOKUP(A433,'INSUMOS SINAPI'!A:E,5,0)</f>
        <v>32.72</v>
      </c>
      <c r="H433" s="174">
        <f t="shared" si="18"/>
        <v>0</v>
      </c>
    </row>
    <row r="434" spans="1:9">
      <c r="A434" s="207">
        <v>34456</v>
      </c>
      <c r="B434" s="207" t="s">
        <v>1568</v>
      </c>
      <c r="C434" s="176" t="s">
        <v>123</v>
      </c>
      <c r="D434" s="176" t="s">
        <v>63</v>
      </c>
      <c r="E434" s="177">
        <v>12.67</v>
      </c>
      <c r="F434" s="177">
        <v>7.78</v>
      </c>
      <c r="G434" s="173" t="e">
        <f>VLOOKUP(A434,'INSUMOS SINAPI'!A:E,5,0)</f>
        <v>#N/A</v>
      </c>
      <c r="H434" s="174" t="e">
        <f t="shared" si="18"/>
        <v>#N/A</v>
      </c>
      <c r="I434" s="171" t="s">
        <v>6329</v>
      </c>
    </row>
    <row r="435" spans="1:9">
      <c r="A435" s="207" t="s">
        <v>1424</v>
      </c>
      <c r="B435" s="207" t="s">
        <v>1425</v>
      </c>
      <c r="C435" s="176" t="s">
        <v>123</v>
      </c>
      <c r="D435" s="176" t="s">
        <v>23</v>
      </c>
      <c r="E435" s="177">
        <v>2</v>
      </c>
      <c r="F435" s="177">
        <v>32.049999999999997</v>
      </c>
      <c r="G435" s="173" t="e">
        <f>VLOOKUP(A435,'INSUMOS SINAPI'!A:E,5,0)</f>
        <v>#N/A</v>
      </c>
      <c r="H435" s="174" t="e">
        <f t="shared" si="18"/>
        <v>#N/A</v>
      </c>
    </row>
    <row r="436" spans="1:9">
      <c r="A436" s="207">
        <v>38113</v>
      </c>
      <c r="B436" s="207" t="s">
        <v>1534</v>
      </c>
      <c r="C436" s="176" t="s">
        <v>123</v>
      </c>
      <c r="D436" s="176" t="s">
        <v>23</v>
      </c>
      <c r="E436" s="177">
        <v>8</v>
      </c>
      <c r="F436" s="177">
        <v>7.94</v>
      </c>
      <c r="G436" s="173">
        <f>VLOOKUP(A436,'INSUMOS SINAPI'!A:E,5,0)</f>
        <v>7.94</v>
      </c>
      <c r="H436" s="174">
        <f t="shared" si="18"/>
        <v>0</v>
      </c>
    </row>
    <row r="437" spans="1:9">
      <c r="A437" s="207">
        <v>44397</v>
      </c>
      <c r="B437" s="207" t="s">
        <v>319</v>
      </c>
      <c r="C437" s="176" t="s">
        <v>123</v>
      </c>
      <c r="D437" s="176" t="s">
        <v>65</v>
      </c>
      <c r="E437" s="177">
        <v>15.1</v>
      </c>
      <c r="F437" s="177">
        <v>4.17</v>
      </c>
      <c r="G437" s="173">
        <f>VLOOKUP(A437,'INSUMOS SINAPI'!A:E,5,0)</f>
        <v>4.17</v>
      </c>
      <c r="H437" s="174">
        <f t="shared" si="18"/>
        <v>0</v>
      </c>
    </row>
    <row r="438" spans="1:9">
      <c r="A438" s="207">
        <v>1958</v>
      </c>
      <c r="B438" s="207" t="s">
        <v>1379</v>
      </c>
      <c r="C438" s="176" t="s">
        <v>123</v>
      </c>
      <c r="D438" s="176" t="s">
        <v>23</v>
      </c>
      <c r="E438" s="177">
        <v>5</v>
      </c>
      <c r="F438" s="177">
        <v>12.45</v>
      </c>
      <c r="G438" s="173">
        <f>VLOOKUP(A438,'INSUMOS SINAPI'!A:E,5,0)</f>
        <v>12.45</v>
      </c>
      <c r="H438" s="174">
        <f t="shared" si="18"/>
        <v>0</v>
      </c>
    </row>
    <row r="439" spans="1:9">
      <c r="A439" s="207">
        <v>11831</v>
      </c>
      <c r="B439" s="207" t="s">
        <v>1509</v>
      </c>
      <c r="C439" s="176" t="s">
        <v>123</v>
      </c>
      <c r="D439" s="176" t="s">
        <v>23</v>
      </c>
      <c r="E439" s="177">
        <v>4</v>
      </c>
      <c r="F439" s="177">
        <v>15.3</v>
      </c>
      <c r="G439" s="173">
        <f>VLOOKUP(A439,'INSUMOS SINAPI'!A:E,5,0)</f>
        <v>15.3</v>
      </c>
      <c r="H439" s="174">
        <f t="shared" si="18"/>
        <v>0</v>
      </c>
    </row>
    <row r="440" spans="1:9">
      <c r="A440" s="207">
        <v>38365</v>
      </c>
      <c r="B440" s="207" t="s">
        <v>1334</v>
      </c>
      <c r="C440" s="176" t="s">
        <v>123</v>
      </c>
      <c r="D440" s="176" t="s">
        <v>53</v>
      </c>
      <c r="E440" s="177">
        <v>34.36</v>
      </c>
      <c r="F440" s="177">
        <v>1.73</v>
      </c>
      <c r="G440" s="173">
        <f>VLOOKUP(A440,'INSUMOS SINAPI'!A:E,5,0)</f>
        <v>1.73</v>
      </c>
      <c r="H440" s="174">
        <f t="shared" si="18"/>
        <v>0</v>
      </c>
    </row>
    <row r="441" spans="1:9">
      <c r="A441" s="207">
        <v>38383</v>
      </c>
      <c r="B441" s="207" t="s">
        <v>537</v>
      </c>
      <c r="C441" s="176" t="s">
        <v>123</v>
      </c>
      <c r="D441" s="176" t="s">
        <v>23</v>
      </c>
      <c r="E441" s="177">
        <v>27.36</v>
      </c>
      <c r="F441" s="177">
        <v>2.17</v>
      </c>
      <c r="G441" s="173">
        <f>VLOOKUP(A441,'INSUMOS SINAPI'!A:E,5,0)</f>
        <v>2.17</v>
      </c>
      <c r="H441" s="174">
        <f t="shared" si="18"/>
        <v>0</v>
      </c>
    </row>
    <row r="442" spans="1:9">
      <c r="A442" s="207">
        <v>118</v>
      </c>
      <c r="B442" s="207" t="s">
        <v>1632</v>
      </c>
      <c r="C442" s="176" t="s">
        <v>123</v>
      </c>
      <c r="D442" s="176" t="s">
        <v>23</v>
      </c>
      <c r="E442" s="177">
        <v>1</v>
      </c>
      <c r="F442" s="177">
        <v>58.68</v>
      </c>
      <c r="G442" s="173">
        <f>VLOOKUP(A442,'INSUMOS SINAPI'!A:E,5,0)</f>
        <v>58.68</v>
      </c>
      <c r="H442" s="174">
        <f t="shared" si="18"/>
        <v>0</v>
      </c>
    </row>
    <row r="443" spans="1:9">
      <c r="A443" s="207">
        <v>821</v>
      </c>
      <c r="B443" s="207" t="s">
        <v>1408</v>
      </c>
      <c r="C443" s="176" t="s">
        <v>123</v>
      </c>
      <c r="D443" s="176" t="s">
        <v>23</v>
      </c>
      <c r="E443" s="177">
        <v>3</v>
      </c>
      <c r="F443" s="177">
        <v>19.54</v>
      </c>
      <c r="G443" s="173">
        <f>VLOOKUP(A443,'INSUMOS SINAPI'!A:E,5,0)</f>
        <v>19.54</v>
      </c>
      <c r="H443" s="174">
        <f t="shared" si="18"/>
        <v>0</v>
      </c>
    </row>
    <row r="444" spans="1:9">
      <c r="A444" s="207" t="s">
        <v>518</v>
      </c>
      <c r="B444" s="207" t="s">
        <v>519</v>
      </c>
      <c r="C444" s="176" t="s">
        <v>123</v>
      </c>
      <c r="D444" s="176" t="s">
        <v>65</v>
      </c>
      <c r="E444" s="177">
        <v>4.8</v>
      </c>
      <c r="F444" s="177">
        <v>12.07</v>
      </c>
      <c r="G444" s="173" t="e">
        <f>VLOOKUP(A444,'INSUMOS SINAPI'!A:E,5,0)</f>
        <v>#N/A</v>
      </c>
      <c r="H444" s="174" t="e">
        <f t="shared" si="18"/>
        <v>#N/A</v>
      </c>
    </row>
    <row r="445" spans="1:9">
      <c r="A445" s="207">
        <v>36531</v>
      </c>
      <c r="B445" s="207" t="s">
        <v>1449</v>
      </c>
      <c r="C445" s="176" t="s">
        <v>123</v>
      </c>
      <c r="D445" s="176" t="s">
        <v>23</v>
      </c>
      <c r="E445" s="177">
        <v>0</v>
      </c>
      <c r="F445" s="177">
        <f>G445</f>
        <v>466463.38</v>
      </c>
      <c r="G445" s="173">
        <f>VLOOKUP(A445,'INSUMOS SINAPI'!A:E,5,0)</f>
        <v>466463.38</v>
      </c>
      <c r="H445" s="174">
        <f t="shared" si="18"/>
        <v>0</v>
      </c>
    </row>
    <row r="446" spans="1:9">
      <c r="A446" s="207">
        <v>1358</v>
      </c>
      <c r="B446" s="207" t="s">
        <v>1447</v>
      </c>
      <c r="C446" s="176" t="s">
        <v>123</v>
      </c>
      <c r="D446" s="176" t="s">
        <v>53</v>
      </c>
      <c r="E446" s="177">
        <v>0.94</v>
      </c>
      <c r="F446" s="177">
        <v>57.71</v>
      </c>
      <c r="G446" s="173">
        <f>VLOOKUP(A446,'INSUMOS SINAPI'!A:E,5,0)</f>
        <v>57.71</v>
      </c>
      <c r="H446" s="174">
        <f t="shared" si="18"/>
        <v>0</v>
      </c>
    </row>
    <row r="447" spans="1:9">
      <c r="A447" s="207">
        <v>7604</v>
      </c>
      <c r="B447" s="207" t="s">
        <v>1482</v>
      </c>
      <c r="C447" s="176" t="s">
        <v>123</v>
      </c>
      <c r="D447" s="176" t="s">
        <v>23</v>
      </c>
      <c r="E447" s="177">
        <v>1</v>
      </c>
      <c r="F447" s="177">
        <v>53.79</v>
      </c>
      <c r="G447" s="173">
        <f>VLOOKUP(A447,'INSUMOS SINAPI'!A:E,5,0)</f>
        <v>53.79</v>
      </c>
      <c r="H447" s="174">
        <f t="shared" si="18"/>
        <v>0</v>
      </c>
    </row>
    <row r="448" spans="1:9">
      <c r="A448" s="207">
        <v>2692</v>
      </c>
      <c r="B448" s="207" t="s">
        <v>1242</v>
      </c>
      <c r="C448" s="176" t="s">
        <v>123</v>
      </c>
      <c r="D448" s="176" t="s">
        <v>168</v>
      </c>
      <c r="E448" s="177">
        <v>7.32</v>
      </c>
      <c r="F448" s="177">
        <v>7.15</v>
      </c>
      <c r="G448" s="173">
        <f>VLOOKUP(A448,'INSUMOS SINAPI'!A:E,5,0)</f>
        <v>7.15</v>
      </c>
      <c r="H448" s="174">
        <f t="shared" si="18"/>
        <v>0</v>
      </c>
    </row>
    <row r="449" spans="1:8">
      <c r="A449" s="207">
        <v>1577</v>
      </c>
      <c r="B449" s="207" t="s">
        <v>1563</v>
      </c>
      <c r="C449" s="176" t="s">
        <v>123</v>
      </c>
      <c r="D449" s="176" t="s">
        <v>23</v>
      </c>
      <c r="E449" s="177">
        <v>16</v>
      </c>
      <c r="F449" s="177">
        <v>3.26</v>
      </c>
      <c r="G449" s="173">
        <f>VLOOKUP(A449,'INSUMOS SINAPI'!A:E,5,0)</f>
        <v>3.26</v>
      </c>
      <c r="H449" s="174">
        <f t="shared" si="18"/>
        <v>0</v>
      </c>
    </row>
    <row r="450" spans="1:8">
      <c r="A450" s="207">
        <v>38193</v>
      </c>
      <c r="B450" s="207" t="s">
        <v>1540</v>
      </c>
      <c r="C450" s="176" t="s">
        <v>123</v>
      </c>
      <c r="D450" s="176" t="s">
        <v>23</v>
      </c>
      <c r="E450" s="177">
        <v>13</v>
      </c>
      <c r="F450" s="177">
        <v>3.99</v>
      </c>
      <c r="G450" s="173">
        <f>VLOOKUP(A450,'INSUMOS SINAPI'!A:E,5,0)</f>
        <v>3.99</v>
      </c>
      <c r="H450" s="174">
        <f t="shared" si="18"/>
        <v>0</v>
      </c>
    </row>
    <row r="451" spans="1:8">
      <c r="A451" s="207">
        <v>38913</v>
      </c>
      <c r="B451" s="207" t="s">
        <v>1629</v>
      </c>
      <c r="C451" s="176" t="s">
        <v>123</v>
      </c>
      <c r="D451" s="176" t="s">
        <v>23</v>
      </c>
      <c r="E451" s="177">
        <v>5</v>
      </c>
      <c r="F451" s="177">
        <f>G451</f>
        <v>11.37</v>
      </c>
      <c r="G451" s="173">
        <f>VLOOKUP(A451,'INSUMOS SINAPI'!A:E,5,0)</f>
        <v>11.37</v>
      </c>
      <c r="H451" s="174">
        <f t="shared" ref="H451:H514" si="20">F451-G451</f>
        <v>0</v>
      </c>
    </row>
    <row r="452" spans="1:8">
      <c r="A452" s="207">
        <v>2684</v>
      </c>
      <c r="B452" s="207" t="s">
        <v>1551</v>
      </c>
      <c r="C452" s="176" t="s">
        <v>123</v>
      </c>
      <c r="D452" s="176" t="s">
        <v>65</v>
      </c>
      <c r="E452" s="177">
        <v>6.15</v>
      </c>
      <c r="F452" s="177">
        <v>8.39</v>
      </c>
      <c r="G452" s="173">
        <f>VLOOKUP(A452,'INSUMOS SINAPI'!A:E,5,0)</f>
        <v>8.39</v>
      </c>
      <c r="H452" s="174">
        <f t="shared" si="20"/>
        <v>0</v>
      </c>
    </row>
    <row r="453" spans="1:8">
      <c r="A453" s="207">
        <v>6193</v>
      </c>
      <c r="B453" s="207" t="s">
        <v>1471</v>
      </c>
      <c r="C453" s="176" t="s">
        <v>123</v>
      </c>
      <c r="D453" s="176" t="s">
        <v>65</v>
      </c>
      <c r="E453" s="177">
        <v>3.31</v>
      </c>
      <c r="F453" s="177">
        <v>15.54</v>
      </c>
      <c r="G453" s="173">
        <f>VLOOKUP(A453,'INSUMOS SINAPI'!A:E,5,0)</f>
        <v>15.54</v>
      </c>
      <c r="H453" s="174">
        <f t="shared" si="20"/>
        <v>0</v>
      </c>
    </row>
    <row r="454" spans="1:8">
      <c r="A454" s="207">
        <v>37591</v>
      </c>
      <c r="B454" s="207" t="s">
        <v>1501</v>
      </c>
      <c r="C454" s="176" t="s">
        <v>123</v>
      </c>
      <c r="D454" s="176" t="s">
        <v>23</v>
      </c>
      <c r="E454" s="177">
        <v>2.5</v>
      </c>
      <c r="F454" s="177">
        <v>20.27</v>
      </c>
      <c r="G454" s="173">
        <f>VLOOKUP(A454,'INSUMOS SINAPI'!A:E,5,0)</f>
        <v>20.27</v>
      </c>
      <c r="H454" s="174">
        <f t="shared" si="20"/>
        <v>0</v>
      </c>
    </row>
    <row r="455" spans="1:8">
      <c r="A455" s="207">
        <v>14513</v>
      </c>
      <c r="B455" s="207" t="s">
        <v>1229</v>
      </c>
      <c r="C455" s="176" t="s">
        <v>123</v>
      </c>
      <c r="D455" s="176" t="s">
        <v>23</v>
      </c>
      <c r="E455" s="177">
        <v>0</v>
      </c>
      <c r="F455" s="177">
        <f t="shared" ref="F455:F456" si="21">G455</f>
        <v>659269.78</v>
      </c>
      <c r="G455" s="173">
        <f>VLOOKUP(A455,'INSUMOS SINAPI'!A:E,5,0)</f>
        <v>659269.78</v>
      </c>
      <c r="H455" s="174">
        <f t="shared" si="20"/>
        <v>0</v>
      </c>
    </row>
    <row r="456" spans="1:8">
      <c r="A456" s="207">
        <v>2706</v>
      </c>
      <c r="B456" s="207" t="s">
        <v>311</v>
      </c>
      <c r="C456" s="176" t="s">
        <v>124</v>
      </c>
      <c r="D456" s="176" t="s">
        <v>134</v>
      </c>
      <c r="E456" s="177">
        <v>0.46</v>
      </c>
      <c r="F456" s="177">
        <f t="shared" si="21"/>
        <v>122.44</v>
      </c>
      <c r="G456" s="173">
        <f>VLOOKUP(A456,'INSUMOS SINAPI'!A:E,5,0)</f>
        <v>122.44</v>
      </c>
      <c r="H456" s="174">
        <f t="shared" si="20"/>
        <v>0</v>
      </c>
    </row>
    <row r="457" spans="1:8">
      <c r="A457" s="207">
        <v>6141</v>
      </c>
      <c r="B457" s="207" t="s">
        <v>1476</v>
      </c>
      <c r="C457" s="176" t="s">
        <v>123</v>
      </c>
      <c r="D457" s="176" t="s">
        <v>23</v>
      </c>
      <c r="E457" s="177">
        <v>10</v>
      </c>
      <c r="F457" s="177">
        <v>4.84</v>
      </c>
      <c r="G457" s="173">
        <f>VLOOKUP(A457,'INSUMOS SINAPI'!A:E,5,0)</f>
        <v>4.84</v>
      </c>
      <c r="H457" s="174">
        <f t="shared" si="20"/>
        <v>0</v>
      </c>
    </row>
    <row r="458" spans="1:8">
      <c r="A458" s="207">
        <v>109</v>
      </c>
      <c r="B458" s="207" t="s">
        <v>1411</v>
      </c>
      <c r="C458" s="176" t="s">
        <v>123</v>
      </c>
      <c r="D458" s="176" t="s">
        <v>23</v>
      </c>
      <c r="E458" s="177">
        <v>12</v>
      </c>
      <c r="F458" s="177">
        <v>3.84</v>
      </c>
      <c r="G458" s="173">
        <f>VLOOKUP(A458,'INSUMOS SINAPI'!A:E,5,0)</f>
        <v>3.84</v>
      </c>
      <c r="H458" s="174">
        <f t="shared" si="20"/>
        <v>0</v>
      </c>
    </row>
    <row r="459" spans="1:8">
      <c r="A459" s="207">
        <v>3848</v>
      </c>
      <c r="B459" s="207" t="s">
        <v>1435</v>
      </c>
      <c r="C459" s="176" t="s">
        <v>123</v>
      </c>
      <c r="D459" s="176" t="s">
        <v>23</v>
      </c>
      <c r="E459" s="177">
        <v>4</v>
      </c>
      <c r="F459" s="177">
        <v>11.32</v>
      </c>
      <c r="G459" s="173">
        <f>VLOOKUP(A459,'INSUMOS SINAPI'!A:E,5,0)</f>
        <v>11.32</v>
      </c>
      <c r="H459" s="174">
        <f t="shared" si="20"/>
        <v>0</v>
      </c>
    </row>
    <row r="460" spans="1:8">
      <c r="A460" s="207" t="s">
        <v>525</v>
      </c>
      <c r="B460" s="207" t="s">
        <v>526</v>
      </c>
      <c r="C460" s="176" t="s">
        <v>123</v>
      </c>
      <c r="D460" s="176" t="s">
        <v>23</v>
      </c>
      <c r="E460" s="210">
        <v>1070</v>
      </c>
      <c r="F460" s="177">
        <v>0.04</v>
      </c>
      <c r="G460" s="173" t="e">
        <f>VLOOKUP(A460,'INSUMOS SINAPI'!A:E,5,0)</f>
        <v>#N/A</v>
      </c>
      <c r="H460" s="174" t="e">
        <f t="shared" si="20"/>
        <v>#N/A</v>
      </c>
    </row>
    <row r="461" spans="1:8">
      <c r="A461" s="207">
        <v>7129</v>
      </c>
      <c r="B461" s="207" t="s">
        <v>1414</v>
      </c>
      <c r="C461" s="176" t="s">
        <v>123</v>
      </c>
      <c r="D461" s="176" t="s">
        <v>23</v>
      </c>
      <c r="E461" s="177">
        <v>4</v>
      </c>
      <c r="F461" s="177">
        <v>10.54</v>
      </c>
      <c r="G461" s="173">
        <f>VLOOKUP(A461,'INSUMOS SINAPI'!A:E,5,0)</f>
        <v>10.54</v>
      </c>
      <c r="H461" s="174">
        <f t="shared" si="20"/>
        <v>0</v>
      </c>
    </row>
    <row r="462" spans="1:8">
      <c r="A462" s="207">
        <v>7319</v>
      </c>
      <c r="B462" s="207" t="s">
        <v>359</v>
      </c>
      <c r="C462" s="176" t="s">
        <v>123</v>
      </c>
      <c r="D462" s="176" t="s">
        <v>168</v>
      </c>
      <c r="E462" s="177">
        <v>3.51</v>
      </c>
      <c r="F462" s="177">
        <v>11.32</v>
      </c>
      <c r="G462" s="173">
        <f>VLOOKUP(A462,'INSUMOS SINAPI'!A:E,5,0)</f>
        <v>11.32</v>
      </c>
      <c r="H462" s="174">
        <f t="shared" si="20"/>
        <v>0</v>
      </c>
    </row>
    <row r="463" spans="1:8">
      <c r="A463" s="207">
        <v>7141</v>
      </c>
      <c r="B463" s="207" t="s">
        <v>1415</v>
      </c>
      <c r="C463" s="176" t="s">
        <v>123</v>
      </c>
      <c r="D463" s="176" t="s">
        <v>23</v>
      </c>
      <c r="E463" s="177">
        <v>4</v>
      </c>
      <c r="F463" s="177">
        <v>9.5500000000000007</v>
      </c>
      <c r="G463" s="173">
        <f>VLOOKUP(A463,'INSUMOS SINAPI'!A:E,5,0)</f>
        <v>9.5500000000000007</v>
      </c>
      <c r="H463" s="174">
        <f t="shared" si="20"/>
        <v>0</v>
      </c>
    </row>
    <row r="464" spans="1:8">
      <c r="A464" s="207">
        <v>34686</v>
      </c>
      <c r="B464" s="207" t="s">
        <v>1515</v>
      </c>
      <c r="C464" s="176" t="s">
        <v>123</v>
      </c>
      <c r="D464" s="176" t="s">
        <v>23</v>
      </c>
      <c r="E464" s="177">
        <v>3</v>
      </c>
      <c r="F464" s="177">
        <v>12.72</v>
      </c>
      <c r="G464" s="173">
        <f>VLOOKUP(A464,'INSUMOS SINAPI'!A:E,5,0)</f>
        <v>12.72</v>
      </c>
      <c r="H464" s="174">
        <f t="shared" si="20"/>
        <v>0</v>
      </c>
    </row>
    <row r="465" spans="1:8">
      <c r="A465" s="207">
        <v>6142</v>
      </c>
      <c r="B465" s="207" t="s">
        <v>1494</v>
      </c>
      <c r="C465" s="176" t="s">
        <v>123</v>
      </c>
      <c r="D465" s="176" t="s">
        <v>23</v>
      </c>
      <c r="E465" s="177">
        <v>4</v>
      </c>
      <c r="F465" s="177">
        <v>9.44</v>
      </c>
      <c r="G465" s="173">
        <f>VLOOKUP(A465,'INSUMOS SINAPI'!A:E,5,0)</f>
        <v>9.44</v>
      </c>
      <c r="H465" s="174">
        <f t="shared" si="20"/>
        <v>0</v>
      </c>
    </row>
    <row r="466" spans="1:8">
      <c r="A466" s="207">
        <v>7131</v>
      </c>
      <c r="B466" s="207" t="s">
        <v>1383</v>
      </c>
      <c r="C466" s="176" t="s">
        <v>123</v>
      </c>
      <c r="D466" s="176" t="s">
        <v>23</v>
      </c>
      <c r="E466" s="177">
        <v>2</v>
      </c>
      <c r="F466" s="177">
        <v>18.73</v>
      </c>
      <c r="G466" s="173">
        <f>VLOOKUP(A466,'INSUMOS SINAPI'!A:E,5,0)</f>
        <v>18.73</v>
      </c>
      <c r="H466" s="174">
        <f t="shared" si="20"/>
        <v>0</v>
      </c>
    </row>
    <row r="467" spans="1:8">
      <c r="A467" s="207">
        <v>1956</v>
      </c>
      <c r="B467" s="207" t="s">
        <v>1371</v>
      </c>
      <c r="C467" s="176" t="s">
        <v>123</v>
      </c>
      <c r="D467" s="176" t="s">
        <v>23</v>
      </c>
      <c r="E467" s="177">
        <v>12</v>
      </c>
      <c r="F467" s="177">
        <v>3.09</v>
      </c>
      <c r="G467" s="173">
        <f>VLOOKUP(A467,'INSUMOS SINAPI'!A:E,5,0)</f>
        <v>3.09</v>
      </c>
      <c r="H467" s="174">
        <f t="shared" si="20"/>
        <v>0</v>
      </c>
    </row>
    <row r="468" spans="1:8">
      <c r="A468" s="207">
        <v>11002</v>
      </c>
      <c r="B468" s="207" t="s">
        <v>309</v>
      </c>
      <c r="C468" s="176" t="s">
        <v>123</v>
      </c>
      <c r="D468" s="176" t="s">
        <v>63</v>
      </c>
      <c r="E468" s="177">
        <v>1.55</v>
      </c>
      <c r="F468" s="177">
        <v>23.81</v>
      </c>
      <c r="G468" s="173">
        <f>VLOOKUP(A468,'INSUMOS SINAPI'!A:E,5,0)</f>
        <v>23.81</v>
      </c>
      <c r="H468" s="174">
        <f t="shared" si="20"/>
        <v>0</v>
      </c>
    </row>
    <row r="469" spans="1:8">
      <c r="A469" s="207">
        <v>39319</v>
      </c>
      <c r="B469" s="207" t="s">
        <v>1446</v>
      </c>
      <c r="C469" s="176" t="s">
        <v>123</v>
      </c>
      <c r="D469" s="176" t="s">
        <v>23</v>
      </c>
      <c r="E469" s="177">
        <v>4</v>
      </c>
      <c r="F469" s="177">
        <v>9.18</v>
      </c>
      <c r="G469" s="173">
        <f>VLOOKUP(A469,'INSUMOS SINAPI'!A:E,5,0)</f>
        <v>9.18</v>
      </c>
      <c r="H469" s="174">
        <f t="shared" si="20"/>
        <v>0</v>
      </c>
    </row>
    <row r="470" spans="1:8">
      <c r="A470" s="207">
        <v>5061</v>
      </c>
      <c r="B470" s="207" t="s">
        <v>1361</v>
      </c>
      <c r="C470" s="176" t="s">
        <v>123</v>
      </c>
      <c r="D470" s="176" t="s">
        <v>63</v>
      </c>
      <c r="E470" s="177">
        <v>1.81</v>
      </c>
      <c r="F470" s="177">
        <v>20</v>
      </c>
      <c r="G470" s="173">
        <f>VLOOKUP(A470,'INSUMOS SINAPI'!A:E,5,0)</f>
        <v>20</v>
      </c>
      <c r="H470" s="174">
        <f t="shared" si="20"/>
        <v>0</v>
      </c>
    </row>
    <row r="471" spans="1:8">
      <c r="A471" s="207">
        <v>36487</v>
      </c>
      <c r="B471" s="207" t="s">
        <v>1349</v>
      </c>
      <c r="C471" s="176" t="s">
        <v>123</v>
      </c>
      <c r="D471" s="176" t="s">
        <v>23</v>
      </c>
      <c r="E471" s="177">
        <v>0.01</v>
      </c>
      <c r="F471" s="210">
        <v>6017.74</v>
      </c>
      <c r="G471" s="173">
        <f>VLOOKUP(A471,'INSUMOS SINAPI'!A:E,5,0)</f>
        <v>6017.74</v>
      </c>
      <c r="H471" s="174">
        <f t="shared" si="20"/>
        <v>0</v>
      </c>
    </row>
    <row r="472" spans="1:8">
      <c r="A472" s="207" t="s">
        <v>1581</v>
      </c>
      <c r="B472" s="207" t="s">
        <v>157</v>
      </c>
      <c r="C472" s="176" t="s">
        <v>124</v>
      </c>
      <c r="D472" s="176" t="s">
        <v>134</v>
      </c>
      <c r="E472" s="177">
        <v>2.3199999999999998</v>
      </c>
      <c r="F472" s="177">
        <v>15.35</v>
      </c>
      <c r="G472" s="173" t="e">
        <f>VLOOKUP(A472,'INSUMOS SINAPI'!A:E,5,0)</f>
        <v>#N/A</v>
      </c>
      <c r="H472" s="174" t="e">
        <f t="shared" si="20"/>
        <v>#N/A</v>
      </c>
    </row>
    <row r="473" spans="1:8">
      <c r="A473" s="207">
        <v>7122</v>
      </c>
      <c r="B473" s="207" t="s">
        <v>1388</v>
      </c>
      <c r="C473" s="176" t="s">
        <v>123</v>
      </c>
      <c r="D473" s="176" t="s">
        <v>23</v>
      </c>
      <c r="E473" s="177">
        <v>3</v>
      </c>
      <c r="F473" s="177">
        <v>11.4</v>
      </c>
      <c r="G473" s="173">
        <f>VLOOKUP(A473,'INSUMOS SINAPI'!A:E,5,0)</f>
        <v>11.4</v>
      </c>
      <c r="H473" s="174">
        <f t="shared" si="20"/>
        <v>0</v>
      </c>
    </row>
    <row r="474" spans="1:8">
      <c r="A474" s="207">
        <v>6016</v>
      </c>
      <c r="B474" s="207" t="s">
        <v>1401</v>
      </c>
      <c r="C474" s="176" t="s">
        <v>123</v>
      </c>
      <c r="D474" s="176" t="s">
        <v>23</v>
      </c>
      <c r="E474" s="177">
        <v>1</v>
      </c>
      <c r="F474" s="177">
        <v>32.75</v>
      </c>
      <c r="G474" s="173">
        <f>VLOOKUP(A474,'INSUMOS SINAPI'!A:E,5,0)</f>
        <v>32.75</v>
      </c>
      <c r="H474" s="174">
        <f t="shared" si="20"/>
        <v>0</v>
      </c>
    </row>
    <row r="475" spans="1:8">
      <c r="A475" s="207" t="s">
        <v>1422</v>
      </c>
      <c r="B475" s="207" t="s">
        <v>1423</v>
      </c>
      <c r="C475" s="176" t="s">
        <v>123</v>
      </c>
      <c r="D475" s="176" t="s">
        <v>23</v>
      </c>
      <c r="E475" s="177">
        <v>3</v>
      </c>
      <c r="F475" s="177">
        <v>10.86</v>
      </c>
      <c r="G475" s="173" t="e">
        <f>VLOOKUP(A475,'INSUMOS SINAPI'!A:E,5,0)</f>
        <v>#N/A</v>
      </c>
      <c r="H475" s="174" t="e">
        <f t="shared" si="20"/>
        <v>#N/A</v>
      </c>
    </row>
    <row r="476" spans="1:8">
      <c r="A476" s="207">
        <v>39431</v>
      </c>
      <c r="B476" s="207" t="s">
        <v>320</v>
      </c>
      <c r="C476" s="176" t="s">
        <v>123</v>
      </c>
      <c r="D476" s="176" t="s">
        <v>65</v>
      </c>
      <c r="E476" s="177">
        <v>104.64</v>
      </c>
      <c r="F476" s="177">
        <v>0.31</v>
      </c>
      <c r="G476" s="173">
        <f>VLOOKUP(A476,'INSUMOS SINAPI'!A:E,5,0)</f>
        <v>0.31</v>
      </c>
      <c r="H476" s="174">
        <f t="shared" si="20"/>
        <v>0</v>
      </c>
    </row>
    <row r="477" spans="1:8">
      <c r="A477" s="207">
        <v>2526</v>
      </c>
      <c r="B477" s="207" t="s">
        <v>1524</v>
      </c>
      <c r="C477" s="176" t="s">
        <v>123</v>
      </c>
      <c r="D477" s="176" t="s">
        <v>23</v>
      </c>
      <c r="E477" s="177">
        <v>6</v>
      </c>
      <c r="F477" s="177">
        <v>5.34</v>
      </c>
      <c r="G477" s="173">
        <f>VLOOKUP(A477,'INSUMOS SINAPI'!A:E,5,0)</f>
        <v>5.34</v>
      </c>
      <c r="H477" s="174">
        <f t="shared" si="20"/>
        <v>0</v>
      </c>
    </row>
    <row r="478" spans="1:8">
      <c r="A478" s="207" t="s">
        <v>1590</v>
      </c>
      <c r="B478" s="207" t="s">
        <v>1591</v>
      </c>
      <c r="C478" s="176" t="s">
        <v>123</v>
      </c>
      <c r="D478" s="176" t="s">
        <v>23</v>
      </c>
      <c r="E478" s="177">
        <v>14</v>
      </c>
      <c r="F478" s="177">
        <v>2.2599999999999998</v>
      </c>
      <c r="G478" s="173" t="e">
        <f>VLOOKUP(A478,'INSUMOS SINAPI'!A:E,5,0)</f>
        <v>#N/A</v>
      </c>
      <c r="H478" s="174" t="e">
        <f t="shared" si="20"/>
        <v>#N/A</v>
      </c>
    </row>
    <row r="479" spans="1:8">
      <c r="A479" s="207">
        <v>3540</v>
      </c>
      <c r="B479" s="207" t="s">
        <v>1400</v>
      </c>
      <c r="C479" s="176" t="s">
        <v>123</v>
      </c>
      <c r="D479" s="176" t="s">
        <v>23</v>
      </c>
      <c r="E479" s="177">
        <v>6</v>
      </c>
      <c r="F479" s="177">
        <v>5.17</v>
      </c>
      <c r="G479" s="173">
        <f>VLOOKUP(A479,'INSUMOS SINAPI'!A:E,5,0)</f>
        <v>5.17</v>
      </c>
      <c r="H479" s="174">
        <f t="shared" si="20"/>
        <v>0</v>
      </c>
    </row>
    <row r="480" spans="1:8">
      <c r="A480" s="207">
        <v>4346</v>
      </c>
      <c r="B480" s="207" t="s">
        <v>1559</v>
      </c>
      <c r="C480" s="176" t="s">
        <v>123</v>
      </c>
      <c r="D480" s="176" t="s">
        <v>23</v>
      </c>
      <c r="E480" s="177">
        <v>3</v>
      </c>
      <c r="F480" s="177">
        <f>G480</f>
        <v>11.71</v>
      </c>
      <c r="G480" s="173">
        <f>VLOOKUP(A480,'INSUMOS SINAPI'!A:E,5,0)</f>
        <v>11.71</v>
      </c>
      <c r="H480" s="174">
        <f t="shared" si="20"/>
        <v>0</v>
      </c>
    </row>
    <row r="481" spans="1:8">
      <c r="A481" s="207">
        <v>6146</v>
      </c>
      <c r="B481" s="207" t="s">
        <v>1506</v>
      </c>
      <c r="C481" s="176" t="s">
        <v>123</v>
      </c>
      <c r="D481" s="176" t="s">
        <v>23</v>
      </c>
      <c r="E481" s="177">
        <v>2</v>
      </c>
      <c r="F481" s="177">
        <v>15.38</v>
      </c>
      <c r="G481" s="173">
        <f>VLOOKUP(A481,'INSUMOS SINAPI'!A:E,5,0)</f>
        <v>15.38</v>
      </c>
      <c r="H481" s="174">
        <f t="shared" si="20"/>
        <v>0</v>
      </c>
    </row>
    <row r="482" spans="1:8">
      <c r="A482" s="207">
        <v>813</v>
      </c>
      <c r="B482" s="207" t="s">
        <v>1402</v>
      </c>
      <c r="C482" s="176" t="s">
        <v>123</v>
      </c>
      <c r="D482" s="176" t="s">
        <v>23</v>
      </c>
      <c r="E482" s="177">
        <v>7</v>
      </c>
      <c r="F482" s="177">
        <v>4.3899999999999997</v>
      </c>
      <c r="G482" s="173">
        <f>VLOOKUP(A482,'INSUMOS SINAPI'!A:E,5,0)</f>
        <v>4.3899999999999997</v>
      </c>
      <c r="H482" s="174">
        <f t="shared" si="20"/>
        <v>0</v>
      </c>
    </row>
    <row r="483" spans="1:8">
      <c r="A483" s="207">
        <v>39026</v>
      </c>
      <c r="B483" s="207" t="s">
        <v>349</v>
      </c>
      <c r="C483" s="176" t="s">
        <v>123</v>
      </c>
      <c r="D483" s="176" t="s">
        <v>63</v>
      </c>
      <c r="E483" s="177">
        <v>1.29</v>
      </c>
      <c r="F483" s="177">
        <v>22.88</v>
      </c>
      <c r="G483" s="173">
        <f>VLOOKUP(A483,'INSUMOS SINAPI'!A:E,5,0)</f>
        <v>22.88</v>
      </c>
      <c r="H483" s="174">
        <f t="shared" si="20"/>
        <v>0</v>
      </c>
    </row>
    <row r="484" spans="1:8">
      <c r="A484" s="207">
        <v>36397</v>
      </c>
      <c r="B484" s="207" t="s">
        <v>1250</v>
      </c>
      <c r="C484" s="176" t="s">
        <v>123</v>
      </c>
      <c r="D484" s="176" t="s">
        <v>23</v>
      </c>
      <c r="E484" s="177">
        <v>0</v>
      </c>
      <c r="F484" s="210">
        <v>19116.61</v>
      </c>
      <c r="G484" s="173">
        <f>VLOOKUP(A484,'INSUMOS SINAPI'!A:E,5,0)</f>
        <v>19116.61</v>
      </c>
      <c r="H484" s="174">
        <f t="shared" si="20"/>
        <v>0</v>
      </c>
    </row>
    <row r="485" spans="1:8">
      <c r="A485" s="207">
        <v>1094</v>
      </c>
      <c r="B485" s="207" t="s">
        <v>1546</v>
      </c>
      <c r="C485" s="176" t="s">
        <v>123</v>
      </c>
      <c r="D485" s="176" t="s">
        <v>23</v>
      </c>
      <c r="E485" s="177">
        <v>1</v>
      </c>
      <c r="F485" s="177">
        <v>27.04</v>
      </c>
      <c r="G485" s="173">
        <f>VLOOKUP(A485,'INSUMOS SINAPI'!A:E,5,0)</f>
        <v>27.04</v>
      </c>
      <c r="H485" s="174">
        <f t="shared" si="20"/>
        <v>0</v>
      </c>
    </row>
    <row r="486" spans="1:8">
      <c r="A486" s="207">
        <v>7128</v>
      </c>
      <c r="B486" s="207" t="s">
        <v>1394</v>
      </c>
      <c r="C486" s="176" t="s">
        <v>123</v>
      </c>
      <c r="D486" s="176" t="s">
        <v>23</v>
      </c>
      <c r="E486" s="177">
        <v>3</v>
      </c>
      <c r="F486" s="177">
        <v>8.98</v>
      </c>
      <c r="G486" s="173">
        <f>VLOOKUP(A486,'INSUMOS SINAPI'!A:E,5,0)</f>
        <v>8.98</v>
      </c>
      <c r="H486" s="174">
        <f t="shared" si="20"/>
        <v>0</v>
      </c>
    </row>
    <row r="487" spans="1:8">
      <c r="A487" s="207">
        <v>3398</v>
      </c>
      <c r="B487" s="207" t="s">
        <v>1554</v>
      </c>
      <c r="C487" s="176" t="s">
        <v>123</v>
      </c>
      <c r="D487" s="176" t="s">
        <v>23</v>
      </c>
      <c r="E487" s="177">
        <v>4</v>
      </c>
      <c r="F487" s="177">
        <v>6.57</v>
      </c>
      <c r="G487" s="173">
        <f>VLOOKUP(A487,'INSUMOS SINAPI'!A:E,5,0)</f>
        <v>6.57</v>
      </c>
      <c r="H487" s="174">
        <f t="shared" si="20"/>
        <v>0</v>
      </c>
    </row>
    <row r="488" spans="1:8">
      <c r="A488" s="207">
        <v>1570</v>
      </c>
      <c r="B488" s="207" t="s">
        <v>160</v>
      </c>
      <c r="C488" s="176" t="s">
        <v>123</v>
      </c>
      <c r="D488" s="176" t="s">
        <v>23</v>
      </c>
      <c r="E488" s="177">
        <v>25</v>
      </c>
      <c r="F488" s="177">
        <v>1.05</v>
      </c>
      <c r="G488" s="173">
        <f>VLOOKUP(A488,'INSUMOS SINAPI'!A:E,5,0)</f>
        <v>1.05</v>
      </c>
      <c r="H488" s="174">
        <f t="shared" si="20"/>
        <v>0</v>
      </c>
    </row>
    <row r="489" spans="1:8">
      <c r="A489" s="207">
        <v>1575</v>
      </c>
      <c r="B489" s="207" t="s">
        <v>356</v>
      </c>
      <c r="C489" s="176" t="s">
        <v>123</v>
      </c>
      <c r="D489" s="176" t="s">
        <v>23</v>
      </c>
      <c r="E489" s="177">
        <v>12</v>
      </c>
      <c r="F489" s="177">
        <v>2.09</v>
      </c>
      <c r="G489" s="173">
        <f>VLOOKUP(A489,'INSUMOS SINAPI'!A:E,5,0)</f>
        <v>2.09</v>
      </c>
      <c r="H489" s="174">
        <f t="shared" si="20"/>
        <v>0</v>
      </c>
    </row>
    <row r="490" spans="1:8">
      <c r="A490" s="207">
        <v>11055</v>
      </c>
      <c r="B490" s="207" t="s">
        <v>339</v>
      </c>
      <c r="C490" s="176" t="s">
        <v>123</v>
      </c>
      <c r="D490" s="176" t="s">
        <v>23</v>
      </c>
      <c r="E490" s="177">
        <v>415.8</v>
      </c>
      <c r="F490" s="177">
        <v>0.06</v>
      </c>
      <c r="G490" s="173">
        <f>VLOOKUP(A490,'INSUMOS SINAPI'!A:E,5,0)</f>
        <v>0.06</v>
      </c>
      <c r="H490" s="174">
        <f t="shared" si="20"/>
        <v>0</v>
      </c>
    </row>
    <row r="491" spans="1:8">
      <c r="A491" s="207">
        <v>1571</v>
      </c>
      <c r="B491" s="207" t="s">
        <v>196</v>
      </c>
      <c r="C491" s="176" t="s">
        <v>123</v>
      </c>
      <c r="D491" s="176" t="s">
        <v>23</v>
      </c>
      <c r="E491" s="177">
        <v>18</v>
      </c>
      <c r="F491" s="177">
        <v>1.36</v>
      </c>
      <c r="G491" s="173">
        <f>VLOOKUP(A491,'INSUMOS SINAPI'!A:E,5,0)</f>
        <v>1.36</v>
      </c>
      <c r="H491" s="174">
        <f t="shared" si="20"/>
        <v>0</v>
      </c>
    </row>
    <row r="492" spans="1:8">
      <c r="A492" s="207">
        <v>37411</v>
      </c>
      <c r="B492" s="207" t="s">
        <v>1325</v>
      </c>
      <c r="C492" s="176" t="s">
        <v>123</v>
      </c>
      <c r="D492" s="176" t="s">
        <v>53</v>
      </c>
      <c r="E492" s="177">
        <v>1.52</v>
      </c>
      <c r="F492" s="177">
        <v>15.83</v>
      </c>
      <c r="G492" s="173">
        <f>VLOOKUP(A492,'INSUMOS SINAPI'!A:E,5,0)</f>
        <v>15.83</v>
      </c>
      <c r="H492" s="174">
        <f t="shared" si="20"/>
        <v>0</v>
      </c>
    </row>
    <row r="493" spans="1:8">
      <c r="A493" s="207">
        <v>299</v>
      </c>
      <c r="B493" s="207" t="s">
        <v>1457</v>
      </c>
      <c r="C493" s="176" t="s">
        <v>123</v>
      </c>
      <c r="D493" s="176" t="s">
        <v>23</v>
      </c>
      <c r="E493" s="177">
        <v>6</v>
      </c>
      <c r="F493" s="177">
        <v>3.99</v>
      </c>
      <c r="G493" s="173">
        <f>VLOOKUP(A493,'INSUMOS SINAPI'!A:E,5,0)</f>
        <v>3.99</v>
      </c>
      <c r="H493" s="174">
        <f t="shared" si="20"/>
        <v>0</v>
      </c>
    </row>
    <row r="494" spans="1:8">
      <c r="A494" s="207" t="s">
        <v>1565</v>
      </c>
      <c r="B494" s="207" t="s">
        <v>1566</v>
      </c>
      <c r="C494" s="176" t="s">
        <v>123</v>
      </c>
      <c r="D494" s="176" t="s">
        <v>53</v>
      </c>
      <c r="E494" s="177">
        <v>0.7</v>
      </c>
      <c r="F494" s="177">
        <v>34.090000000000003</v>
      </c>
      <c r="G494" s="173" t="e">
        <f>VLOOKUP(A494,'INSUMOS SINAPI'!A:E,5,0)</f>
        <v>#N/A</v>
      </c>
      <c r="H494" s="174" t="e">
        <f t="shared" si="20"/>
        <v>#N/A</v>
      </c>
    </row>
    <row r="495" spans="1:8">
      <c r="A495" s="207">
        <v>11280</v>
      </c>
      <c r="B495" s="207" t="s">
        <v>1335</v>
      </c>
      <c r="C495" s="176" t="s">
        <v>123</v>
      </c>
      <c r="D495" s="176" t="s">
        <v>23</v>
      </c>
      <c r="E495" s="177">
        <v>0</v>
      </c>
      <c r="F495" s="210">
        <v>12060.98</v>
      </c>
      <c r="G495" s="173">
        <f>VLOOKUP(A495,'INSUMOS SINAPI'!A:E,5,0)</f>
        <v>12060.98</v>
      </c>
      <c r="H495" s="174">
        <f t="shared" si="20"/>
        <v>0</v>
      </c>
    </row>
    <row r="496" spans="1:8">
      <c r="A496" s="207">
        <v>5090</v>
      </c>
      <c r="B496" s="207" t="s">
        <v>1634</v>
      </c>
      <c r="C496" s="176" t="s">
        <v>123</v>
      </c>
      <c r="D496" s="176" t="s">
        <v>23</v>
      </c>
      <c r="E496" s="177">
        <v>1</v>
      </c>
      <c r="F496" s="177">
        <v>21.9</v>
      </c>
      <c r="G496" s="173">
        <f>VLOOKUP(A496,'INSUMOS SINAPI'!A:E,5,0)</f>
        <v>21.9</v>
      </c>
      <c r="H496" s="174">
        <f t="shared" si="20"/>
        <v>0</v>
      </c>
    </row>
    <row r="497" spans="1:8">
      <c r="A497" s="207" t="s">
        <v>1579</v>
      </c>
      <c r="B497" s="207" t="s">
        <v>1580</v>
      </c>
      <c r="C497" s="176" t="s">
        <v>124</v>
      </c>
      <c r="D497" s="176" t="s">
        <v>134</v>
      </c>
      <c r="E497" s="177">
        <v>2.3199999999999998</v>
      </c>
      <c r="F497" s="177">
        <v>9.26</v>
      </c>
      <c r="G497" s="173" t="e">
        <f>VLOOKUP(A497,'INSUMOS SINAPI'!A:E,5,0)</f>
        <v>#N/A</v>
      </c>
      <c r="H497" s="174" t="e">
        <f t="shared" si="20"/>
        <v>#N/A</v>
      </c>
    </row>
    <row r="498" spans="1:8">
      <c r="A498" s="207">
        <v>7136</v>
      </c>
      <c r="B498" s="207" t="s">
        <v>1393</v>
      </c>
      <c r="C498" s="176" t="s">
        <v>123</v>
      </c>
      <c r="D498" s="176" t="s">
        <v>23</v>
      </c>
      <c r="E498" s="177">
        <v>3</v>
      </c>
      <c r="F498" s="177">
        <v>6.92</v>
      </c>
      <c r="G498" s="173">
        <f>VLOOKUP(A498,'INSUMOS SINAPI'!A:E,5,0)</f>
        <v>6.92</v>
      </c>
      <c r="H498" s="174">
        <f t="shared" si="20"/>
        <v>0</v>
      </c>
    </row>
    <row r="499" spans="1:8">
      <c r="A499" s="207">
        <v>1442</v>
      </c>
      <c r="B499" s="207" t="s">
        <v>1259</v>
      </c>
      <c r="C499" s="176" t="s">
        <v>123</v>
      </c>
      <c r="D499" s="176" t="s">
        <v>23</v>
      </c>
      <c r="E499" s="177">
        <v>0</v>
      </c>
      <c r="F499" s="177">
        <f>G499</f>
        <v>10731.19</v>
      </c>
      <c r="G499" s="173">
        <f>VLOOKUP(A499,'INSUMOS SINAPI'!A:E,5,0)</f>
        <v>10731.19</v>
      </c>
      <c r="H499" s="174">
        <f t="shared" si="20"/>
        <v>0</v>
      </c>
    </row>
    <row r="500" spans="1:8">
      <c r="A500" s="207">
        <v>3870</v>
      </c>
      <c r="B500" s="207" t="s">
        <v>1376</v>
      </c>
      <c r="C500" s="176" t="s">
        <v>123</v>
      </c>
      <c r="D500" s="176" t="s">
        <v>23</v>
      </c>
      <c r="E500" s="177">
        <v>3</v>
      </c>
      <c r="F500" s="177">
        <v>6.8</v>
      </c>
      <c r="G500" s="173">
        <f>VLOOKUP(A500,'INSUMOS SINAPI'!A:E,5,0)</f>
        <v>6.8</v>
      </c>
      <c r="H500" s="174">
        <f t="shared" si="20"/>
        <v>0</v>
      </c>
    </row>
    <row r="501" spans="1:8">
      <c r="A501" s="207">
        <v>3865</v>
      </c>
      <c r="B501" s="207" t="s">
        <v>1382</v>
      </c>
      <c r="C501" s="176" t="s">
        <v>123</v>
      </c>
      <c r="D501" s="176" t="s">
        <v>23</v>
      </c>
      <c r="E501" s="177">
        <v>1</v>
      </c>
      <c r="F501" s="177">
        <v>20.22</v>
      </c>
      <c r="G501" s="173">
        <f>VLOOKUP(A501,'INSUMOS SINAPI'!A:E,5,0)</f>
        <v>20.22</v>
      </c>
      <c r="H501" s="174">
        <f t="shared" si="20"/>
        <v>0</v>
      </c>
    </row>
    <row r="502" spans="1:8">
      <c r="A502" s="207">
        <v>10908</v>
      </c>
      <c r="B502" s="207" t="s">
        <v>1462</v>
      </c>
      <c r="C502" s="176" t="s">
        <v>123</v>
      </c>
      <c r="D502" s="176" t="s">
        <v>23</v>
      </c>
      <c r="E502" s="177">
        <v>1</v>
      </c>
      <c r="F502" s="177">
        <v>19.2</v>
      </c>
      <c r="G502" s="173">
        <f>VLOOKUP(A502,'INSUMOS SINAPI'!A:E,5,0)</f>
        <v>19.2</v>
      </c>
      <c r="H502" s="174">
        <f t="shared" si="20"/>
        <v>0</v>
      </c>
    </row>
    <row r="503" spans="1:8">
      <c r="A503" s="207">
        <v>20080</v>
      </c>
      <c r="B503" s="207" t="s">
        <v>1390</v>
      </c>
      <c r="C503" s="176" t="s">
        <v>123</v>
      </c>
      <c r="D503" s="176" t="s">
        <v>23</v>
      </c>
      <c r="E503" s="177">
        <v>0.87</v>
      </c>
      <c r="F503" s="177">
        <v>21.95</v>
      </c>
      <c r="G503" s="173">
        <f>VLOOKUP(A503,'INSUMOS SINAPI'!A:E,5,0)</f>
        <v>21.95</v>
      </c>
      <c r="H503" s="174">
        <f t="shared" si="20"/>
        <v>0</v>
      </c>
    </row>
    <row r="504" spans="1:8">
      <c r="A504" s="207">
        <v>834</v>
      </c>
      <c r="B504" s="207" t="s">
        <v>1407</v>
      </c>
      <c r="C504" s="176" t="s">
        <v>123</v>
      </c>
      <c r="D504" s="176" t="s">
        <v>23</v>
      </c>
      <c r="E504" s="177">
        <v>5</v>
      </c>
      <c r="F504" s="177">
        <v>3.77</v>
      </c>
      <c r="G504" s="173">
        <f>VLOOKUP(A504,'INSUMOS SINAPI'!A:E,5,0)</f>
        <v>3.77</v>
      </c>
      <c r="H504" s="174">
        <f t="shared" si="20"/>
        <v>0</v>
      </c>
    </row>
    <row r="505" spans="1:8">
      <c r="A505" s="207">
        <v>3535</v>
      </c>
      <c r="B505" s="207" t="s">
        <v>1410</v>
      </c>
      <c r="C505" s="176" t="s">
        <v>123</v>
      </c>
      <c r="D505" s="176" t="s">
        <v>23</v>
      </c>
      <c r="E505" s="177">
        <v>3</v>
      </c>
      <c r="F505" s="177">
        <v>6.11</v>
      </c>
      <c r="G505" s="173">
        <f>VLOOKUP(A505,'INSUMOS SINAPI'!A:E,5,0)</f>
        <v>6.11</v>
      </c>
      <c r="H505" s="174">
        <f t="shared" si="20"/>
        <v>0</v>
      </c>
    </row>
    <row r="506" spans="1:8">
      <c r="A506" s="207">
        <v>13896</v>
      </c>
      <c r="B506" s="207" t="s">
        <v>1248</v>
      </c>
      <c r="C506" s="176" t="s">
        <v>123</v>
      </c>
      <c r="D506" s="176" t="s">
        <v>23</v>
      </c>
      <c r="E506" s="177">
        <v>0.01</v>
      </c>
      <c r="F506" s="210">
        <v>3390.99</v>
      </c>
      <c r="G506" s="173">
        <f>VLOOKUP(A506,'INSUMOS SINAPI'!A:E,5,0)</f>
        <v>3390.99</v>
      </c>
      <c r="H506" s="174">
        <f t="shared" si="20"/>
        <v>0</v>
      </c>
    </row>
    <row r="507" spans="1:8">
      <c r="A507" s="207" t="s">
        <v>520</v>
      </c>
      <c r="B507" s="207" t="s">
        <v>521</v>
      </c>
      <c r="C507" s="176" t="s">
        <v>123</v>
      </c>
      <c r="D507" s="176" t="s">
        <v>23</v>
      </c>
      <c r="E507" s="177">
        <v>1</v>
      </c>
      <c r="F507" s="177">
        <v>16.09</v>
      </c>
      <c r="G507" s="173" t="e">
        <f>VLOOKUP(A507,'INSUMOS SINAPI'!A:E,5,0)</f>
        <v>#N/A</v>
      </c>
      <c r="H507" s="174" t="e">
        <f t="shared" si="20"/>
        <v>#N/A</v>
      </c>
    </row>
    <row r="508" spans="1:8">
      <c r="A508" s="207">
        <v>819</v>
      </c>
      <c r="B508" s="207" t="s">
        <v>1406</v>
      </c>
      <c r="C508" s="176" t="s">
        <v>123</v>
      </c>
      <c r="D508" s="176" t="s">
        <v>23</v>
      </c>
      <c r="E508" s="177">
        <v>4</v>
      </c>
      <c r="F508" s="177">
        <v>3.78</v>
      </c>
      <c r="G508" s="173">
        <f>VLOOKUP(A508,'INSUMOS SINAPI'!A:E,5,0)</f>
        <v>3.78</v>
      </c>
      <c r="H508" s="174">
        <f t="shared" si="20"/>
        <v>0</v>
      </c>
    </row>
    <row r="509" spans="1:8">
      <c r="A509" s="207">
        <v>5075</v>
      </c>
      <c r="B509" s="207" t="s">
        <v>148</v>
      </c>
      <c r="C509" s="176" t="s">
        <v>123</v>
      </c>
      <c r="D509" s="176" t="s">
        <v>63</v>
      </c>
      <c r="E509" s="177">
        <v>0.7</v>
      </c>
      <c r="F509" s="177">
        <v>20.34</v>
      </c>
      <c r="G509" s="173">
        <f>VLOOKUP(A509,'INSUMOS SINAPI'!A:E,5,0)</f>
        <v>20.34</v>
      </c>
      <c r="H509" s="174">
        <f t="shared" si="20"/>
        <v>0</v>
      </c>
    </row>
    <row r="510" spans="1:8">
      <c r="A510" s="207">
        <v>6153</v>
      </c>
      <c r="B510" s="207" t="s">
        <v>1481</v>
      </c>
      <c r="C510" s="176" t="s">
        <v>123</v>
      </c>
      <c r="D510" s="176" t="s">
        <v>23</v>
      </c>
      <c r="E510" s="177">
        <v>3</v>
      </c>
      <c r="F510" s="177">
        <v>4.7</v>
      </c>
      <c r="G510" s="173">
        <f>VLOOKUP(A510,'INSUMOS SINAPI'!A:E,5,0)</f>
        <v>4.7</v>
      </c>
      <c r="H510" s="174">
        <f t="shared" si="20"/>
        <v>0</v>
      </c>
    </row>
    <row r="511" spans="1:8">
      <c r="A511" s="207">
        <v>7139</v>
      </c>
      <c r="B511" s="207" t="s">
        <v>1377</v>
      </c>
      <c r="C511" s="176" t="s">
        <v>123</v>
      </c>
      <c r="D511" s="176" t="s">
        <v>23</v>
      </c>
      <c r="E511" s="177">
        <v>11</v>
      </c>
      <c r="F511" s="177">
        <v>1.24</v>
      </c>
      <c r="G511" s="173">
        <f>VLOOKUP(A511,'INSUMOS SINAPI'!A:E,5,0)</f>
        <v>1.24</v>
      </c>
      <c r="H511" s="174">
        <f t="shared" si="20"/>
        <v>0</v>
      </c>
    </row>
    <row r="512" spans="1:8">
      <c r="A512" s="207">
        <v>1959</v>
      </c>
      <c r="B512" s="207" t="s">
        <v>1380</v>
      </c>
      <c r="C512" s="176" t="s">
        <v>123</v>
      </c>
      <c r="D512" s="176" t="s">
        <v>23</v>
      </c>
      <c r="E512" s="177">
        <v>1</v>
      </c>
      <c r="F512" s="177">
        <v>13.51</v>
      </c>
      <c r="G512" s="173">
        <f>VLOOKUP(A512,'INSUMOS SINAPI'!A:E,5,0)</f>
        <v>13.51</v>
      </c>
      <c r="H512" s="174">
        <f t="shared" si="20"/>
        <v>0</v>
      </c>
    </row>
    <row r="513" spans="1:8">
      <c r="A513" s="207" t="s">
        <v>1469</v>
      </c>
      <c r="B513" s="207" t="s">
        <v>1470</v>
      </c>
      <c r="C513" s="176" t="s">
        <v>123</v>
      </c>
      <c r="D513" s="176" t="s">
        <v>58</v>
      </c>
      <c r="E513" s="177">
        <v>0.09</v>
      </c>
      <c r="F513" s="177">
        <v>148.97999999999999</v>
      </c>
      <c r="G513" s="173" t="e">
        <f>VLOOKUP(A513,'INSUMOS SINAPI'!A:E,5,0)</f>
        <v>#N/A</v>
      </c>
      <c r="H513" s="174" t="e">
        <f t="shared" si="20"/>
        <v>#N/A</v>
      </c>
    </row>
    <row r="514" spans="1:8">
      <c r="A514" s="207" t="s">
        <v>1652</v>
      </c>
      <c r="B514" s="207" t="s">
        <v>1653</v>
      </c>
      <c r="C514" s="176" t="s">
        <v>123</v>
      </c>
      <c r="D514" s="176" t="s">
        <v>63</v>
      </c>
      <c r="E514" s="177">
        <v>0.4</v>
      </c>
      <c r="F514" s="177">
        <v>33.270000000000003</v>
      </c>
      <c r="G514" s="173" t="e">
        <f>VLOOKUP(A514,'INSUMOS SINAPI'!A:E,5,0)</f>
        <v>#N/A</v>
      </c>
      <c r="H514" s="174" t="e">
        <f t="shared" si="20"/>
        <v>#N/A</v>
      </c>
    </row>
    <row r="515" spans="1:8">
      <c r="A515" s="207">
        <v>5074</v>
      </c>
      <c r="B515" s="207" t="s">
        <v>1246</v>
      </c>
      <c r="C515" s="176" t="s">
        <v>123</v>
      </c>
      <c r="D515" s="176" t="s">
        <v>63</v>
      </c>
      <c r="E515" s="177">
        <v>0.55000000000000004</v>
      </c>
      <c r="F515" s="177">
        <v>22.79</v>
      </c>
      <c r="G515" s="173">
        <f>VLOOKUP(A515,'INSUMOS SINAPI'!A:E,5,0)</f>
        <v>22.79</v>
      </c>
      <c r="H515" s="174">
        <f t="shared" ref="H515:H565" si="22">F515-G515</f>
        <v>0</v>
      </c>
    </row>
    <row r="516" spans="1:8">
      <c r="A516" s="207">
        <v>5066</v>
      </c>
      <c r="B516" s="207" t="s">
        <v>182</v>
      </c>
      <c r="C516" s="176" t="s">
        <v>123</v>
      </c>
      <c r="D516" s="176" t="s">
        <v>63</v>
      </c>
      <c r="E516" s="177">
        <v>0.42</v>
      </c>
      <c r="F516" s="177">
        <v>26.81</v>
      </c>
      <c r="G516" s="173">
        <f>VLOOKUP(A516,'INSUMOS SINAPI'!A:E,5,0)</f>
        <v>26.81</v>
      </c>
      <c r="H516" s="174">
        <f t="shared" si="22"/>
        <v>0</v>
      </c>
    </row>
    <row r="517" spans="1:8">
      <c r="A517" s="207">
        <v>43464</v>
      </c>
      <c r="B517" s="207" t="s">
        <v>141</v>
      </c>
      <c r="C517" s="176" t="s">
        <v>123</v>
      </c>
      <c r="D517" s="176" t="s">
        <v>134</v>
      </c>
      <c r="E517" s="210">
        <v>1110.67</v>
      </c>
      <c r="F517" s="177">
        <v>0.01</v>
      </c>
      <c r="G517" s="173">
        <f>VLOOKUP(A517,'INSUMOS SINAPI'!A:E,5,0)</f>
        <v>0.01</v>
      </c>
      <c r="H517" s="174">
        <f t="shared" si="22"/>
        <v>0</v>
      </c>
    </row>
    <row r="518" spans="1:8">
      <c r="A518" s="207">
        <v>416</v>
      </c>
      <c r="B518" s="207" t="s">
        <v>1558</v>
      </c>
      <c r="C518" s="176" t="s">
        <v>123</v>
      </c>
      <c r="D518" s="176" t="s">
        <v>23</v>
      </c>
      <c r="E518" s="177">
        <v>1</v>
      </c>
      <c r="F518" s="177">
        <v>10.58</v>
      </c>
      <c r="G518" s="173">
        <f>VLOOKUP(A518,'INSUMOS SINAPI'!A:E,5,0)</f>
        <v>10.58</v>
      </c>
      <c r="H518" s="174">
        <f t="shared" si="22"/>
        <v>0</v>
      </c>
    </row>
    <row r="519" spans="1:8">
      <c r="A519" s="207">
        <v>3522</v>
      </c>
      <c r="B519" s="207" t="s">
        <v>1419</v>
      </c>
      <c r="C519" s="176" t="s">
        <v>123</v>
      </c>
      <c r="D519" s="176" t="s">
        <v>23</v>
      </c>
      <c r="E519" s="177">
        <v>4</v>
      </c>
      <c r="F519" s="177">
        <v>2.5099999999999998</v>
      </c>
      <c r="G519" s="173">
        <f>VLOOKUP(A519,'INSUMOS SINAPI'!A:E,5,0)</f>
        <v>2.5099999999999998</v>
      </c>
      <c r="H519" s="174">
        <f t="shared" si="22"/>
        <v>0</v>
      </c>
    </row>
    <row r="520" spans="1:8">
      <c r="A520" s="207">
        <v>7142</v>
      </c>
      <c r="B520" s="207" t="s">
        <v>1413</v>
      </c>
      <c r="C520" s="176" t="s">
        <v>123</v>
      </c>
      <c r="D520" s="176" t="s">
        <v>23</v>
      </c>
      <c r="E520" s="177">
        <v>1</v>
      </c>
      <c r="F520" s="177">
        <v>9.98</v>
      </c>
      <c r="G520" s="173">
        <f>VLOOKUP(A520,'INSUMOS SINAPI'!A:E,5,0)</f>
        <v>9.98</v>
      </c>
      <c r="H520" s="174">
        <f t="shared" si="22"/>
        <v>0</v>
      </c>
    </row>
    <row r="521" spans="1:8">
      <c r="A521" s="207">
        <v>1573</v>
      </c>
      <c r="B521" s="207" t="s">
        <v>357</v>
      </c>
      <c r="C521" s="176" t="s">
        <v>123</v>
      </c>
      <c r="D521" s="176" t="s">
        <v>23</v>
      </c>
      <c r="E521" s="177">
        <v>6</v>
      </c>
      <c r="F521" s="177">
        <v>1.63</v>
      </c>
      <c r="G521" s="173">
        <f>VLOOKUP(A521,'INSUMOS SINAPI'!A:E,5,0)</f>
        <v>1.63</v>
      </c>
      <c r="H521" s="174">
        <f t="shared" si="22"/>
        <v>0</v>
      </c>
    </row>
    <row r="522" spans="1:8">
      <c r="A522" s="207">
        <v>38844</v>
      </c>
      <c r="B522" s="207" t="s">
        <v>1628</v>
      </c>
      <c r="C522" s="176" t="s">
        <v>123</v>
      </c>
      <c r="D522" s="176" t="s">
        <v>23</v>
      </c>
      <c r="E522" s="177">
        <v>1</v>
      </c>
      <c r="F522" s="177">
        <f>G522</f>
        <v>10.220000000000001</v>
      </c>
      <c r="G522" s="173">
        <f>VLOOKUP(A522,'INSUMOS SINAPI'!A:E,5,0)</f>
        <v>10.220000000000001</v>
      </c>
      <c r="H522" s="174">
        <f t="shared" si="22"/>
        <v>0</v>
      </c>
    </row>
    <row r="523" spans="1:8">
      <c r="A523" s="207">
        <v>14618</v>
      </c>
      <c r="B523" s="207" t="s">
        <v>353</v>
      </c>
      <c r="C523" s="176" t="s">
        <v>123</v>
      </c>
      <c r="D523" s="176" t="s">
        <v>23</v>
      </c>
      <c r="E523" s="177">
        <v>0.01</v>
      </c>
      <c r="F523" s="210">
        <v>1313.62</v>
      </c>
      <c r="G523" s="173">
        <f>VLOOKUP(A523,'INSUMOS SINAPI'!A:E,5,0)</f>
        <v>1313.62</v>
      </c>
      <c r="H523" s="174">
        <f t="shared" si="22"/>
        <v>0</v>
      </c>
    </row>
    <row r="524" spans="1:8">
      <c r="A524" s="207">
        <v>11719</v>
      </c>
      <c r="B524" s="207" t="s">
        <v>1405</v>
      </c>
      <c r="C524" s="176" t="s">
        <v>123</v>
      </c>
      <c r="D524" s="176" t="s">
        <v>23</v>
      </c>
      <c r="E524" s="177">
        <v>1</v>
      </c>
      <c r="F524" s="177">
        <v>9.08</v>
      </c>
      <c r="G524" s="173">
        <f>VLOOKUP(A524,'INSUMOS SINAPI'!A:E,5,0)</f>
        <v>9.08</v>
      </c>
      <c r="H524" s="174">
        <f t="shared" si="22"/>
        <v>0</v>
      </c>
    </row>
    <row r="525" spans="1:8">
      <c r="A525" s="207">
        <v>65</v>
      </c>
      <c r="B525" s="207" t="s">
        <v>1374</v>
      </c>
      <c r="C525" s="176" t="s">
        <v>123</v>
      </c>
      <c r="D525" s="176" t="s">
        <v>23</v>
      </c>
      <c r="E525" s="177">
        <v>9</v>
      </c>
      <c r="F525" s="177">
        <v>0.92</v>
      </c>
      <c r="G525" s="173">
        <f>VLOOKUP(A525,'INSUMOS SINAPI'!A:E,5,0)</f>
        <v>0.92</v>
      </c>
      <c r="H525" s="174">
        <f t="shared" si="22"/>
        <v>0</v>
      </c>
    </row>
    <row r="526" spans="1:8">
      <c r="A526" s="207">
        <v>44945</v>
      </c>
      <c r="B526" s="207" t="s">
        <v>1480</v>
      </c>
      <c r="C526" s="176" t="s">
        <v>123</v>
      </c>
      <c r="D526" s="176" t="s">
        <v>23</v>
      </c>
      <c r="E526" s="177">
        <v>1</v>
      </c>
      <c r="F526" s="177">
        <v>8</v>
      </c>
      <c r="G526" s="173">
        <f>VLOOKUP(A526,'INSUMOS SINAPI'!A:E,5,0)</f>
        <v>8</v>
      </c>
      <c r="H526" s="174">
        <f t="shared" si="22"/>
        <v>0</v>
      </c>
    </row>
    <row r="527" spans="1:8">
      <c r="A527" s="207">
        <v>3904</v>
      </c>
      <c r="B527" s="207" t="s">
        <v>1373</v>
      </c>
      <c r="C527" s="176" t="s">
        <v>123</v>
      </c>
      <c r="D527" s="176" t="s">
        <v>23</v>
      </c>
      <c r="E527" s="177">
        <v>9</v>
      </c>
      <c r="F527" s="177">
        <v>0.85</v>
      </c>
      <c r="G527" s="173">
        <f>VLOOKUP(A527,'INSUMOS SINAPI'!A:E,5,0)</f>
        <v>0.85</v>
      </c>
      <c r="H527" s="174">
        <f t="shared" si="22"/>
        <v>0</v>
      </c>
    </row>
    <row r="528" spans="1:8">
      <c r="A528" s="207">
        <v>11950</v>
      </c>
      <c r="B528" s="207" t="s">
        <v>206</v>
      </c>
      <c r="C528" s="176" t="s">
        <v>123</v>
      </c>
      <c r="D528" s="176" t="s">
        <v>23</v>
      </c>
      <c r="E528" s="177">
        <v>32</v>
      </c>
      <c r="F528" s="177">
        <v>0.22</v>
      </c>
      <c r="G528" s="173">
        <f>VLOOKUP(A528,'INSUMOS SINAPI'!A:E,5,0)</f>
        <v>0.22</v>
      </c>
      <c r="H528" s="174">
        <f t="shared" si="22"/>
        <v>0</v>
      </c>
    </row>
    <row r="529" spans="1:8">
      <c r="A529" s="207">
        <v>4177</v>
      </c>
      <c r="B529" s="207" t="s">
        <v>1627</v>
      </c>
      <c r="C529" s="176" t="s">
        <v>123</v>
      </c>
      <c r="D529" s="176" t="s">
        <v>23</v>
      </c>
      <c r="E529" s="177">
        <v>1</v>
      </c>
      <c r="F529" s="177">
        <v>6.3</v>
      </c>
      <c r="G529" s="173">
        <f>VLOOKUP(A529,'INSUMOS SINAPI'!A:E,5,0)</f>
        <v>6.3</v>
      </c>
      <c r="H529" s="174">
        <f t="shared" si="22"/>
        <v>0</v>
      </c>
    </row>
    <row r="530" spans="1:8">
      <c r="A530" s="207">
        <v>20086</v>
      </c>
      <c r="B530" s="207" t="s">
        <v>1444</v>
      </c>
      <c r="C530" s="176" t="s">
        <v>123</v>
      </c>
      <c r="D530" s="176" t="s">
        <v>23</v>
      </c>
      <c r="E530" s="177">
        <v>2</v>
      </c>
      <c r="F530" s="177">
        <v>3.1</v>
      </c>
      <c r="G530" s="173">
        <f>VLOOKUP(A530,'INSUMOS SINAPI'!A:E,5,0)</f>
        <v>3.1</v>
      </c>
      <c r="H530" s="174">
        <f t="shared" si="22"/>
        <v>0</v>
      </c>
    </row>
    <row r="531" spans="1:8">
      <c r="A531" s="207">
        <v>3146</v>
      </c>
      <c r="B531" s="207" t="s">
        <v>1475</v>
      </c>
      <c r="C531" s="176" t="s">
        <v>123</v>
      </c>
      <c r="D531" s="176" t="s">
        <v>23</v>
      </c>
      <c r="E531" s="177">
        <v>1.46</v>
      </c>
      <c r="F531" s="177">
        <v>3.76</v>
      </c>
      <c r="G531" s="173">
        <f>VLOOKUP(A531,'INSUMOS SINAPI'!A:E,5,0)</f>
        <v>3.76</v>
      </c>
      <c r="H531" s="174">
        <f t="shared" si="22"/>
        <v>0</v>
      </c>
    </row>
    <row r="532" spans="1:8">
      <c r="A532" s="207" t="s">
        <v>1654</v>
      </c>
      <c r="B532" s="207" t="s">
        <v>1655</v>
      </c>
      <c r="C532" s="176" t="s">
        <v>123</v>
      </c>
      <c r="D532" s="176" t="s">
        <v>168</v>
      </c>
      <c r="E532" s="177">
        <v>0.13</v>
      </c>
      <c r="F532" s="177">
        <v>41.92</v>
      </c>
      <c r="G532" s="173" t="e">
        <f>VLOOKUP(A532,'INSUMOS SINAPI'!A:E,5,0)</f>
        <v>#N/A</v>
      </c>
      <c r="H532" s="174" t="e">
        <f t="shared" si="22"/>
        <v>#N/A</v>
      </c>
    </row>
    <row r="533" spans="1:8">
      <c r="A533" s="207">
        <v>37752</v>
      </c>
      <c r="B533" s="207" t="s">
        <v>1555</v>
      </c>
      <c r="C533" s="176" t="s">
        <v>123</v>
      </c>
      <c r="D533" s="176" t="s">
        <v>23</v>
      </c>
      <c r="E533" s="177">
        <v>0</v>
      </c>
      <c r="F533" s="177">
        <f>G533</f>
        <v>569580.71</v>
      </c>
      <c r="G533" s="173">
        <f>VLOOKUP(A533,'INSUMOS SINAPI'!A:E,5,0)</f>
        <v>569580.71</v>
      </c>
      <c r="H533" s="174">
        <f t="shared" si="22"/>
        <v>0</v>
      </c>
    </row>
    <row r="534" spans="1:8">
      <c r="A534" s="207">
        <v>43481</v>
      </c>
      <c r="B534" s="207" t="s">
        <v>1203</v>
      </c>
      <c r="C534" s="176" t="s">
        <v>123</v>
      </c>
      <c r="D534" s="176" t="s">
        <v>47</v>
      </c>
      <c r="E534" s="177">
        <v>0.5</v>
      </c>
      <c r="F534" s="177">
        <v>9.89</v>
      </c>
      <c r="G534" s="173">
        <f>VLOOKUP(A534,'INSUMOS SINAPI'!A:E,5,0)</f>
        <v>9.89</v>
      </c>
      <c r="H534" s="174">
        <f t="shared" si="22"/>
        <v>0</v>
      </c>
    </row>
    <row r="535" spans="1:8">
      <c r="A535" s="207">
        <v>43474</v>
      </c>
      <c r="B535" s="207" t="s">
        <v>125</v>
      </c>
      <c r="C535" s="176" t="s">
        <v>123</v>
      </c>
      <c r="D535" s="176" t="s">
        <v>47</v>
      </c>
      <c r="E535" s="177">
        <v>2</v>
      </c>
      <c r="F535" s="177">
        <v>2.35</v>
      </c>
      <c r="G535" s="173">
        <f>VLOOKUP(A535,'INSUMOS SINAPI'!A:E,5,0)</f>
        <v>2.35</v>
      </c>
      <c r="H535" s="174">
        <f t="shared" si="22"/>
        <v>0</v>
      </c>
    </row>
    <row r="536" spans="1:8">
      <c r="A536" s="207">
        <v>3863</v>
      </c>
      <c r="B536" s="207" t="s">
        <v>1412</v>
      </c>
      <c r="C536" s="176" t="s">
        <v>123</v>
      </c>
      <c r="D536" s="176" t="s">
        <v>23</v>
      </c>
      <c r="E536" s="177">
        <v>1</v>
      </c>
      <c r="F536" s="177">
        <v>4.5199999999999996</v>
      </c>
      <c r="G536" s="173">
        <f>VLOOKUP(A536,'INSUMOS SINAPI'!A:E,5,0)</f>
        <v>4.5199999999999996</v>
      </c>
      <c r="H536" s="174">
        <f t="shared" si="22"/>
        <v>0</v>
      </c>
    </row>
    <row r="537" spans="1:8">
      <c r="A537" s="207">
        <v>20247</v>
      </c>
      <c r="B537" s="207" t="s">
        <v>1448</v>
      </c>
      <c r="C537" s="176" t="s">
        <v>123</v>
      </c>
      <c r="D537" s="176" t="s">
        <v>63</v>
      </c>
      <c r="E537" s="177">
        <v>0.2</v>
      </c>
      <c r="F537" s="177">
        <v>22.53</v>
      </c>
      <c r="G537" s="173">
        <f>VLOOKUP(A537,'INSUMOS SINAPI'!A:E,5,0)</f>
        <v>22.53</v>
      </c>
      <c r="H537" s="174">
        <f t="shared" si="22"/>
        <v>0</v>
      </c>
    </row>
    <row r="538" spans="1:8">
      <c r="A538" s="207">
        <v>7340</v>
      </c>
      <c r="B538" s="207" t="s">
        <v>1211</v>
      </c>
      <c r="C538" s="176" t="s">
        <v>123</v>
      </c>
      <c r="D538" s="176" t="s">
        <v>168</v>
      </c>
      <c r="E538" s="177">
        <v>0.16</v>
      </c>
      <c r="F538" s="177">
        <v>26.88</v>
      </c>
      <c r="G538" s="173">
        <f>VLOOKUP(A538,'INSUMOS SINAPI'!A:E,5,0)</f>
        <v>26.88</v>
      </c>
      <c r="H538" s="174">
        <f t="shared" si="22"/>
        <v>0</v>
      </c>
    </row>
    <row r="539" spans="1:8">
      <c r="A539" s="207">
        <v>4030</v>
      </c>
      <c r="B539" s="207" t="s">
        <v>1333</v>
      </c>
      <c r="C539" s="176" t="s">
        <v>123</v>
      </c>
      <c r="D539" s="176" t="s">
        <v>53</v>
      </c>
      <c r="E539" s="177">
        <v>0.71</v>
      </c>
      <c r="F539" s="177">
        <v>5.85</v>
      </c>
      <c r="G539" s="173">
        <f>VLOOKUP(A539,'INSUMOS SINAPI'!A:E,5,0)</f>
        <v>5.85</v>
      </c>
      <c r="H539" s="174">
        <f t="shared" si="22"/>
        <v>0</v>
      </c>
    </row>
    <row r="540" spans="1:8">
      <c r="A540" s="207">
        <v>3148</v>
      </c>
      <c r="B540" s="207" t="s">
        <v>1386</v>
      </c>
      <c r="C540" s="176" t="s">
        <v>123</v>
      </c>
      <c r="D540" s="176" t="s">
        <v>23</v>
      </c>
      <c r="E540" s="177">
        <v>0.3</v>
      </c>
      <c r="F540" s="177">
        <v>13.86</v>
      </c>
      <c r="G540" s="173">
        <f>VLOOKUP(A540,'INSUMOS SINAPI'!A:E,5,0)</f>
        <v>13.86</v>
      </c>
      <c r="H540" s="174">
        <f t="shared" si="22"/>
        <v>0</v>
      </c>
    </row>
    <row r="541" spans="1:8">
      <c r="A541" s="207">
        <v>40408</v>
      </c>
      <c r="B541" s="207" t="s">
        <v>1556</v>
      </c>
      <c r="C541" s="176" t="s">
        <v>123</v>
      </c>
      <c r="D541" s="176" t="s">
        <v>23</v>
      </c>
      <c r="E541" s="177">
        <v>1</v>
      </c>
      <c r="F541" s="177">
        <v>4.08</v>
      </c>
      <c r="G541" s="173">
        <f>VLOOKUP(A541,'INSUMOS SINAPI'!A:E,5,0)</f>
        <v>4.08</v>
      </c>
      <c r="H541" s="174">
        <f t="shared" si="22"/>
        <v>0</v>
      </c>
    </row>
    <row r="542" spans="1:8">
      <c r="A542" s="207">
        <v>37544</v>
      </c>
      <c r="B542" s="207" t="s">
        <v>335</v>
      </c>
      <c r="C542" s="176" t="s">
        <v>123</v>
      </c>
      <c r="D542" s="176" t="s">
        <v>23</v>
      </c>
      <c r="E542" s="177">
        <v>0</v>
      </c>
      <c r="F542" s="210">
        <v>12455.95</v>
      </c>
      <c r="G542" s="173">
        <f>VLOOKUP(A542,'INSUMOS SINAPI'!A:E,5,0)</f>
        <v>12455.95</v>
      </c>
      <c r="H542" s="174">
        <f t="shared" si="22"/>
        <v>0</v>
      </c>
    </row>
    <row r="543" spans="1:8">
      <c r="A543" s="207">
        <v>7116</v>
      </c>
      <c r="B543" s="207" t="s">
        <v>1438</v>
      </c>
      <c r="C543" s="176" t="s">
        <v>123</v>
      </c>
      <c r="D543" s="176" t="s">
        <v>23</v>
      </c>
      <c r="E543" s="177">
        <v>1</v>
      </c>
      <c r="F543" s="177">
        <v>3.7</v>
      </c>
      <c r="G543" s="173">
        <f>VLOOKUP(A543,'INSUMOS SINAPI'!A:E,5,0)</f>
        <v>3.7</v>
      </c>
      <c r="H543" s="174">
        <f t="shared" si="22"/>
        <v>0</v>
      </c>
    </row>
    <row r="544" spans="1:8">
      <c r="A544" s="207">
        <v>14153</v>
      </c>
      <c r="B544" s="207" t="s">
        <v>1548</v>
      </c>
      <c r="C544" s="176" t="s">
        <v>123</v>
      </c>
      <c r="D544" s="176" t="s">
        <v>23</v>
      </c>
      <c r="E544" s="177">
        <v>0.06</v>
      </c>
      <c r="F544" s="177">
        <f>G544</f>
        <v>61.6</v>
      </c>
      <c r="G544" s="173">
        <f>VLOOKUP(A544,'INSUMOS SINAPI'!A:E,5,0)</f>
        <v>61.6</v>
      </c>
      <c r="H544" s="174">
        <f t="shared" si="22"/>
        <v>0</v>
      </c>
    </row>
    <row r="545" spans="1:8">
      <c r="A545" s="207">
        <v>11851</v>
      </c>
      <c r="B545" s="207" t="s">
        <v>1667</v>
      </c>
      <c r="C545" s="176" t="s">
        <v>123</v>
      </c>
      <c r="D545" s="176" t="s">
        <v>1668</v>
      </c>
      <c r="E545" s="177">
        <v>89.37</v>
      </c>
      <c r="F545" s="177">
        <v>0.04</v>
      </c>
      <c r="G545" s="173" t="e">
        <f>VLOOKUP(A545,'INSUMOS SINAPI'!A:E,5,0)</f>
        <v>#N/A</v>
      </c>
      <c r="H545" s="174" t="e">
        <f t="shared" si="22"/>
        <v>#N/A</v>
      </c>
    </row>
    <row r="546" spans="1:8">
      <c r="A546" s="207">
        <v>11267</v>
      </c>
      <c r="B546" s="207" t="s">
        <v>1547</v>
      </c>
      <c r="C546" s="176" t="s">
        <v>123</v>
      </c>
      <c r="D546" s="176" t="s">
        <v>23</v>
      </c>
      <c r="E546" s="177">
        <v>2</v>
      </c>
      <c r="F546" s="177">
        <v>1.43</v>
      </c>
      <c r="G546" s="173">
        <f>VLOOKUP(A546,'INSUMOS SINAPI'!A:E,5,0)</f>
        <v>1.43</v>
      </c>
      <c r="H546" s="174">
        <f t="shared" si="22"/>
        <v>0</v>
      </c>
    </row>
    <row r="547" spans="1:8">
      <c r="A547" s="207">
        <v>1874</v>
      </c>
      <c r="B547" s="207" t="s">
        <v>1549</v>
      </c>
      <c r="C547" s="176" t="s">
        <v>123</v>
      </c>
      <c r="D547" s="176" t="s">
        <v>23</v>
      </c>
      <c r="E547" s="177">
        <v>1</v>
      </c>
      <c r="F547" s="177">
        <v>2.8</v>
      </c>
      <c r="G547" s="173">
        <f>VLOOKUP(A547,'INSUMOS SINAPI'!A:E,5,0)</f>
        <v>2.8</v>
      </c>
      <c r="H547" s="174">
        <f t="shared" si="22"/>
        <v>0</v>
      </c>
    </row>
    <row r="548" spans="1:8">
      <c r="A548" s="207">
        <v>337</v>
      </c>
      <c r="B548" s="207" t="s">
        <v>1567</v>
      </c>
      <c r="C548" s="176" t="s">
        <v>123</v>
      </c>
      <c r="D548" s="176" t="s">
        <v>63</v>
      </c>
      <c r="E548" s="177">
        <v>0.25</v>
      </c>
      <c r="F548" s="177">
        <v>10</v>
      </c>
      <c r="G548" s="173" t="e">
        <f>VLOOKUP(A548,'INSUMOS SINAPI'!A:E,5,0)</f>
        <v>#N/A</v>
      </c>
      <c r="H548" s="174" t="e">
        <f t="shared" si="22"/>
        <v>#N/A</v>
      </c>
    </row>
    <row r="549" spans="1:8">
      <c r="A549" s="207">
        <v>5069</v>
      </c>
      <c r="B549" s="207" t="s">
        <v>1210</v>
      </c>
      <c r="C549" s="176" t="s">
        <v>123</v>
      </c>
      <c r="D549" s="176" t="s">
        <v>63</v>
      </c>
      <c r="E549" s="177">
        <v>0.11</v>
      </c>
      <c r="F549" s="177">
        <v>20.74</v>
      </c>
      <c r="G549" s="173">
        <f>VLOOKUP(A549,'INSUMOS SINAPI'!A:E,5,0)</f>
        <v>20.74</v>
      </c>
      <c r="H549" s="174">
        <f t="shared" si="22"/>
        <v>0</v>
      </c>
    </row>
    <row r="550" spans="1:8">
      <c r="A550" s="207">
        <v>5104</v>
      </c>
      <c r="B550" s="207" t="s">
        <v>1362</v>
      </c>
      <c r="C550" s="176" t="s">
        <v>123</v>
      </c>
      <c r="D550" s="176" t="s">
        <v>63</v>
      </c>
      <c r="E550" s="177">
        <v>0.03</v>
      </c>
      <c r="F550" s="177">
        <f t="shared" ref="F550:F552" si="23">G550</f>
        <v>74.06</v>
      </c>
      <c r="G550" s="173">
        <f>VLOOKUP(A550,'INSUMOS SINAPI'!A:E,5,0)</f>
        <v>74.06</v>
      </c>
      <c r="H550" s="174">
        <f t="shared" si="22"/>
        <v>0</v>
      </c>
    </row>
    <row r="551" spans="1:8">
      <c r="A551" s="207">
        <v>4096</v>
      </c>
      <c r="B551" s="207" t="s">
        <v>1557</v>
      </c>
      <c r="C551" s="176" t="s">
        <v>124</v>
      </c>
      <c r="D551" s="176" t="s">
        <v>134</v>
      </c>
      <c r="E551" s="177">
        <v>0.08</v>
      </c>
      <c r="F551" s="177">
        <f t="shared" si="23"/>
        <v>28.74</v>
      </c>
      <c r="G551" s="173">
        <f>VLOOKUP(A551,'INSUMOS SINAPI'!A:E,5,0)</f>
        <v>28.74</v>
      </c>
      <c r="H551" s="174">
        <f t="shared" si="22"/>
        <v>0</v>
      </c>
    </row>
    <row r="552" spans="1:8">
      <c r="A552" s="207">
        <v>3363</v>
      </c>
      <c r="B552" s="207" t="s">
        <v>1552</v>
      </c>
      <c r="C552" s="176" t="s">
        <v>123</v>
      </c>
      <c r="D552" s="176" t="s">
        <v>23</v>
      </c>
      <c r="E552" s="177">
        <v>0</v>
      </c>
      <c r="F552" s="177">
        <f t="shared" si="23"/>
        <v>143450</v>
      </c>
      <c r="G552" s="173">
        <f>VLOOKUP(A552,'INSUMOS SINAPI'!A:E,5,0)</f>
        <v>143450</v>
      </c>
      <c r="H552" s="174">
        <f t="shared" si="22"/>
        <v>0</v>
      </c>
    </row>
    <row r="553" spans="1:8">
      <c r="A553" s="207">
        <v>1902</v>
      </c>
      <c r="B553" s="207" t="s">
        <v>1550</v>
      </c>
      <c r="C553" s="176" t="s">
        <v>123</v>
      </c>
      <c r="D553" s="176" t="s">
        <v>23</v>
      </c>
      <c r="E553" s="177">
        <v>1</v>
      </c>
      <c r="F553" s="177">
        <v>1.54</v>
      </c>
      <c r="G553" s="173">
        <f>VLOOKUP(A553,'INSUMOS SINAPI'!A:E,5,0)</f>
        <v>1.54</v>
      </c>
      <c r="H553" s="174">
        <f t="shared" si="22"/>
        <v>0</v>
      </c>
    </row>
    <row r="554" spans="1:8">
      <c r="A554" s="207">
        <v>5071</v>
      </c>
      <c r="B554" s="207" t="s">
        <v>1569</v>
      </c>
      <c r="C554" s="176" t="s">
        <v>123</v>
      </c>
      <c r="D554" s="176" t="s">
        <v>63</v>
      </c>
      <c r="E554" s="177">
        <v>0.04</v>
      </c>
      <c r="F554" s="177">
        <v>20.34</v>
      </c>
      <c r="G554" s="173">
        <f>VLOOKUP(A554,'INSUMOS SINAPI'!A:E,5,0)</f>
        <v>20.34</v>
      </c>
      <c r="H554" s="174">
        <f t="shared" si="22"/>
        <v>0</v>
      </c>
    </row>
    <row r="555" spans="1:8">
      <c r="A555" s="207" t="s">
        <v>1647</v>
      </c>
      <c r="B555" s="207" t="s">
        <v>1648</v>
      </c>
      <c r="C555" s="176" t="s">
        <v>123</v>
      </c>
      <c r="D555" s="176" t="s">
        <v>23</v>
      </c>
      <c r="E555" s="177">
        <v>7.0000000000000007E-2</v>
      </c>
      <c r="F555" s="177">
        <v>10.53</v>
      </c>
      <c r="G555" s="173" t="e">
        <f>VLOOKUP(A555,'INSUMOS SINAPI'!A:E,5,0)</f>
        <v>#N/A</v>
      </c>
      <c r="H555" s="174" t="e">
        <f t="shared" si="22"/>
        <v>#N/A</v>
      </c>
    </row>
    <row r="556" spans="1:8">
      <c r="A556" s="207">
        <v>13887</v>
      </c>
      <c r="B556" s="207" t="s">
        <v>1336</v>
      </c>
      <c r="C556" s="176" t="s">
        <v>123</v>
      </c>
      <c r="D556" s="176" t="s">
        <v>23</v>
      </c>
      <c r="E556" s="177">
        <v>0</v>
      </c>
      <c r="F556" s="177">
        <v>461.44</v>
      </c>
      <c r="G556" s="173">
        <f>VLOOKUP(A556,'INSUMOS SINAPI'!A:E,5,0)</f>
        <v>461.44</v>
      </c>
      <c r="H556" s="174">
        <f t="shared" si="22"/>
        <v>0</v>
      </c>
    </row>
    <row r="557" spans="1:8">
      <c r="A557" s="207" t="s">
        <v>1650</v>
      </c>
      <c r="B557" s="207" t="s">
        <v>1651</v>
      </c>
      <c r="C557" s="176" t="s">
        <v>123</v>
      </c>
      <c r="D557" s="176" t="s">
        <v>63</v>
      </c>
      <c r="E557" s="177">
        <v>0.02</v>
      </c>
      <c r="F557" s="177">
        <v>29.55</v>
      </c>
      <c r="G557" s="173" t="e">
        <f>VLOOKUP(A557,'INSUMOS SINAPI'!A:E,5,0)</f>
        <v>#N/A</v>
      </c>
      <c r="H557" s="174" t="e">
        <f t="shared" si="22"/>
        <v>#N/A</v>
      </c>
    </row>
    <row r="558" spans="1:8">
      <c r="A558" s="207" t="s">
        <v>1645</v>
      </c>
      <c r="B558" s="207" t="s">
        <v>1646</v>
      </c>
      <c r="C558" s="176" t="s">
        <v>123</v>
      </c>
      <c r="D558" s="176" t="s">
        <v>23</v>
      </c>
      <c r="E558" s="177">
        <v>0.05</v>
      </c>
      <c r="F558" s="177">
        <v>14.03</v>
      </c>
      <c r="G558" s="173" t="e">
        <f>VLOOKUP(A558,'INSUMOS SINAPI'!A:E,5,0)</f>
        <v>#N/A</v>
      </c>
      <c r="H558" s="174" t="e">
        <f t="shared" si="22"/>
        <v>#N/A</v>
      </c>
    </row>
    <row r="559" spans="1:8">
      <c r="A559" s="207">
        <v>5065</v>
      </c>
      <c r="B559" s="207" t="s">
        <v>1209</v>
      </c>
      <c r="C559" s="176" t="s">
        <v>123</v>
      </c>
      <c r="D559" s="176" t="s">
        <v>63</v>
      </c>
      <c r="E559" s="177">
        <v>0.01</v>
      </c>
      <c r="F559" s="177">
        <v>38.700000000000003</v>
      </c>
      <c r="G559" s="173">
        <f>VLOOKUP(A559,'INSUMOS SINAPI'!A:E,5,0)</f>
        <v>38.700000000000003</v>
      </c>
      <c r="H559" s="174">
        <f t="shared" si="22"/>
        <v>0</v>
      </c>
    </row>
    <row r="560" spans="1:8">
      <c r="A560" s="207">
        <v>43486</v>
      </c>
      <c r="B560" s="207" t="s">
        <v>313</v>
      </c>
      <c r="C560" s="176" t="s">
        <v>123</v>
      </c>
      <c r="D560" s="176" t="s">
        <v>134</v>
      </c>
      <c r="E560" s="177">
        <v>0.45</v>
      </c>
      <c r="F560" s="177">
        <v>0.77</v>
      </c>
      <c r="G560" s="173">
        <f>VLOOKUP(A560,'INSUMOS SINAPI'!A:E,5,0)</f>
        <v>0.77</v>
      </c>
      <c r="H560" s="174">
        <f t="shared" si="22"/>
        <v>0</v>
      </c>
    </row>
    <row r="561" spans="1:8">
      <c r="A561" s="207">
        <v>43617</v>
      </c>
      <c r="B561" s="207" t="s">
        <v>1322</v>
      </c>
      <c r="C561" s="176" t="s">
        <v>123</v>
      </c>
      <c r="D561" s="176" t="s">
        <v>168</v>
      </c>
      <c r="E561" s="177">
        <v>0.02</v>
      </c>
      <c r="F561" s="177">
        <v>8.24</v>
      </c>
      <c r="G561" s="173">
        <f>VLOOKUP(A561,'INSUMOS SINAPI'!A:E,5,0)</f>
        <v>8.24</v>
      </c>
      <c r="H561" s="174">
        <f t="shared" si="22"/>
        <v>0</v>
      </c>
    </row>
    <row r="562" spans="1:8">
      <c r="A562" s="207" t="s">
        <v>1656</v>
      </c>
      <c r="B562" s="207" t="s">
        <v>1657</v>
      </c>
      <c r="C562" s="176" t="s">
        <v>123</v>
      </c>
      <c r="D562" s="176" t="s">
        <v>23</v>
      </c>
      <c r="E562" s="177">
        <v>0.02</v>
      </c>
      <c r="F562" s="177">
        <v>2.5</v>
      </c>
      <c r="G562" s="173" t="e">
        <f>VLOOKUP(A562,'INSUMOS SINAPI'!A:E,5,0)</f>
        <v>#N/A</v>
      </c>
      <c r="H562" s="174" t="e">
        <f t="shared" si="22"/>
        <v>#N/A</v>
      </c>
    </row>
    <row r="563" spans="1:8">
      <c r="A563" s="207">
        <v>43462</v>
      </c>
      <c r="B563" s="207" t="s">
        <v>317</v>
      </c>
      <c r="C563" s="176" t="s">
        <v>123</v>
      </c>
      <c r="D563" s="176" t="s">
        <v>134</v>
      </c>
      <c r="E563" s="177">
        <v>0.45</v>
      </c>
      <c r="F563" s="177">
        <v>0.01</v>
      </c>
      <c r="G563" s="173">
        <f>VLOOKUP(A563,'INSUMOS SINAPI'!A:E,5,0)</f>
        <v>0.01</v>
      </c>
      <c r="H563" s="174">
        <f t="shared" si="22"/>
        <v>0</v>
      </c>
    </row>
    <row r="564" spans="1:8">
      <c r="A564" s="207">
        <v>34640</v>
      </c>
      <c r="B564" s="207" t="s">
        <v>1418</v>
      </c>
      <c r="C564" s="176" t="s">
        <v>123</v>
      </c>
      <c r="D564" s="176" t="s">
        <v>23</v>
      </c>
      <c r="E564" s="177">
        <v>0</v>
      </c>
      <c r="F564" s="210">
        <v>1090.3800000000001</v>
      </c>
      <c r="G564" s="173">
        <f>VLOOKUP(A564,'INSUMOS SINAPI'!A:E,5,0)</f>
        <v>1090.3800000000001</v>
      </c>
      <c r="H564" s="174">
        <f t="shared" si="22"/>
        <v>0</v>
      </c>
    </row>
    <row r="565" spans="1:8">
      <c r="A565" s="207">
        <v>41629</v>
      </c>
      <c r="B565" s="207" t="s">
        <v>1450</v>
      </c>
      <c r="C565" s="176" t="s">
        <v>123</v>
      </c>
      <c r="D565" s="176" t="s">
        <v>23</v>
      </c>
      <c r="E565" s="177">
        <v>0</v>
      </c>
      <c r="F565" s="177">
        <f>G565</f>
        <v>406.53</v>
      </c>
      <c r="G565" s="173">
        <f>VLOOKUP(A565,'INSUMOS SINAPI'!A:E,5,0)</f>
        <v>406.53</v>
      </c>
      <c r="H565" s="174">
        <f t="shared" si="22"/>
        <v>0</v>
      </c>
    </row>
  </sheetData>
  <autoFilter ref="A3:H565" xr:uid="{00000000-0009-0000-0000-000009000000}"/>
  <pageMargins left="0.51180555555555496" right="0.51180555555555496" top="0.78749999999999998" bottom="0.78749999999999998" header="0.51180555555555496" footer="0.51180555555555496"/>
  <pageSetup paperSize="9" scale="50" firstPageNumber="0"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4" baseType="variant">
      <vt:variant>
        <vt:lpstr>Planilhas</vt:lpstr>
      </vt:variant>
      <vt:variant>
        <vt:i4>10</vt:i4>
      </vt:variant>
      <vt:variant>
        <vt:lpstr>Intervalos Nomeados</vt:lpstr>
      </vt:variant>
      <vt:variant>
        <vt:i4>16</vt:i4>
      </vt:variant>
    </vt:vector>
  </HeadingPairs>
  <TitlesOfParts>
    <vt:vector size="26" baseType="lpstr">
      <vt:lpstr>CAPA-DADOS</vt:lpstr>
      <vt:lpstr>01_SINTETICO</vt:lpstr>
      <vt:lpstr>02_CRONOGRAMA</vt:lpstr>
      <vt:lpstr>03_COMPOSIÇÕES</vt:lpstr>
      <vt:lpstr>04_PESQUISAS</vt:lpstr>
      <vt:lpstr>05_BDI</vt:lpstr>
      <vt:lpstr>06_ENCARGOS</vt:lpstr>
      <vt:lpstr>CURVA ABC</vt:lpstr>
      <vt:lpstr>INSUMOS_AUX</vt:lpstr>
      <vt:lpstr>INSUMOS SINAPI</vt:lpstr>
      <vt:lpstr>'01_SINTETICO'!Area_de_impressao</vt:lpstr>
      <vt:lpstr>'02_CRONOGRAMA'!Area_de_impressao</vt:lpstr>
      <vt:lpstr>'03_COMPOSIÇÕES'!Area_de_impressao</vt:lpstr>
      <vt:lpstr>'04_PESQUISAS'!Area_de_impressao</vt:lpstr>
      <vt:lpstr>'05_BDI'!Area_de_impressao</vt:lpstr>
      <vt:lpstr>'06_ENCARGOS'!Area_de_impressao</vt:lpstr>
      <vt:lpstr>'CAPA-DADOS'!Area_de_impressao</vt:lpstr>
      <vt:lpstr>'CURVA ABC'!Area_de_impressao</vt:lpstr>
      <vt:lpstr>INSUMOS_AUX!Area_de_impressao</vt:lpstr>
      <vt:lpstr>'01_SINTETICO'!BDI_MAT</vt:lpstr>
      <vt:lpstr>'01_SINTETICO'!BDI_MDO</vt:lpstr>
      <vt:lpstr>MED_DIRETA</vt:lpstr>
      <vt:lpstr>'01_SINTETICO'!Titulos_de_impressao</vt:lpstr>
      <vt:lpstr>'03_COMPOSIÇÕES'!Titulos_de_impressao</vt:lpstr>
      <vt:lpstr>'04_PESQUISAS'!Titulos_de_impressao</vt:lpstr>
      <vt:lpstr>'CURVA ABC'!Titulos_de_impressao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Reinaldo de Sa Moreira e Silva</dc:creator>
  <dc:description/>
  <cp:lastModifiedBy>Reinaldo de Sa Moreira e Silva</cp:lastModifiedBy>
  <cp:revision>1</cp:revision>
  <cp:lastPrinted>2025-03-11T16:56:32Z</cp:lastPrinted>
  <dcterms:created xsi:type="dcterms:W3CDTF">2015-10-01T18:13:15Z</dcterms:created>
  <dcterms:modified xsi:type="dcterms:W3CDTF">2025-03-11T16:57:07Z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